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415" yWindow="195" windowWidth="14355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оперативка!$A$2:$AB$282</definedName>
  </definedNames>
  <calcPr calcId="145621"/>
</workbook>
</file>

<file path=xl/calcChain.xml><?xml version="1.0" encoding="utf-8"?>
<calcChain xmlns="http://schemas.openxmlformats.org/spreadsheetml/2006/main">
  <c r="D199" i="1" l="1"/>
  <c r="E199" i="1"/>
  <c r="U199" i="1"/>
  <c r="V199" i="1"/>
  <c r="W199" i="1"/>
  <c r="X199" i="1"/>
  <c r="Y199" i="1"/>
  <c r="Z199" i="1"/>
  <c r="M167" i="1"/>
  <c r="M166" i="1"/>
  <c r="L168" i="1"/>
  <c r="O168" i="1"/>
  <c r="Q167" i="1"/>
  <c r="Q168" i="1"/>
  <c r="M191" i="1"/>
  <c r="M192" i="1" s="1"/>
  <c r="M193" i="1" s="1"/>
  <c r="L191" i="1"/>
  <c r="J191" i="1"/>
  <c r="D209" i="1" l="1"/>
  <c r="B136" i="1" l="1"/>
  <c r="T135" i="1" l="1"/>
  <c r="B142" i="1" l="1"/>
  <c r="D157" i="1" l="1"/>
  <c r="F157" i="1" s="1"/>
  <c r="D138" i="1" l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2" i="1" l="1"/>
  <c r="B175" i="1" l="1"/>
  <c r="D104" i="1" l="1"/>
  <c r="F104" i="1" s="1"/>
  <c r="B182" i="1" l="1"/>
  <c r="T162" i="1" l="1"/>
  <c r="B133" i="1" l="1"/>
  <c r="B134" i="1"/>
  <c r="Q132" i="1" l="1"/>
  <c r="B199" i="1" l="1"/>
  <c r="H132" i="1" l="1"/>
  <c r="H133" i="1"/>
  <c r="H134" i="1"/>
  <c r="H135" i="1"/>
  <c r="G158" i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D201" i="1" l="1"/>
  <c r="E201" i="1" s="1"/>
  <c r="D200" i="1"/>
  <c r="E200" i="1" s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B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B208" i="1"/>
  <c r="AA208" i="1"/>
  <c r="Z208" i="1"/>
  <c r="Y208" i="1"/>
  <c r="X208" i="1"/>
  <c r="V208" i="1"/>
  <c r="U208" i="1"/>
  <c r="T208" i="1"/>
  <c r="R208" i="1"/>
  <c r="Q208" i="1"/>
  <c r="H199" i="1"/>
  <c r="H191" i="1"/>
  <c r="K185" i="1"/>
  <c r="AB188" i="1"/>
  <c r="AA188" i="1"/>
  <c r="Z188" i="1"/>
  <c r="W188" i="1"/>
  <c r="Y188" i="1"/>
  <c r="X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E202" i="1" l="1"/>
  <c r="D202" i="1"/>
  <c r="B213" i="1" l="1"/>
  <c r="R134" i="1" l="1"/>
  <c r="R133" i="1"/>
  <c r="I213" i="1" l="1"/>
  <c r="D160" i="1"/>
  <c r="E160" i="1" s="1"/>
  <c r="N135" i="1" l="1"/>
  <c r="N133" i="1"/>
  <c r="AB142" i="1"/>
  <c r="O167" i="1" l="1"/>
  <c r="B239" i="1"/>
  <c r="B207" i="1"/>
  <c r="B194" i="1"/>
  <c r="G194" i="1"/>
  <c r="B188" i="1"/>
  <c r="G188" i="1"/>
  <c r="B185" i="1"/>
  <c r="G185" i="1"/>
  <c r="H185" i="1"/>
  <c r="H182" i="1"/>
  <c r="B179" i="1"/>
  <c r="D181" i="1"/>
  <c r="E181" i="1" s="1"/>
  <c r="B166" i="1"/>
  <c r="B162" i="1"/>
  <c r="H142" i="1"/>
  <c r="I142" i="1" l="1"/>
  <c r="D105" i="1"/>
  <c r="L234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H107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H106" i="1"/>
  <c r="D98" i="1"/>
  <c r="D99" i="1"/>
  <c r="D96" i="1"/>
  <c r="D97" i="1"/>
  <c r="I106" i="1"/>
  <c r="I107" i="1"/>
  <c r="K42" i="1" l="1"/>
  <c r="K92" i="1" s="1"/>
  <c r="H42" i="1"/>
  <c r="H92" i="1" l="1"/>
  <c r="B230" i="1"/>
  <c r="H230" i="1"/>
  <c r="B234" i="1"/>
  <c r="B238" i="1"/>
  <c r="H213" i="1"/>
  <c r="D222" i="1" l="1"/>
  <c r="F222" i="1" s="1"/>
  <c r="AJ109" i="1"/>
  <c r="AJ110" i="1"/>
  <c r="AJ108" i="1"/>
  <c r="W208" i="1" l="1"/>
  <c r="J135" i="1" l="1"/>
  <c r="I182" i="1" l="1"/>
  <c r="J182" i="1"/>
  <c r="K182" i="1"/>
  <c r="L182" i="1"/>
  <c r="M182" i="1"/>
  <c r="AA167" i="1"/>
  <c r="AA168" i="1"/>
  <c r="AB167" i="1"/>
  <c r="S208" i="1" l="1"/>
  <c r="AA64" i="1" l="1"/>
  <c r="Z63" i="1" l="1"/>
  <c r="U63" i="1" l="1"/>
  <c r="S42" i="1" l="1"/>
  <c r="S92" i="1" s="1"/>
  <c r="AA179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E139" i="1" s="1"/>
  <c r="L133" i="1"/>
  <c r="P207" i="1" l="1"/>
  <c r="O207" i="1"/>
  <c r="H207" i="1"/>
  <c r="I207" i="1"/>
  <c r="J207" i="1"/>
  <c r="K207" i="1"/>
  <c r="L207" i="1"/>
  <c r="M207" i="1"/>
  <c r="N207" i="1"/>
  <c r="H208" i="1"/>
  <c r="I208" i="1"/>
  <c r="J208" i="1"/>
  <c r="K208" i="1"/>
  <c r="L208" i="1"/>
  <c r="M208" i="1"/>
  <c r="N208" i="1"/>
  <c r="O208" i="1"/>
  <c r="P208" i="1" l="1"/>
  <c r="E248" i="1" l="1"/>
  <c r="E251" i="1"/>
  <c r="E255" i="1"/>
  <c r="E256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U191" i="1" l="1"/>
  <c r="P217" i="1" l="1"/>
  <c r="Y166" i="1" l="1"/>
  <c r="Z166" i="1"/>
  <c r="AA166" i="1"/>
  <c r="V166" i="1"/>
  <c r="W166" i="1"/>
  <c r="K166" i="1"/>
  <c r="L166" i="1"/>
  <c r="N166" i="1"/>
  <c r="O166" i="1"/>
  <c r="P166" i="1"/>
  <c r="Q166" i="1"/>
  <c r="R166" i="1"/>
  <c r="S166" i="1"/>
  <c r="T166" i="1"/>
  <c r="I166" i="1"/>
  <c r="H166" i="1"/>
  <c r="AB147" i="1"/>
  <c r="I199" i="1" l="1"/>
  <c r="J199" i="1"/>
  <c r="N199" i="1"/>
  <c r="O199" i="1"/>
  <c r="P199" i="1"/>
  <c r="Q199" i="1"/>
  <c r="R199" i="1"/>
  <c r="AA199" i="1"/>
  <c r="K194" i="1"/>
  <c r="I194" i="1"/>
  <c r="P194" i="1"/>
  <c r="Q194" i="1"/>
  <c r="R194" i="1"/>
  <c r="S194" i="1"/>
  <c r="T194" i="1"/>
  <c r="V194" i="1"/>
  <c r="Y194" i="1"/>
  <c r="Z194" i="1"/>
  <c r="AB191" i="1"/>
  <c r="K191" i="1"/>
  <c r="N191" i="1"/>
  <c r="O191" i="1"/>
  <c r="P191" i="1"/>
  <c r="Q191" i="1"/>
  <c r="R191" i="1"/>
  <c r="S191" i="1"/>
  <c r="T191" i="1"/>
  <c r="V191" i="1"/>
  <c r="W191" i="1"/>
  <c r="I191" i="1"/>
  <c r="Y191" i="1"/>
  <c r="Z191" i="1"/>
  <c r="Y185" i="1"/>
  <c r="Z185" i="1"/>
  <c r="AA185" i="1"/>
  <c r="AB185" i="1"/>
  <c r="R185" i="1"/>
  <c r="S185" i="1"/>
  <c r="M185" i="1"/>
  <c r="N185" i="1"/>
  <c r="O185" i="1"/>
  <c r="P185" i="1"/>
  <c r="AB182" i="1"/>
  <c r="Z182" i="1"/>
  <c r="AA182" i="1"/>
  <c r="Y182" i="1"/>
  <c r="X182" i="1"/>
  <c r="V182" i="1"/>
  <c r="R182" i="1"/>
  <c r="O182" i="1"/>
  <c r="J168" i="1"/>
  <c r="P213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1" i="1"/>
  <c r="AB211" i="1"/>
  <c r="X211" i="1"/>
  <c r="Y211" i="1"/>
  <c r="S211" i="1"/>
  <c r="T211" i="1"/>
  <c r="J211" i="1"/>
  <c r="I211" i="1"/>
  <c r="P211" i="1"/>
  <c r="L211" i="1"/>
  <c r="M211" i="1"/>
  <c r="N211" i="1"/>
  <c r="O211" i="1"/>
  <c r="K211" i="1"/>
  <c r="H211" i="1"/>
  <c r="D211" i="1" s="1"/>
  <c r="R211" i="1"/>
  <c r="U211" i="1"/>
  <c r="V211" i="1"/>
  <c r="W211" i="1"/>
  <c r="Z211" i="1"/>
  <c r="X158" i="1" l="1"/>
  <c r="T158" i="1"/>
  <c r="K158" i="1"/>
  <c r="B244" i="1" l="1"/>
  <c r="D121" i="1" l="1"/>
  <c r="J133" i="1" l="1"/>
  <c r="I133" i="1"/>
  <c r="H136" i="1"/>
  <c r="I136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AA107" i="1"/>
  <c r="AB107" i="1"/>
  <c r="J136" i="1"/>
  <c r="J137" i="1"/>
  <c r="H122" i="1"/>
  <c r="P63" i="1" l="1"/>
  <c r="AC245" i="1" l="1"/>
  <c r="AC247" i="1" s="1"/>
  <c r="I230" i="1" l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Z234" i="1" l="1"/>
  <c r="I64" i="1" l="1"/>
  <c r="M42" i="1" l="1"/>
  <c r="M92" i="1" s="1"/>
  <c r="H63" i="1" l="1"/>
  <c r="I63" i="1" l="1"/>
  <c r="S231" i="1" l="1"/>
  <c r="W231" i="1" l="1"/>
  <c r="I231" i="1" l="1"/>
  <c r="Z231" i="1" l="1"/>
  <c r="U231" i="1" l="1"/>
  <c r="Q231" i="1" l="1"/>
  <c r="R231" i="1" l="1"/>
  <c r="K231" i="1" l="1"/>
  <c r="N231" i="1"/>
  <c r="O231" i="1"/>
  <c r="P231" i="1"/>
  <c r="AA231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T231" i="1"/>
  <c r="L231" i="1"/>
  <c r="H231" i="1" l="1"/>
  <c r="M231" i="1" l="1"/>
  <c r="V231" i="1" l="1"/>
  <c r="AB231" i="1" l="1"/>
  <c r="J231" i="1" l="1"/>
  <c r="J235" i="1"/>
  <c r="D226" i="1" l="1"/>
  <c r="E226" i="1" s="1"/>
  <c r="D228" i="1"/>
  <c r="D229" i="1"/>
  <c r="E229" i="1" s="1"/>
  <c r="D230" i="1" l="1"/>
  <c r="E230" i="1" s="1"/>
  <c r="E228" i="1"/>
  <c r="D232" i="1"/>
  <c r="E232" i="1" s="1"/>
  <c r="D225" i="1" l="1"/>
  <c r="E225" i="1" l="1"/>
  <c r="F225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6" i="1" s="1"/>
  <c r="D108" i="1"/>
  <c r="D109" i="1"/>
  <c r="D110" i="1"/>
  <c r="D111" i="1"/>
  <c r="E111" i="1" s="1"/>
  <c r="D112" i="1"/>
  <c r="E112" i="1" s="1"/>
  <c r="D113" i="1"/>
  <c r="F113" i="1" s="1"/>
  <c r="D115" i="1"/>
  <c r="D116" i="1"/>
  <c r="D117" i="1"/>
  <c r="D118" i="1"/>
  <c r="D119" i="1"/>
  <c r="D120" i="1"/>
  <c r="D123" i="1"/>
  <c r="D124" i="1"/>
  <c r="D125" i="1"/>
  <c r="E138" i="1"/>
  <c r="D141" i="1"/>
  <c r="D142" i="1" s="1"/>
  <c r="E142" i="1" s="1"/>
  <c r="D143" i="1"/>
  <c r="D146" i="1"/>
  <c r="F146" i="1" s="1"/>
  <c r="D149" i="1"/>
  <c r="D150" i="1"/>
  <c r="D153" i="1"/>
  <c r="E153" i="1" s="1"/>
  <c r="D154" i="1"/>
  <c r="E154" i="1" s="1"/>
  <c r="D159" i="1"/>
  <c r="E159" i="1" s="1"/>
  <c r="D164" i="1"/>
  <c r="F164" i="1" s="1"/>
  <c r="D165" i="1"/>
  <c r="D177" i="1"/>
  <c r="F177" i="1" s="1"/>
  <c r="D178" i="1"/>
  <c r="D180" i="1"/>
  <c r="D183" i="1"/>
  <c r="D184" i="1"/>
  <c r="D186" i="1"/>
  <c r="D187" i="1"/>
  <c r="D189" i="1"/>
  <c r="D190" i="1"/>
  <c r="D192" i="1"/>
  <c r="D193" i="1"/>
  <c r="D195" i="1"/>
  <c r="D196" i="1"/>
  <c r="E196" i="1" s="1"/>
  <c r="D197" i="1"/>
  <c r="D198" i="1"/>
  <c r="E198" i="1" s="1"/>
  <c r="D204" i="1"/>
  <c r="D206" i="1"/>
  <c r="D210" i="1"/>
  <c r="E210" i="1" s="1"/>
  <c r="D212" i="1"/>
  <c r="D214" i="1"/>
  <c r="E214" i="1" s="1"/>
  <c r="D215" i="1"/>
  <c r="E215" i="1" s="1"/>
  <c r="D216" i="1"/>
  <c r="D218" i="1"/>
  <c r="E218" i="1" s="1"/>
  <c r="D219" i="1"/>
  <c r="E219" i="1" s="1"/>
  <c r="D220" i="1"/>
  <c r="E220" i="1" s="1"/>
  <c r="D221" i="1"/>
  <c r="E221" i="1" s="1"/>
  <c r="D224" i="1"/>
  <c r="E190" i="1" l="1"/>
  <c r="D191" i="1"/>
  <c r="E189" i="1"/>
  <c r="F189" i="1"/>
  <c r="E183" i="1"/>
  <c r="F183" i="1"/>
  <c r="E192" i="1"/>
  <c r="F192" i="1"/>
  <c r="E186" i="1"/>
  <c r="F186" i="1"/>
  <c r="E195" i="1"/>
  <c r="F195" i="1"/>
  <c r="D182" i="1"/>
  <c r="E182" i="1" s="1"/>
  <c r="F180" i="1"/>
  <c r="E212" i="1"/>
  <c r="F212" i="1"/>
  <c r="E216" i="1"/>
  <c r="F216" i="1"/>
  <c r="E197" i="1"/>
  <c r="F197" i="1"/>
  <c r="E209" i="1"/>
  <c r="F209" i="1"/>
  <c r="D152" i="1"/>
  <c r="D135" i="1"/>
  <c r="E135" i="1" s="1"/>
  <c r="D134" i="1"/>
  <c r="E134" i="1" s="1"/>
  <c r="E115" i="1"/>
  <c r="D133" i="1"/>
  <c r="E133" i="1" s="1"/>
  <c r="D140" i="1"/>
  <c r="D132" i="1"/>
  <c r="E132" i="1" s="1"/>
  <c r="D213" i="1"/>
  <c r="E213" i="1" s="1"/>
  <c r="D179" i="1"/>
  <c r="E179" i="1" s="1"/>
  <c r="D185" i="1"/>
  <c r="E185" i="1" s="1"/>
  <c r="E184" i="1"/>
  <c r="D194" i="1"/>
  <c r="E193" i="1"/>
  <c r="E194" i="1" s="1"/>
  <c r="E187" i="1"/>
  <c r="D188" i="1"/>
  <c r="E188" i="1" s="1"/>
  <c r="E113" i="1"/>
  <c r="D166" i="1"/>
  <c r="D208" i="1"/>
  <c r="E208" i="1" s="1"/>
  <c r="D162" i="1"/>
  <c r="H298" i="1"/>
  <c r="N298" i="1" l="1"/>
  <c r="AC303" i="1" l="1"/>
  <c r="M36" i="1" l="1"/>
  <c r="W298" i="1" l="1"/>
  <c r="Y298" i="1" l="1"/>
  <c r="Z298" i="1"/>
  <c r="J298" i="1" l="1"/>
  <c r="M298" i="1"/>
  <c r="S298" i="1"/>
  <c r="T298" i="1"/>
  <c r="V298" i="1"/>
  <c r="X298" i="1"/>
  <c r="AA298" i="1"/>
  <c r="I298" i="1"/>
  <c r="P298" i="1" l="1"/>
  <c r="U298" i="1"/>
  <c r="Q298" i="1"/>
  <c r="AC63" i="1"/>
  <c r="D53" i="1" l="1"/>
  <c r="D52" i="1"/>
  <c r="O298" i="1" l="1"/>
  <c r="U11" i="1" l="1"/>
  <c r="K298" i="1" l="1"/>
  <c r="L298" i="1"/>
  <c r="R298" i="1"/>
  <c r="AB298" i="1"/>
  <c r="D298" i="1" l="1"/>
  <c r="D283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H284" i="1"/>
  <c r="D284" i="1" l="1"/>
  <c r="D30" i="1" l="1"/>
  <c r="AG30" i="1" l="1"/>
  <c r="D47" i="1"/>
  <c r="D48" i="1"/>
  <c r="D49" i="1"/>
  <c r="H44" i="1"/>
  <c r="AN42" i="1" l="1"/>
  <c r="AN45" i="1" s="1"/>
  <c r="AC42" i="1"/>
  <c r="P288" i="1" l="1"/>
  <c r="W288" i="1"/>
  <c r="B288" i="1"/>
  <c r="H288" i="1"/>
  <c r="L288" i="1"/>
  <c r="Q288" i="1"/>
  <c r="U288" i="1"/>
  <c r="M288" i="1"/>
  <c r="X288" i="1"/>
  <c r="AB288" i="1"/>
  <c r="N288" i="1"/>
  <c r="Y288" i="1"/>
  <c r="K288" i="1"/>
  <c r="T288" i="1"/>
  <c r="D288" i="1"/>
  <c r="I288" i="1"/>
  <c r="R288" i="1"/>
  <c r="J288" i="1"/>
  <c r="S288" i="1"/>
  <c r="G288" i="1"/>
  <c r="O288" i="1"/>
  <c r="V288" i="1"/>
  <c r="Z288" i="1"/>
  <c r="AA288" i="1"/>
  <c r="D290" i="1"/>
  <c r="D291" i="1" s="1"/>
  <c r="AG5" i="1" l="1"/>
  <c r="AH30" i="1" l="1"/>
  <c r="D21" i="1"/>
  <c r="AG21" i="1" l="1"/>
  <c r="AH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G18" i="1" l="1"/>
  <c r="AH18" i="1" s="1"/>
  <c r="D29" i="1"/>
  <c r="D7" i="1"/>
  <c r="AG7" i="1" s="1"/>
  <c r="AH7" i="1" l="1"/>
  <c r="B13" i="1"/>
  <c r="B9" i="1"/>
  <c r="D25" i="1" l="1"/>
  <c r="AG25" i="1" l="1"/>
  <c r="D12" i="1"/>
  <c r="AG12" i="1" l="1"/>
  <c r="AH12" i="1" s="1"/>
  <c r="AH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G20" i="1" l="1"/>
  <c r="AH20" i="1" s="1"/>
  <c r="B22" i="1"/>
  <c r="E25" i="1" l="1"/>
  <c r="D26" i="1"/>
  <c r="I239" i="1"/>
  <c r="D236" i="1"/>
  <c r="E236" i="1" s="1"/>
  <c r="D238" i="1" l="1"/>
  <c r="AG26" i="1"/>
  <c r="AH26" i="1" l="1"/>
  <c r="M175" i="1" l="1"/>
  <c r="L194" i="1"/>
  <c r="W194" i="1" l="1"/>
  <c r="N194" i="1" l="1"/>
  <c r="Y148" i="1" l="1"/>
  <c r="D144" i="1" l="1"/>
  <c r="W148" i="1"/>
  <c r="T185" i="1" l="1"/>
  <c r="L185" i="1" l="1"/>
  <c r="I185" i="1" l="1"/>
  <c r="D155" i="1" l="1"/>
  <c r="O162" i="1" l="1"/>
  <c r="R148" i="1" l="1"/>
  <c r="B147" i="1" l="1"/>
  <c r="T168" i="1" l="1"/>
  <c r="H167" i="1"/>
  <c r="H176" i="1" l="1"/>
  <c r="Q185" i="1" l="1"/>
  <c r="N148" i="1" l="1"/>
  <c r="W152" i="1" l="1"/>
  <c r="M194" i="1" l="1"/>
  <c r="P106" i="1" l="1"/>
  <c r="K167" i="1" l="1"/>
  <c r="K176" i="1" s="1"/>
  <c r="T148" i="1" l="1"/>
  <c r="H163" i="1" l="1"/>
  <c r="Z148" i="1"/>
  <c r="E103" i="1" l="1"/>
  <c r="H168" i="1" l="1"/>
  <c r="H175" i="1" s="1"/>
  <c r="H194" i="1"/>
  <c r="U162" i="1" l="1"/>
  <c r="U158" i="1"/>
  <c r="U166" i="1"/>
  <c r="AB176" i="1"/>
  <c r="AB168" i="1"/>
  <c r="AB194" i="1"/>
  <c r="AB175" i="1" l="1"/>
  <c r="O176" i="1" l="1"/>
  <c r="J167" i="1"/>
  <c r="J176" i="1" l="1"/>
  <c r="J175" i="1"/>
  <c r="I167" i="1"/>
  <c r="L167" i="1"/>
  <c r="L176" i="1" s="1"/>
  <c r="M176" i="1"/>
  <c r="N167" i="1"/>
  <c r="N176" i="1" s="1"/>
  <c r="P167" i="1"/>
  <c r="P176" i="1" s="1"/>
  <c r="Q176" i="1"/>
  <c r="R167" i="1"/>
  <c r="R176" i="1" s="1"/>
  <c r="M199" i="1"/>
  <c r="I176" i="1" l="1"/>
  <c r="AA176" i="1"/>
  <c r="S182" i="1"/>
  <c r="T182" i="1"/>
  <c r="T167" i="1" l="1"/>
  <c r="Q182" i="1"/>
  <c r="K148" i="1"/>
  <c r="I168" i="1"/>
  <c r="I175" i="1" s="1"/>
  <c r="K168" i="1"/>
  <c r="K175" i="1" s="1"/>
  <c r="L175" i="1"/>
  <c r="N168" i="1"/>
  <c r="N175" i="1" s="1"/>
  <c r="O175" i="1"/>
  <c r="P168" i="1"/>
  <c r="P175" i="1" s="1"/>
  <c r="Q175" i="1"/>
  <c r="R168" i="1"/>
  <c r="R175" i="1" s="1"/>
  <c r="S168" i="1"/>
  <c r="U168" i="1"/>
  <c r="V168" i="1"/>
  <c r="W168" i="1"/>
  <c r="X168" i="1"/>
  <c r="Y168" i="1"/>
  <c r="Z168" i="1"/>
  <c r="S167" i="1"/>
  <c r="U167" i="1"/>
  <c r="U176" i="1" s="1"/>
  <c r="V167" i="1"/>
  <c r="V176" i="1" s="1"/>
  <c r="W167" i="1"/>
  <c r="W176" i="1" s="1"/>
  <c r="X167" i="1"/>
  <c r="X176" i="1" s="1"/>
  <c r="Y167" i="1"/>
  <c r="Y176" i="1" s="1"/>
  <c r="Z167" i="1"/>
  <c r="Z176" i="1" s="1"/>
  <c r="J185" i="1"/>
  <c r="D167" i="1" l="1"/>
  <c r="T175" i="1"/>
  <c r="T176" i="1"/>
  <c r="X175" i="1"/>
  <c r="Z175" i="1"/>
  <c r="V175" i="1"/>
  <c r="S175" i="1"/>
  <c r="W175" i="1"/>
  <c r="Y175" i="1"/>
  <c r="U175" i="1"/>
  <c r="S176" i="1"/>
  <c r="D176" i="1" s="1"/>
  <c r="F167" i="1"/>
  <c r="D168" i="1"/>
  <c r="D175" i="1" l="1"/>
  <c r="AB162" i="1"/>
  <c r="X194" i="1" l="1"/>
  <c r="AA191" i="1"/>
  <c r="O194" i="1"/>
  <c r="E119" i="1" l="1"/>
  <c r="U185" i="1" l="1"/>
  <c r="E120" i="1" l="1"/>
  <c r="D137" i="1" l="1"/>
  <c r="E137" i="1" s="1"/>
  <c r="J194" i="1" l="1"/>
  <c r="U194" i="1" l="1"/>
  <c r="V162" i="1" l="1"/>
  <c r="I238" i="1" l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Z238" i="1"/>
  <c r="Z245" i="1" s="1"/>
  <c r="AA238" i="1"/>
  <c r="AB238" i="1"/>
  <c r="AA106" i="1" l="1"/>
  <c r="U239" i="1" l="1"/>
  <c r="H162" i="1" l="1"/>
  <c r="AA175" i="1" l="1"/>
  <c r="V185" i="1" l="1"/>
  <c r="R162" i="1" l="1"/>
  <c r="Q162" i="1" l="1"/>
  <c r="Y162" i="1" l="1"/>
  <c r="V239" i="1" l="1"/>
  <c r="O152" i="1" l="1"/>
  <c r="AB166" i="1" l="1"/>
  <c r="I152" i="1" l="1"/>
  <c r="T152" i="1"/>
  <c r="AA162" i="1" l="1"/>
  <c r="W185" i="1" l="1"/>
  <c r="D136" i="1" l="1"/>
  <c r="E136" i="1" s="1"/>
  <c r="L162" i="1"/>
  <c r="L152" i="1"/>
  <c r="J179" i="1" l="1"/>
  <c r="H179" i="1" l="1"/>
  <c r="Q152" i="1" l="1"/>
  <c r="P152" i="1"/>
  <c r="N182" i="1" l="1"/>
  <c r="Z152" i="1" l="1"/>
  <c r="Y152" i="1" l="1"/>
  <c r="N152" i="1" l="1"/>
  <c r="P239" i="1" l="1"/>
  <c r="T239" i="1" l="1"/>
  <c r="T199" i="1"/>
  <c r="R152" i="1"/>
  <c r="J239" i="1" l="1"/>
  <c r="O239" i="1" l="1"/>
  <c r="AB239" i="1" l="1"/>
  <c r="X152" i="1"/>
  <c r="S152" i="1" l="1"/>
  <c r="AA239" i="1" l="1"/>
  <c r="E204" i="1"/>
  <c r="E206" i="1"/>
  <c r="Q239" i="1" l="1"/>
  <c r="M162" i="1" l="1"/>
  <c r="X239" i="1" l="1"/>
  <c r="W182" i="1" l="1"/>
  <c r="K152" i="1" l="1"/>
  <c r="U106" i="1" l="1"/>
  <c r="W106" i="1"/>
  <c r="AB106" i="1"/>
  <c r="L106" i="1" l="1"/>
  <c r="K106" i="1"/>
  <c r="S106" i="1"/>
  <c r="O106" i="1"/>
  <c r="Z106" i="1"/>
  <c r="R106" i="1"/>
  <c r="N106" i="1"/>
  <c r="J106" i="1"/>
  <c r="J107" i="1"/>
  <c r="D107" i="1" s="1"/>
  <c r="T106" i="1"/>
  <c r="Q106" i="1"/>
  <c r="M106" i="1"/>
  <c r="X106" i="1"/>
  <c r="V106" i="1"/>
  <c r="Y106" i="1"/>
  <c r="X185" i="1"/>
  <c r="E105" i="1" l="1"/>
  <c r="J152" i="1" l="1"/>
  <c r="M239" i="1" l="1"/>
  <c r="B211" i="1" l="1"/>
  <c r="E211" i="1" s="1"/>
  <c r="AB199" i="1" l="1"/>
  <c r="L199" i="1" l="1"/>
  <c r="V152" i="1" l="1"/>
  <c r="S199" i="1" l="1"/>
  <c r="I179" i="1" l="1"/>
  <c r="U152" i="1" l="1"/>
  <c r="E175" i="1" l="1"/>
  <c r="Z162" i="1"/>
  <c r="K199" i="1" l="1"/>
  <c r="M152" i="1" l="1"/>
  <c r="U182" i="1" l="1"/>
  <c r="S162" i="1"/>
  <c r="K213" i="1" l="1"/>
  <c r="H152" i="1" l="1"/>
  <c r="I162" i="1" l="1"/>
  <c r="X166" i="1" l="1"/>
  <c r="J162" i="1" l="1"/>
  <c r="P182" i="1" l="1"/>
  <c r="Z239" i="1" l="1"/>
  <c r="W162" i="1" l="1"/>
  <c r="J148" i="1" l="1"/>
  <c r="K147" i="1"/>
  <c r="N147" i="1"/>
  <c r="Q148" i="1"/>
  <c r="T147" i="1"/>
  <c r="U148" i="1"/>
  <c r="W147" i="1"/>
  <c r="Z147" i="1"/>
  <c r="AB148" i="1"/>
  <c r="H147" i="1"/>
  <c r="J163" i="1"/>
  <c r="K163" i="1"/>
  <c r="P163" i="1"/>
  <c r="T163" i="1"/>
  <c r="U163" i="1"/>
  <c r="X163" i="1"/>
  <c r="I148" i="1" l="1"/>
  <c r="D145" i="1"/>
  <c r="D156" i="1"/>
  <c r="D158" i="1" s="1"/>
  <c r="E158" i="1" s="1"/>
  <c r="V147" i="1"/>
  <c r="V148" i="1"/>
  <c r="R147" i="1"/>
  <c r="U147" i="1"/>
  <c r="M147" i="1"/>
  <c r="M148" i="1"/>
  <c r="X147" i="1"/>
  <c r="X148" i="1"/>
  <c r="P147" i="1"/>
  <c r="P148" i="1"/>
  <c r="L147" i="1"/>
  <c r="L148" i="1"/>
  <c r="Y147" i="1"/>
  <c r="AA147" i="1"/>
  <c r="S147" i="1"/>
  <c r="S148" i="1"/>
  <c r="O147" i="1"/>
  <c r="O148" i="1"/>
  <c r="E143" i="1"/>
  <c r="Q147" i="1"/>
  <c r="I147" i="1"/>
  <c r="AB163" i="1"/>
  <c r="AB158" i="1"/>
  <c r="J147" i="1"/>
  <c r="W158" i="1"/>
  <c r="W163" i="1"/>
  <c r="Z158" i="1"/>
  <c r="Z163" i="1"/>
  <c r="J158" i="1"/>
  <c r="S158" i="1"/>
  <c r="S163" i="1"/>
  <c r="R158" i="1"/>
  <c r="R163" i="1"/>
  <c r="H158" i="1"/>
  <c r="Y158" i="1"/>
  <c r="Y163" i="1"/>
  <c r="Q158" i="1"/>
  <c r="Q163" i="1"/>
  <c r="M158" i="1"/>
  <c r="M163" i="1"/>
  <c r="I158" i="1"/>
  <c r="I163" i="1"/>
  <c r="AA158" i="1"/>
  <c r="AA163" i="1"/>
  <c r="O158" i="1"/>
  <c r="O163" i="1"/>
  <c r="V158" i="1"/>
  <c r="V163" i="1"/>
  <c r="N158" i="1"/>
  <c r="N163" i="1"/>
  <c r="L158" i="1"/>
  <c r="L163" i="1"/>
  <c r="J213" i="1"/>
  <c r="L213" i="1"/>
  <c r="M213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D147" i="1" l="1"/>
  <c r="D163" i="1"/>
  <c r="D148" i="1"/>
  <c r="E117" i="1" l="1"/>
  <c r="E125" i="1"/>
  <c r="D205" i="1" l="1"/>
  <c r="E205" i="1" s="1"/>
  <c r="D203" i="1"/>
  <c r="D207" i="1" l="1"/>
  <c r="E207" i="1" s="1"/>
  <c r="E203" i="1"/>
  <c r="N162" i="1" l="1"/>
  <c r="E104" i="1" l="1"/>
  <c r="P162" i="1" l="1"/>
  <c r="T235" i="1" l="1"/>
  <c r="E224" i="1" l="1"/>
  <c r="U60" i="1" l="1"/>
  <c r="I234" i="1" l="1"/>
  <c r="I245" i="1" s="1"/>
  <c r="J234" i="1"/>
  <c r="J245" i="1" s="1"/>
  <c r="K234" i="1"/>
  <c r="K245" i="1" s="1"/>
  <c r="L245" i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U245" i="1" s="1"/>
  <c r="V234" i="1"/>
  <c r="V245" i="1" s="1"/>
  <c r="W234" i="1"/>
  <c r="X234" i="1"/>
  <c r="X245" i="1" s="1"/>
  <c r="Y234" i="1"/>
  <c r="Z247" i="1"/>
  <c r="AA234" i="1"/>
  <c r="AB234" i="1"/>
  <c r="H234" i="1"/>
  <c r="AB245" i="1" l="1"/>
  <c r="AB247" i="1" s="1"/>
  <c r="Y245" i="1"/>
  <c r="Y247" i="1" s="1"/>
  <c r="AA245" i="1"/>
  <c r="AA247" i="1" s="1"/>
  <c r="W245" i="1"/>
  <c r="W247" i="1" s="1"/>
  <c r="K247" i="1"/>
  <c r="R247" i="1"/>
  <c r="I247" i="1"/>
  <c r="N239" i="1" l="1"/>
  <c r="L239" i="1" l="1"/>
  <c r="S239" i="1" l="1"/>
  <c r="D276" i="1" l="1"/>
  <c r="D270" i="1"/>
  <c r="D268" i="1"/>
  <c r="D266" i="1"/>
  <c r="D265" i="1"/>
  <c r="D264" i="1"/>
  <c r="D263" i="1"/>
  <c r="D262" i="1"/>
  <c r="D254" i="1"/>
  <c r="E254" i="1" s="1"/>
  <c r="D253" i="1"/>
  <c r="E253" i="1" s="1"/>
  <c r="D252" i="1"/>
  <c r="E252" i="1" s="1"/>
  <c r="D250" i="1"/>
  <c r="E250" i="1" s="1"/>
  <c r="D249" i="1"/>
  <c r="E249" i="1" s="1"/>
  <c r="D246" i="1"/>
  <c r="E246" i="1" s="1"/>
  <c r="X247" i="1"/>
  <c r="V247" i="1"/>
  <c r="U247" i="1"/>
  <c r="T247" i="1"/>
  <c r="S247" i="1"/>
  <c r="Q247" i="1"/>
  <c r="P247" i="1"/>
  <c r="O247" i="1"/>
  <c r="N247" i="1"/>
  <c r="M247" i="1"/>
  <c r="L247" i="1"/>
  <c r="J247" i="1"/>
  <c r="D244" i="1"/>
  <c r="E244" i="1" s="1"/>
  <c r="D242" i="1"/>
  <c r="D240" i="1"/>
  <c r="W239" i="1"/>
  <c r="R239" i="1"/>
  <c r="K239" i="1"/>
  <c r="D237" i="1"/>
  <c r="E238" i="1"/>
  <c r="AB235" i="1"/>
  <c r="AA235" i="1"/>
  <c r="Z235" i="1"/>
  <c r="Y235" i="1"/>
  <c r="X235" i="1"/>
  <c r="V235" i="1"/>
  <c r="U235" i="1"/>
  <c r="S235" i="1"/>
  <c r="R235" i="1"/>
  <c r="Q235" i="1"/>
  <c r="P235" i="1"/>
  <c r="O235" i="1"/>
  <c r="N235" i="1"/>
  <c r="M235" i="1"/>
  <c r="L235" i="1"/>
  <c r="K235" i="1"/>
  <c r="I235" i="1"/>
  <c r="H235" i="1"/>
  <c r="D233" i="1"/>
  <c r="E233" i="1" s="1"/>
  <c r="AB223" i="1"/>
  <c r="AA223" i="1"/>
  <c r="Z223" i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B223" i="1"/>
  <c r="E222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O217" i="1"/>
  <c r="N217" i="1"/>
  <c r="M217" i="1"/>
  <c r="L217" i="1"/>
  <c r="K217" i="1"/>
  <c r="J217" i="1"/>
  <c r="I217" i="1"/>
  <c r="H217" i="1"/>
  <c r="B217" i="1"/>
  <c r="AA194" i="1"/>
  <c r="X191" i="1"/>
  <c r="E191" i="1" s="1"/>
  <c r="E180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P158" i="1"/>
  <c r="E157" i="1"/>
  <c r="AA152" i="1"/>
  <c r="E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B151" i="1"/>
  <c r="E149" i="1"/>
  <c r="E141" i="1"/>
  <c r="E124" i="1"/>
  <c r="E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D122" i="1"/>
  <c r="B122" i="1"/>
  <c r="E118" i="1"/>
  <c r="E116" i="1"/>
  <c r="E110" i="1"/>
  <c r="E109" i="1"/>
  <c r="E108" i="1"/>
  <c r="B106" i="1"/>
  <c r="E106" i="1" s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G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E151" i="1" l="1"/>
  <c r="E237" i="1"/>
  <c r="D239" i="1"/>
  <c r="E239" i="1" s="1"/>
  <c r="E166" i="1"/>
  <c r="D243" i="1"/>
  <c r="E242" i="1"/>
  <c r="D241" i="1"/>
  <c r="E241" i="1" s="1"/>
  <c r="E240" i="1"/>
  <c r="D217" i="1"/>
  <c r="E217" i="1" s="1"/>
  <c r="D223" i="1"/>
  <c r="E223" i="1" s="1"/>
  <c r="E77" i="1"/>
  <c r="E82" i="1"/>
  <c r="E79" i="1"/>
  <c r="E80" i="1"/>
  <c r="AG19" i="1"/>
  <c r="AH19" i="1" s="1"/>
  <c r="AG27" i="1"/>
  <c r="P294" i="1"/>
  <c r="X294" i="1"/>
  <c r="L294" i="1"/>
  <c r="Q294" i="1"/>
  <c r="U294" i="1"/>
  <c r="Y294" i="1"/>
  <c r="J294" i="1"/>
  <c r="S294" i="1"/>
  <c r="AA294" i="1"/>
  <c r="K294" i="1"/>
  <c r="T294" i="1"/>
  <c r="AB294" i="1"/>
  <c r="M294" i="1"/>
  <c r="R294" i="1"/>
  <c r="V294" i="1"/>
  <c r="Z294" i="1"/>
  <c r="N294" i="1"/>
  <c r="W294" i="1"/>
  <c r="O294" i="1"/>
  <c r="AG10" i="1"/>
  <c r="AH10" i="1" s="1"/>
  <c r="AG8" i="1"/>
  <c r="AH8" i="1" s="1"/>
  <c r="E73" i="1"/>
  <c r="E78" i="1"/>
  <c r="AG35" i="1"/>
  <c r="AG28" i="1"/>
  <c r="AH28" i="1" s="1"/>
  <c r="E76" i="1"/>
  <c r="AH42" i="1"/>
  <c r="E15" i="1"/>
  <c r="AG15" i="1"/>
  <c r="E23" i="1"/>
  <c r="AG23" i="1"/>
  <c r="E37" i="1"/>
  <c r="AG37" i="1"/>
  <c r="E62" i="1"/>
  <c r="AG62" i="1"/>
  <c r="E69" i="1"/>
  <c r="AG69" i="1"/>
  <c r="AG73" i="1"/>
  <c r="E74" i="1"/>
  <c r="AG74" i="1"/>
  <c r="E31" i="1"/>
  <c r="AG31" i="1"/>
  <c r="E47" i="1"/>
  <c r="AG47" i="1"/>
  <c r="E65" i="1"/>
  <c r="AG65" i="1"/>
  <c r="E67" i="1"/>
  <c r="AG67" i="1"/>
  <c r="E71" i="1"/>
  <c r="AG71" i="1"/>
  <c r="E16" i="1"/>
  <c r="AG16" i="1"/>
  <c r="E43" i="1"/>
  <c r="AG43" i="1"/>
  <c r="E41" i="1"/>
  <c r="AG41" i="1"/>
  <c r="E48" i="1"/>
  <c r="AG48" i="1"/>
  <c r="E68" i="1"/>
  <c r="AG68" i="1"/>
  <c r="E72" i="1"/>
  <c r="AG72" i="1"/>
  <c r="E54" i="1"/>
  <c r="AG54" i="1"/>
  <c r="E58" i="1"/>
  <c r="AG58" i="1"/>
  <c r="E51" i="1"/>
  <c r="AG51" i="1"/>
  <c r="E55" i="1"/>
  <c r="AG55" i="1"/>
  <c r="E59" i="1"/>
  <c r="AG59" i="1"/>
  <c r="E52" i="1"/>
  <c r="AG52" i="1"/>
  <c r="E53" i="1"/>
  <c r="AG53" i="1"/>
  <c r="E57" i="1"/>
  <c r="AG57" i="1"/>
  <c r="E61" i="1"/>
  <c r="AG61" i="1"/>
  <c r="E70" i="1"/>
  <c r="AG70" i="1"/>
  <c r="E66" i="1"/>
  <c r="AG66" i="1"/>
  <c r="E50" i="1"/>
  <c r="AG50" i="1"/>
  <c r="E46" i="1"/>
  <c r="AG46" i="1"/>
  <c r="E45" i="1"/>
  <c r="AG45" i="1"/>
  <c r="E40" i="1"/>
  <c r="AG40" i="1"/>
  <c r="E38" i="1"/>
  <c r="AG38" i="1"/>
  <c r="E33" i="1"/>
  <c r="AG33" i="1"/>
  <c r="E14" i="1"/>
  <c r="AG14" i="1"/>
  <c r="E167" i="1"/>
  <c r="D11" i="1"/>
  <c r="E10" i="1"/>
  <c r="E8" i="1"/>
  <c r="D13" i="1"/>
  <c r="E28" i="1"/>
  <c r="D36" i="1"/>
  <c r="E35" i="1"/>
  <c r="E20" i="1"/>
  <c r="E26" i="1" s="1"/>
  <c r="D22" i="1"/>
  <c r="E146" i="1"/>
  <c r="E178" i="1"/>
  <c r="E162" i="1"/>
  <c r="E177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235" i="1"/>
  <c r="E235" i="1" s="1"/>
  <c r="E161" i="1"/>
  <c r="D64" i="1"/>
  <c r="D56" i="1"/>
  <c r="E42" i="1"/>
  <c r="E288" i="1" s="1"/>
  <c r="D231" i="1"/>
  <c r="E231" i="1" s="1"/>
  <c r="D234" i="1"/>
  <c r="E234" i="1" s="1"/>
  <c r="E243" i="1" l="1"/>
  <c r="AH27" i="1"/>
  <c r="AG17" i="1"/>
  <c r="AH17" i="1" s="1"/>
  <c r="AH35" i="1"/>
  <c r="P293" i="1"/>
  <c r="W293" i="1"/>
  <c r="V293" i="1"/>
  <c r="S293" i="1"/>
  <c r="Y293" i="1"/>
  <c r="AC293" i="1"/>
  <c r="U293" i="1"/>
  <c r="H293" i="1"/>
  <c r="N293" i="1"/>
  <c r="R293" i="1"/>
  <c r="J293" i="1"/>
  <c r="Z293" i="1"/>
  <c r="M293" i="1"/>
  <c r="L293" i="1"/>
  <c r="AA293" i="1"/>
  <c r="X293" i="1"/>
  <c r="Q293" i="1"/>
  <c r="O293" i="1"/>
  <c r="I293" i="1"/>
  <c r="AB293" i="1"/>
  <c r="T293" i="1"/>
  <c r="K293" i="1"/>
  <c r="AG9" i="1"/>
  <c r="AG60" i="1"/>
  <c r="E13" i="1"/>
  <c r="AG13" i="1"/>
  <c r="AH13" i="1" s="1"/>
  <c r="AG56" i="1"/>
  <c r="E9" i="1"/>
  <c r="AH33" i="1"/>
  <c r="AH40" i="1"/>
  <c r="AH46" i="1"/>
  <c r="AH66" i="1"/>
  <c r="AH61" i="1"/>
  <c r="AH53" i="1"/>
  <c r="AH59" i="1"/>
  <c r="AH51" i="1"/>
  <c r="AH54" i="1"/>
  <c r="AH68" i="1"/>
  <c r="AH48" i="1"/>
  <c r="AH43" i="1"/>
  <c r="AH71" i="1"/>
  <c r="AH65" i="1"/>
  <c r="AH31" i="1"/>
  <c r="AH73" i="1"/>
  <c r="AH37" i="1"/>
  <c r="AH15" i="1"/>
  <c r="AH14" i="1"/>
  <c r="AH38" i="1"/>
  <c r="AH45" i="1"/>
  <c r="AH50" i="1"/>
  <c r="AH70" i="1"/>
  <c r="AH57" i="1"/>
  <c r="AH52" i="1"/>
  <c r="AH55" i="1"/>
  <c r="AH58" i="1"/>
  <c r="AH72" i="1"/>
  <c r="AH41" i="1"/>
  <c r="AH16" i="1"/>
  <c r="AH67" i="1"/>
  <c r="AH47" i="1"/>
  <c r="AH74" i="1"/>
  <c r="AH69" i="1"/>
  <c r="AH62" i="1"/>
  <c r="AH23" i="1"/>
  <c r="E32" i="1"/>
  <c r="AG32" i="1"/>
  <c r="E24" i="1"/>
  <c r="AG24" i="1"/>
  <c r="AG22" i="1"/>
  <c r="E22" i="1"/>
  <c r="E11" i="1"/>
  <c r="AG11" i="1"/>
  <c r="E64" i="1"/>
  <c r="AG64" i="1"/>
  <c r="E63" i="1"/>
  <c r="AG63" i="1"/>
  <c r="E44" i="1"/>
  <c r="AG44" i="1"/>
  <c r="E39" i="1"/>
  <c r="AG39" i="1"/>
  <c r="E36" i="1"/>
  <c r="AG36" i="1"/>
  <c r="E34" i="1"/>
  <c r="AG34" i="1"/>
  <c r="E29" i="1"/>
  <c r="AG29" i="1"/>
  <c r="E168" i="1"/>
  <c r="E145" i="1"/>
  <c r="E147" i="1"/>
  <c r="E90" i="1"/>
  <c r="AH9" i="1" l="1"/>
  <c r="AH60" i="1"/>
  <c r="AH56" i="1"/>
  <c r="AH36" i="1"/>
  <c r="AH44" i="1"/>
  <c r="AH64" i="1"/>
  <c r="AH32" i="1"/>
  <c r="AH29" i="1"/>
  <c r="AH22" i="1"/>
  <c r="AH34" i="1"/>
  <c r="AH39" i="1"/>
  <c r="AH63" i="1"/>
  <c r="AH11" i="1"/>
  <c r="AH24" i="1"/>
  <c r="H245" i="1"/>
  <c r="H247" i="1" s="1"/>
  <c r="B245" i="1"/>
  <c r="B247" i="1" s="1"/>
  <c r="D245" i="1"/>
  <c r="D247" i="1" s="1"/>
  <c r="E247" i="1" l="1"/>
  <c r="E245" i="1"/>
</calcChain>
</file>

<file path=xl/sharedStrings.xml><?xml version="1.0" encoding="utf-8"?>
<sst xmlns="http://schemas.openxmlformats.org/spreadsheetml/2006/main" count="292" uniqueCount="230">
  <si>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</si>
  <si>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</si>
  <si>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</si>
  <si>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</si>
  <si>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</si>
  <si>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</si>
  <si>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</si>
  <si>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</si>
  <si>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</si>
  <si>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</si>
  <si>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</si>
  <si>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</si>
  <si>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</si>
  <si>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</si>
  <si>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</si>
  <si>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</si>
  <si>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</si>
  <si>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</si>
  <si>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</si>
  <si>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</si>
  <si>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</si>
  <si>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</si>
  <si>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</si>
  <si>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</si>
  <si>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</si>
  <si>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</si>
  <si>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</si>
  <si>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</si>
  <si>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</si>
  <si>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</si>
  <si>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</si>
  <si>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</si>
  <si>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</si>
  <si>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</si>
  <si>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</si>
  <si>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</si>
  <si>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</si>
  <si>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</si>
  <si>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</si>
  <si>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</si>
  <si>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</si>
  <si>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</si>
  <si>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</si>
  <si>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</si>
  <si>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</si>
  <si>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</si>
  <si>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</si>
  <si>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</si>
  <si>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</si>
  <si>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</si>
  <si>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</si>
  <si>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</si>
  <si>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</si>
  <si>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</si>
  <si>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</si>
  <si>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</si>
  <si>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</si>
  <si>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</si>
  <si>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</si>
  <si>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</si>
  <si>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</si>
  <si>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</si>
  <si>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</si>
  <si>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</si>
  <si>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</si>
  <si>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</si>
  <si>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</si>
  <si>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</si>
  <si>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</si>
  <si>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</si>
  <si>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</si>
  <si>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</si>
  <si>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</si>
  <si>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</si>
  <si>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</si>
  <si>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</si>
  <si>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</si>
  <si>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</si>
  <si>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</si>
  <si>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</si>
  <si>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</si>
  <si>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</si>
  <si>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</si>
  <si>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</si>
  <si>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</si>
  <si>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</si>
  <si>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</si>
  <si>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</si>
  <si>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</si>
  <si>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</si>
  <si>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</si>
  <si>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</si>
  <si>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</si>
  <si>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</si>
  <si>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</si>
  <si>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</si>
  <si>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</si>
  <si>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</si>
  <si>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</si>
  <si>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</si>
  <si>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</si>
  <si>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</si>
  <si>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</si>
  <si>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</si>
  <si>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</si>
  <si>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</si>
  <si>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</si>
  <si>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</si>
  <si>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</si>
  <si>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</si>
  <si>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</si>
  <si>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</si>
  <si>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</si>
  <si>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</si>
  <si>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</si>
  <si>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</si>
  <si>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</si>
  <si>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</si>
  <si>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</si>
  <si>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</si>
  <si>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</si>
  <si>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</si>
  <si>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</si>
  <si>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</si>
  <si>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</si>
  <si>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</si>
  <si>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</si>
  <si>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</si>
  <si>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</si>
  <si>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</si>
  <si>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</si>
  <si>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</si>
  <si>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</si>
  <si>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</si>
  <si>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</si>
  <si>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</si>
  <si>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</si>
  <si>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</si>
  <si>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</si>
  <si>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</si>
  <si>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</si>
  <si>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</si>
  <si>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</si>
  <si>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</si>
  <si>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</si>
  <si>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</si>
  <si>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</si>
  <si>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</si>
  <si>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</si>
  <si>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</si>
  <si>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</si>
  <si>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</si>
  <si>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</si>
  <si>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</si>
  <si>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</si>
  <si>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</si>
  <si>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</si>
  <si>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</si>
  <si>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</si>
  <si>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</si>
  <si>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</si>
  <si>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</si>
  <si>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</si>
  <si>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</si>
  <si>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</si>
  <si>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</si>
  <si>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</si>
  <si>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</si>
  <si>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</si>
  <si>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</si>
  <si>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</si>
  <si>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</si>
  <si>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</si>
  <si>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</si>
  <si>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</si>
  <si>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</si>
  <si>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</si>
  <si>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</si>
  <si>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</si>
  <si>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</si>
  <si>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</si>
  <si>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</si>
  <si>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</si>
  <si>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</si>
  <si>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</si>
  <si>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</si>
  <si>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</si>
  <si>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</si>
  <si>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</si>
  <si>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</si>
  <si>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</si>
  <si>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</si>
  <si>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</si>
  <si>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</si>
  <si>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</si>
  <si>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</si>
  <si>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</si>
  <si>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</si>
  <si>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</si>
  <si>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</si>
  <si>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</si>
  <si>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</si>
  <si>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</si>
  <si>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</si>
  <si>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</si>
  <si>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</si>
  <si>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</si>
  <si>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</si>
  <si>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</si>
  <si>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</si>
  <si>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</si>
  <si>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</si>
  <si>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</si>
  <si>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</si>
  <si>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</si>
  <si>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</si>
  <si>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</si>
  <si>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</si>
  <si>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</si>
  <si>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</si>
  <si>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</si>
  <si>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</si>
  <si>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</si>
  <si>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</si>
  <si>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</si>
  <si>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</si>
  <si>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</si>
  <si>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</si>
  <si>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</si>
  <si>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Информация о сельскохозяйственных работах по состоянию на 28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</si>
</sst>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0.0000%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3" fontId="2" fillId="2" borderId="0" xfId="0" applyNumberFormat="1" applyFont="1" applyFill="1" applyBorder="1"/>
    <xf numFmtId="164" fontId="21" fillId="0" borderId="2" xfId="2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17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166" fontId="19" fillId="0" borderId="2" xfId="2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4" xfId="2" applyNumberFormat="1" applyFont="1" applyFill="1" applyBorder="1" applyAlignment="1">
      <alignment horizontal="center" vertical="center"/>
    </xf>
    <xf numFmtId="169" fontId="9" fillId="0" borderId="2" xfId="2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" fontId="7" fillId="0" borderId="2" xfId="5" applyNumberFormat="1" applyFont="1" applyFill="1" applyBorder="1" applyAlignment="1">
      <alignment horizontal="center" vertical="center" wrapText="1"/>
    </xf>
    <xf numFmtId="166" fontId="10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66" fontId="9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N337"/>
  <sheetViews>
    <sheetView tabSelected="1" view="pageBreakPreview" topLeftCell="A2" zoomScale="40" zoomScaleNormal="60" zoomScaleSheetLayoutView="40" zoomScalePageLayoutView="82" workbookViewId="0">
      <pane xSplit="4" ySplit="5" topLeftCell="F178" activePane="bottomRight" state="frozen"/>
      <selection activeCell="A2" sqref="A2"/>
      <selection pane="topRight" activeCell="F2" sqref="F2"/>
      <selection pane="bottomLeft" activeCell="A7" sqref="A7"/>
      <selection pane="bottomRight" activeCell="G222" sqref="G222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hidden="1" customWidth="1"/>
    <col min="3" max="3" width="17.42578125" style="2" customWidth="1"/>
    <col min="4" max="4" width="23.42578125" style="2" customWidth="1"/>
    <col min="5" max="5" width="19.5703125" style="2" hidden="1" customWidth="1"/>
    <col min="6" max="6" width="19.5703125" style="2" customWidth="1"/>
    <col min="7" max="7" width="15" style="2" customWidth="1"/>
    <col min="8" max="8" width="20.140625" style="1" customWidth="1"/>
    <col min="9" max="9" width="19.140625" style="1" customWidth="1"/>
    <col min="10" max="10" width="19" style="1" customWidth="1"/>
    <col min="11" max="11" width="18" style="1" customWidth="1"/>
    <col min="12" max="12" width="20" style="1" customWidth="1"/>
    <col min="13" max="13" width="23.42578125" style="1" customWidth="1"/>
    <col min="14" max="15" width="18.28515625" style="1" customWidth="1"/>
    <col min="16" max="16" width="18.5703125" style="1" customWidth="1"/>
    <col min="17" max="17" width="19.140625" style="1" customWidth="1"/>
    <col min="18" max="18" width="21.28515625" style="1" customWidth="1"/>
    <col min="19" max="19" width="20.7109375" style="1" customWidth="1"/>
    <col min="20" max="20" width="21" style="187" customWidth="1"/>
    <col min="21" max="21" width="21.5703125" style="1" customWidth="1"/>
    <col min="22" max="22" width="18" style="1" customWidth="1"/>
    <col min="23" max="23" width="18.28515625" style="1" customWidth="1"/>
    <col min="24" max="24" width="22" style="1" customWidth="1"/>
    <col min="25" max="25" width="20.85546875" style="1" customWidth="1"/>
    <col min="26" max="26" width="22" style="1" customWidth="1"/>
    <col min="27" max="27" width="18.42578125" style="1" customWidth="1"/>
    <col min="28" max="28" width="18.5703125" style="1" customWidth="1"/>
    <col min="29" max="29" width="3.7109375" style="1" customWidth="1"/>
    <col min="30" max="30" width="9.140625" style="1" customWidth="1"/>
    <col min="31" max="31" width="9.140625" style="1" hidden="1" customWidth="1"/>
    <col min="32" max="32" width="9.140625" style="28" hidden="1" customWidth="1"/>
    <col min="33" max="33" width="10.5703125" style="28" hidden="1" customWidth="1"/>
    <col min="34" max="34" width="12.140625" style="1" hidden="1" customWidth="1"/>
    <col min="35" max="35" width="0" style="1" hidden="1" customWidth="1"/>
    <col min="36" max="39" width="9.140625" style="1"/>
    <col min="40" max="40" width="11" style="1" bestFit="1" customWidth="1"/>
    <col min="41" max="16384" width="9.140625" style="1"/>
  </cols>
  <sheetData>
    <row r="1" spans="1:34" ht="26.25" hidden="1" x14ac:dyDescent="0.4">
      <c r="A1" s="1"/>
      <c r="AB1" s="3"/>
    </row>
    <row r="2" spans="1:34" s="4" customFormat="1" ht="29.25" customHeight="1" thickBot="1" x14ac:dyDescent="0.3">
      <c r="A2" s="231" t="s">
        <v>229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F2" s="53"/>
      <c r="AG2" s="53"/>
    </row>
    <row r="3" spans="1:34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>
        <v>120</v>
      </c>
      <c r="I3" s="5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2</v>
      </c>
      <c r="AB3" s="6"/>
      <c r="AF3" s="53"/>
      <c r="AG3" s="53"/>
    </row>
    <row r="4" spans="1:34" s="2" customFormat="1" ht="17.25" customHeight="1" thickBot="1" x14ac:dyDescent="0.35">
      <c r="A4" s="232" t="s">
        <v>3</v>
      </c>
      <c r="B4" s="235" t="s">
        <v>202</v>
      </c>
      <c r="C4" s="238" t="s">
        <v>225</v>
      </c>
      <c r="D4" s="238" t="s">
        <v>203</v>
      </c>
      <c r="E4" s="238" t="s">
        <v>204</v>
      </c>
      <c r="F4" s="238" t="s">
        <v>226</v>
      </c>
      <c r="G4" s="246" t="s">
        <v>206</v>
      </c>
      <c r="H4" s="241" t="s">
        <v>4</v>
      </c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3"/>
      <c r="AC4" s="2" t="s">
        <v>0</v>
      </c>
      <c r="AF4" s="35"/>
      <c r="AG4" s="35"/>
    </row>
    <row r="5" spans="1:34" s="2" customFormat="1" ht="133.5" customHeight="1" x14ac:dyDescent="0.25">
      <c r="A5" s="233"/>
      <c r="B5" s="236"/>
      <c r="C5" s="239"/>
      <c r="D5" s="239"/>
      <c r="E5" s="239"/>
      <c r="F5" s="239"/>
      <c r="G5" s="247"/>
      <c r="H5" s="244" t="s">
        <v>5</v>
      </c>
      <c r="I5" s="244" t="s">
        <v>6</v>
      </c>
      <c r="J5" s="244" t="s">
        <v>7</v>
      </c>
      <c r="K5" s="244" t="s">
        <v>8</v>
      </c>
      <c r="L5" s="244" t="s">
        <v>9</v>
      </c>
      <c r="M5" s="244" t="s">
        <v>10</v>
      </c>
      <c r="N5" s="244" t="s">
        <v>11</v>
      </c>
      <c r="O5" s="244" t="s">
        <v>12</v>
      </c>
      <c r="P5" s="244" t="s">
        <v>13</v>
      </c>
      <c r="Q5" s="244" t="s">
        <v>14</v>
      </c>
      <c r="R5" s="244" t="s">
        <v>15</v>
      </c>
      <c r="S5" s="244" t="s">
        <v>16</v>
      </c>
      <c r="T5" s="244" t="s">
        <v>17</v>
      </c>
      <c r="U5" s="244" t="s">
        <v>18</v>
      </c>
      <c r="V5" s="244" t="s">
        <v>19</v>
      </c>
      <c r="W5" s="244" t="s">
        <v>20</v>
      </c>
      <c r="X5" s="244" t="s">
        <v>21</v>
      </c>
      <c r="Y5" s="244" t="s">
        <v>22</v>
      </c>
      <c r="Z5" s="244" t="s">
        <v>23</v>
      </c>
      <c r="AA5" s="244" t="s">
        <v>24</v>
      </c>
      <c r="AB5" s="244" t="s">
        <v>25</v>
      </c>
      <c r="AF5" s="35"/>
      <c r="AG5" s="35" t="e">
        <f>+  неделя</f>
        <v>#NAME?</v>
      </c>
    </row>
    <row r="6" spans="1:34" s="2" customFormat="1" ht="69.75" customHeight="1" thickBot="1" x14ac:dyDescent="0.3">
      <c r="A6" s="234"/>
      <c r="B6" s="237"/>
      <c r="C6" s="240"/>
      <c r="D6" s="240"/>
      <c r="E6" s="240"/>
      <c r="F6" s="240"/>
      <c r="G6" s="248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F6" s="35"/>
      <c r="AG6" s="35"/>
    </row>
    <row r="7" spans="1:34" s="2" customFormat="1" ht="30" hidden="1" customHeight="1" x14ac:dyDescent="0.25">
      <c r="A7" s="7" t="s">
        <v>26</v>
      </c>
      <c r="B7" s="107">
        <v>48111</v>
      </c>
      <c r="C7" s="107"/>
      <c r="D7" s="107">
        <f>SUM(H7:AB7)</f>
        <v>48111</v>
      </c>
      <c r="E7" s="98">
        <f>D7/B7</f>
        <v>1</v>
      </c>
      <c r="F7" s="98"/>
      <c r="G7" s="99">
        <v>21</v>
      </c>
      <c r="H7" s="88">
        <v>2068</v>
      </c>
      <c r="I7" s="88">
        <v>1426</v>
      </c>
      <c r="J7" s="88">
        <v>3311</v>
      </c>
      <c r="K7" s="88">
        <v>3013</v>
      </c>
      <c r="L7" s="88">
        <v>1381</v>
      </c>
      <c r="M7" s="88">
        <v>3235</v>
      </c>
      <c r="N7" s="88">
        <v>2215</v>
      </c>
      <c r="O7" s="88">
        <v>2793</v>
      </c>
      <c r="P7" s="88">
        <v>2281</v>
      </c>
      <c r="Q7" s="88">
        <v>692</v>
      </c>
      <c r="R7" s="88">
        <v>1579</v>
      </c>
      <c r="S7" s="88">
        <v>1997</v>
      </c>
      <c r="T7" s="88">
        <v>2796</v>
      </c>
      <c r="U7" s="88">
        <v>3011</v>
      </c>
      <c r="V7" s="88">
        <v>3199</v>
      </c>
      <c r="W7" s="88">
        <v>2334</v>
      </c>
      <c r="X7" s="88">
        <v>2066</v>
      </c>
      <c r="Y7" s="88">
        <v>685</v>
      </c>
      <c r="Z7" s="88">
        <v>1885</v>
      </c>
      <c r="AA7" s="88">
        <v>3999</v>
      </c>
      <c r="AB7" s="88">
        <v>2145</v>
      </c>
      <c r="AF7" s="35"/>
      <c r="AG7" s="58">
        <f>D7-AF7</f>
        <v>48111</v>
      </c>
      <c r="AH7" s="2" t="e">
        <f>AG7/AF7</f>
        <v>#DIV/0!</v>
      </c>
    </row>
    <row r="8" spans="1:34" s="9" customFormat="1" ht="30" hidden="1" customHeight="1" x14ac:dyDescent="0.25">
      <c r="A8" s="8" t="s">
        <v>27</v>
      </c>
      <c r="B8" s="107">
        <v>54735</v>
      </c>
      <c r="C8" s="107"/>
      <c r="D8" s="107">
        <f>SUM(H8:AB8)</f>
        <v>55236.36</v>
      </c>
      <c r="E8" s="98">
        <f>D8/B8</f>
        <v>1.0091597697999453</v>
      </c>
      <c r="F8" s="98"/>
      <c r="G8" s="99">
        <v>21</v>
      </c>
      <c r="H8" s="88">
        <v>2068</v>
      </c>
      <c r="I8" s="88">
        <v>1883</v>
      </c>
      <c r="J8" s="88">
        <v>3390</v>
      </c>
      <c r="K8" s="88">
        <v>3326</v>
      </c>
      <c r="L8" s="88">
        <v>1893</v>
      </c>
      <c r="M8" s="88">
        <v>3249</v>
      </c>
      <c r="N8" s="88">
        <v>2129</v>
      </c>
      <c r="O8" s="88">
        <v>3684</v>
      </c>
      <c r="P8" s="88">
        <v>2906</v>
      </c>
      <c r="Q8" s="88">
        <v>1002</v>
      </c>
      <c r="R8" s="88">
        <v>1731</v>
      </c>
      <c r="S8" s="88">
        <v>2041</v>
      </c>
      <c r="T8" s="88">
        <v>3534</v>
      </c>
      <c r="U8" s="88">
        <v>3133</v>
      </c>
      <c r="V8" s="88">
        <v>4306</v>
      </c>
      <c r="W8" s="88">
        <v>2384</v>
      </c>
      <c r="X8" s="88">
        <v>2205</v>
      </c>
      <c r="Y8" s="88">
        <v>696</v>
      </c>
      <c r="Z8" s="88">
        <v>2134</v>
      </c>
      <c r="AA8" s="88">
        <v>4830.3600000000006</v>
      </c>
      <c r="AB8" s="88">
        <v>2712</v>
      </c>
      <c r="AF8" s="59"/>
      <c r="AG8" s="58">
        <f>D8-AF8</f>
        <v>55236.36</v>
      </c>
      <c r="AH8" s="2" t="e">
        <f t="shared" ref="AH8:AH70" si="0">AG8/AF8</f>
        <v>#DIV/0!</v>
      </c>
    </row>
    <row r="9" spans="1:34" s="9" customFormat="1" ht="30" hidden="1" customHeight="1" x14ac:dyDescent="0.25">
      <c r="A9" s="10" t="s">
        <v>28</v>
      </c>
      <c r="B9" s="108">
        <f>B8/B7</f>
        <v>1.137681611273929</v>
      </c>
      <c r="C9" s="108"/>
      <c r="D9" s="108">
        <f t="shared" ref="D9:AB9" si="1">D8/D7</f>
        <v>1.1481025129388289</v>
      </c>
      <c r="E9" s="108">
        <f t="shared" si="1"/>
        <v>1.0091597697999453</v>
      </c>
      <c r="F9" s="108"/>
      <c r="G9" s="99"/>
      <c r="H9" s="109">
        <f t="shared" si="1"/>
        <v>1</v>
      </c>
      <c r="I9" s="109">
        <f t="shared" si="1"/>
        <v>1.320476858345021</v>
      </c>
      <c r="J9" s="109">
        <f t="shared" si="1"/>
        <v>1.0238598610691634</v>
      </c>
      <c r="K9" s="109">
        <f t="shared" si="1"/>
        <v>1.1038831729173582</v>
      </c>
      <c r="L9" s="109">
        <f t="shared" si="1"/>
        <v>1.3707458363504708</v>
      </c>
      <c r="M9" s="109">
        <f t="shared" si="1"/>
        <v>1.0043276661514684</v>
      </c>
      <c r="N9" s="109">
        <f t="shared" si="1"/>
        <v>0.96117381489841991</v>
      </c>
      <c r="O9" s="109">
        <f t="shared" si="1"/>
        <v>1.3190118152524168</v>
      </c>
      <c r="P9" s="109">
        <f t="shared" si="1"/>
        <v>1.2740026304252521</v>
      </c>
      <c r="Q9" s="109">
        <f t="shared" si="1"/>
        <v>1.4479768786127167</v>
      </c>
      <c r="R9" s="109">
        <f t="shared" si="1"/>
        <v>1.0962634578847372</v>
      </c>
      <c r="S9" s="109">
        <f t="shared" si="1"/>
        <v>1.0220330495743615</v>
      </c>
      <c r="T9" s="109">
        <f t="shared" si="1"/>
        <v>1.2639484978540771</v>
      </c>
      <c r="U9" s="109">
        <f t="shared" si="1"/>
        <v>1.0405181002989041</v>
      </c>
      <c r="V9" s="109">
        <f t="shared" si="1"/>
        <v>1.3460456392622695</v>
      </c>
      <c r="W9" s="109">
        <f t="shared" si="1"/>
        <v>1.0214224507283634</v>
      </c>
      <c r="X9" s="109">
        <f t="shared" si="1"/>
        <v>1.0672797676669894</v>
      </c>
      <c r="Y9" s="109">
        <f t="shared" si="1"/>
        <v>1.0160583941605839</v>
      </c>
      <c r="Z9" s="109">
        <f t="shared" si="1"/>
        <v>1.1320954907161804</v>
      </c>
      <c r="AA9" s="109">
        <f t="shared" si="1"/>
        <v>1.2078919729932485</v>
      </c>
      <c r="AB9" s="109">
        <f t="shared" si="1"/>
        <v>1.2643356643356642</v>
      </c>
      <c r="AF9" s="59"/>
      <c r="AG9" s="58">
        <f t="shared" ref="AG9:AG70" si="2">D9-AF9</f>
        <v>1.1481025129388289</v>
      </c>
      <c r="AH9" s="2" t="e">
        <f t="shared" si="0"/>
        <v>#DIV/0!</v>
      </c>
    </row>
    <row r="10" spans="1:34" s="9" customFormat="1" ht="30" hidden="1" customHeight="1" x14ac:dyDescent="0.25">
      <c r="A10" s="8" t="s">
        <v>29</v>
      </c>
      <c r="B10" s="107">
        <v>53686</v>
      </c>
      <c r="C10" s="107"/>
      <c r="D10" s="107">
        <f>SUM(H10:AB10)</f>
        <v>52262.7</v>
      </c>
      <c r="E10" s="98">
        <f>D10/B10</f>
        <v>0.97348843273851648</v>
      </c>
      <c r="F10" s="98"/>
      <c r="G10" s="99">
        <v>21</v>
      </c>
      <c r="H10" s="88">
        <v>1430</v>
      </c>
      <c r="I10" s="88">
        <v>1883</v>
      </c>
      <c r="J10" s="88">
        <v>3390</v>
      </c>
      <c r="K10" s="88">
        <v>3032</v>
      </c>
      <c r="L10" s="88">
        <v>1804.3000000000002</v>
      </c>
      <c r="M10" s="88">
        <v>3249</v>
      </c>
      <c r="N10" s="88">
        <v>1861</v>
      </c>
      <c r="O10" s="88">
        <v>3572.4</v>
      </c>
      <c r="P10" s="88">
        <v>2762</v>
      </c>
      <c r="Q10" s="88">
        <v>1002</v>
      </c>
      <c r="R10" s="88">
        <v>1531</v>
      </c>
      <c r="S10" s="88">
        <v>2041</v>
      </c>
      <c r="T10" s="88">
        <v>3514</v>
      </c>
      <c r="U10" s="88">
        <v>3133</v>
      </c>
      <c r="V10" s="88">
        <v>4298</v>
      </c>
      <c r="W10" s="88">
        <v>1736</v>
      </c>
      <c r="X10" s="88">
        <v>2165</v>
      </c>
      <c r="Y10" s="88">
        <v>696</v>
      </c>
      <c r="Z10" s="88">
        <v>1982</v>
      </c>
      <c r="AA10" s="88">
        <v>4830</v>
      </c>
      <c r="AB10" s="88">
        <v>2351</v>
      </c>
      <c r="AC10" s="54">
        <v>1964</v>
      </c>
      <c r="AF10" s="59"/>
      <c r="AG10" s="58">
        <f t="shared" si="2"/>
        <v>52262.7</v>
      </c>
      <c r="AH10" s="2" t="e">
        <f t="shared" si="0"/>
        <v>#DIV/0!</v>
      </c>
    </row>
    <row r="11" spans="1:34" s="9" customFormat="1" ht="30" hidden="1" customHeight="1" x14ac:dyDescent="0.25">
      <c r="A11" s="8" t="s">
        <v>30</v>
      </c>
      <c r="B11" s="109">
        <f t="shared" ref="B11:D11" si="3">B10/B8</f>
        <v>0.98083493194482507</v>
      </c>
      <c r="C11" s="109"/>
      <c r="D11" s="109">
        <f t="shared" si="3"/>
        <v>0.94616480883244292</v>
      </c>
      <c r="E11" s="98">
        <f>D11/B11</f>
        <v>0.96465243846521931</v>
      </c>
      <c r="F11" s="98"/>
      <c r="G11" s="99"/>
      <c r="H11" s="109">
        <f>H10/H8</f>
        <v>0.69148936170212771</v>
      </c>
      <c r="I11" s="109">
        <f>I10/I8</f>
        <v>1</v>
      </c>
      <c r="J11" s="109">
        <f t="shared" ref="J11:AB11" si="4">J10/J8</f>
        <v>1</v>
      </c>
      <c r="K11" s="109">
        <f t="shared" si="4"/>
        <v>0.91160553217077567</v>
      </c>
      <c r="L11" s="109">
        <f t="shared" si="4"/>
        <v>0.95314315900686752</v>
      </c>
      <c r="M11" s="109">
        <f t="shared" si="4"/>
        <v>1</v>
      </c>
      <c r="N11" s="109">
        <v>0.97</v>
      </c>
      <c r="O11" s="109">
        <f t="shared" si="4"/>
        <v>0.96970684039087951</v>
      </c>
      <c r="P11" s="109">
        <f t="shared" si="4"/>
        <v>0.95044735030970406</v>
      </c>
      <c r="Q11" s="109">
        <f t="shared" si="4"/>
        <v>1</v>
      </c>
      <c r="R11" s="109">
        <v>0.94</v>
      </c>
      <c r="S11" s="109">
        <f t="shared" si="4"/>
        <v>1</v>
      </c>
      <c r="T11" s="109">
        <f t="shared" si="4"/>
        <v>0.99434069043576678</v>
      </c>
      <c r="U11" s="109">
        <f>U10/U8</f>
        <v>1</v>
      </c>
      <c r="V11" s="109">
        <f t="shared" si="4"/>
        <v>0.99814212726428242</v>
      </c>
      <c r="W11" s="109">
        <f t="shared" si="4"/>
        <v>0.72818791946308725</v>
      </c>
      <c r="X11" s="109">
        <f t="shared" si="4"/>
        <v>0.98185941043083902</v>
      </c>
      <c r="Y11" s="109">
        <v>0.97</v>
      </c>
      <c r="Z11" s="109">
        <f t="shared" si="4"/>
        <v>0.92877225866916591</v>
      </c>
      <c r="AA11" s="109">
        <f t="shared" si="4"/>
        <v>0.99992547139343635</v>
      </c>
      <c r="AB11" s="109">
        <f t="shared" si="4"/>
        <v>0.86688790560471973</v>
      </c>
      <c r="AF11" s="59"/>
      <c r="AG11" s="58">
        <f t="shared" si="2"/>
        <v>0.94616480883244292</v>
      </c>
      <c r="AH11" s="2" t="e">
        <f t="shared" si="0"/>
        <v>#DIV/0!</v>
      </c>
    </row>
    <row r="12" spans="1:34" s="9" customFormat="1" ht="30" hidden="1" customHeight="1" x14ac:dyDescent="0.25">
      <c r="A12" s="10" t="s">
        <v>31</v>
      </c>
      <c r="B12" s="107">
        <v>27592</v>
      </c>
      <c r="C12" s="107"/>
      <c r="D12" s="107">
        <f>SUM(H12:AB12)</f>
        <v>28828</v>
      </c>
      <c r="E12" s="98">
        <f>D12/B12</f>
        <v>1.0447955929254857</v>
      </c>
      <c r="F12" s="98"/>
      <c r="G12" s="99">
        <v>20</v>
      </c>
      <c r="H12" s="110">
        <v>1410</v>
      </c>
      <c r="I12" s="110">
        <v>1325</v>
      </c>
      <c r="J12" s="110">
        <v>2710</v>
      </c>
      <c r="K12" s="110">
        <v>1700</v>
      </c>
      <c r="L12" s="110">
        <v>590</v>
      </c>
      <c r="M12" s="110">
        <v>1998</v>
      </c>
      <c r="N12" s="110">
        <v>583</v>
      </c>
      <c r="O12" s="110">
        <v>2200</v>
      </c>
      <c r="P12" s="110">
        <v>732</v>
      </c>
      <c r="Q12" s="110">
        <v>428</v>
      </c>
      <c r="R12" s="110">
        <v>368</v>
      </c>
      <c r="S12" s="110">
        <v>790</v>
      </c>
      <c r="T12" s="110">
        <v>3534</v>
      </c>
      <c r="U12" s="110">
        <v>579</v>
      </c>
      <c r="V12" s="110">
        <v>2366</v>
      </c>
      <c r="W12" s="110">
        <v>676</v>
      </c>
      <c r="X12" s="110">
        <v>639</v>
      </c>
      <c r="Y12" s="110"/>
      <c r="Z12" s="110">
        <v>1500</v>
      </c>
      <c r="AA12" s="110">
        <v>3800</v>
      </c>
      <c r="AB12" s="110">
        <v>900</v>
      </c>
      <c r="AF12" s="59">
        <v>1795</v>
      </c>
      <c r="AG12" s="58">
        <f t="shared" si="2"/>
        <v>27033</v>
      </c>
      <c r="AH12" s="2">
        <f t="shared" si="0"/>
        <v>15.06016713091922</v>
      </c>
    </row>
    <row r="13" spans="1:34" s="9" customFormat="1" ht="30" hidden="1" customHeight="1" x14ac:dyDescent="0.25">
      <c r="A13" s="10" t="s">
        <v>32</v>
      </c>
      <c r="B13" s="98">
        <f>B12/B8</f>
        <v>0.50410158034164609</v>
      </c>
      <c r="C13" s="98"/>
      <c r="D13" s="98">
        <f>D12/D8</f>
        <v>0.52190260183690595</v>
      </c>
      <c r="E13" s="98">
        <f t="shared" ref="E13:AB13" si="5">E12/E8</f>
        <v>1.0353123699457469</v>
      </c>
      <c r="F13" s="98"/>
      <c r="G13" s="99"/>
      <c r="H13" s="98">
        <f t="shared" si="5"/>
        <v>0.68181818181818177</v>
      </c>
      <c r="I13" s="98">
        <f t="shared" si="5"/>
        <v>0.70366436537440258</v>
      </c>
      <c r="J13" s="98">
        <f t="shared" si="5"/>
        <v>0.79941002949852502</v>
      </c>
      <c r="K13" s="98">
        <f t="shared" si="5"/>
        <v>0.51112447384245341</v>
      </c>
      <c r="L13" s="98">
        <f t="shared" si="5"/>
        <v>0.31167459059693609</v>
      </c>
      <c r="M13" s="98">
        <f t="shared" si="5"/>
        <v>0.61495844875346262</v>
      </c>
      <c r="N13" s="98">
        <f t="shared" si="5"/>
        <v>0.27383748238609679</v>
      </c>
      <c r="O13" s="98">
        <f t="shared" si="5"/>
        <v>0.59717698154180243</v>
      </c>
      <c r="P13" s="98">
        <f t="shared" si="5"/>
        <v>0.25189263592567102</v>
      </c>
      <c r="Q13" s="98">
        <f t="shared" si="5"/>
        <v>0.42714570858283435</v>
      </c>
      <c r="R13" s="98">
        <f t="shared" si="5"/>
        <v>0.21259387637203928</v>
      </c>
      <c r="S13" s="98">
        <f t="shared" si="5"/>
        <v>0.38706516413522785</v>
      </c>
      <c r="T13" s="98">
        <f t="shared" si="5"/>
        <v>1</v>
      </c>
      <c r="U13" s="98">
        <f t="shared" si="5"/>
        <v>0.18480689435046282</v>
      </c>
      <c r="V13" s="98">
        <f t="shared" si="5"/>
        <v>0.54946586158848121</v>
      </c>
      <c r="W13" s="98">
        <f t="shared" si="5"/>
        <v>0.28355704697986578</v>
      </c>
      <c r="X13" s="98">
        <f t="shared" si="5"/>
        <v>0.28979591836734692</v>
      </c>
      <c r="Y13" s="98">
        <f t="shared" si="5"/>
        <v>0</v>
      </c>
      <c r="Z13" s="98">
        <f t="shared" si="5"/>
        <v>0.70290534208059985</v>
      </c>
      <c r="AA13" s="98">
        <f t="shared" si="5"/>
        <v>0.78669084705901826</v>
      </c>
      <c r="AB13" s="98">
        <f t="shared" si="5"/>
        <v>0.33185840707964603</v>
      </c>
      <c r="AF13" s="59"/>
      <c r="AG13" s="58">
        <f t="shared" si="2"/>
        <v>0.52190260183690595</v>
      </c>
      <c r="AH13" s="2" t="e">
        <f t="shared" si="0"/>
        <v>#DIV/0!</v>
      </c>
    </row>
    <row r="14" spans="1:34" s="9" customFormat="1" ht="30" hidden="1" customHeight="1" x14ac:dyDescent="0.25">
      <c r="A14" s="12" t="s">
        <v>33</v>
      </c>
      <c r="B14" s="107">
        <v>4491</v>
      </c>
      <c r="C14" s="107"/>
      <c r="D14" s="16">
        <f t="shared" ref="D14:D21" si="6">SUM(H14:AB14)</f>
        <v>5606</v>
      </c>
      <c r="E14" s="98">
        <f>D14/B14</f>
        <v>1.2482743264306391</v>
      </c>
      <c r="F14" s="98"/>
      <c r="G14" s="99">
        <v>12</v>
      </c>
      <c r="H14" s="88">
        <v>100</v>
      </c>
      <c r="I14" s="88">
        <v>201</v>
      </c>
      <c r="J14" s="88">
        <v>1625</v>
      </c>
      <c r="K14" s="88">
        <v>575</v>
      </c>
      <c r="L14" s="88"/>
      <c r="M14" s="88">
        <v>275</v>
      </c>
      <c r="N14" s="88"/>
      <c r="O14" s="88"/>
      <c r="P14" s="88">
        <v>600</v>
      </c>
      <c r="Q14" s="88">
        <v>75</v>
      </c>
      <c r="R14" s="88"/>
      <c r="S14" s="88">
        <v>500</v>
      </c>
      <c r="T14" s="88"/>
      <c r="U14" s="88">
        <v>585</v>
      </c>
      <c r="V14" s="88">
        <v>295</v>
      </c>
      <c r="W14" s="88"/>
      <c r="X14" s="88">
        <v>145</v>
      </c>
      <c r="Y14" s="88"/>
      <c r="Z14" s="88"/>
      <c r="AA14" s="88">
        <v>630</v>
      </c>
      <c r="AB14" s="88"/>
      <c r="AF14" s="59"/>
      <c r="AG14" s="58">
        <f t="shared" si="2"/>
        <v>5606</v>
      </c>
      <c r="AH14" s="2" t="e">
        <f t="shared" si="0"/>
        <v>#DIV/0!</v>
      </c>
    </row>
    <row r="15" spans="1:34" s="9" customFormat="1" ht="30" hidden="1" customHeight="1" x14ac:dyDescent="0.25">
      <c r="A15" s="8" t="s">
        <v>34</v>
      </c>
      <c r="B15" s="107">
        <v>19999</v>
      </c>
      <c r="C15" s="107"/>
      <c r="D15" s="16">
        <f t="shared" si="6"/>
        <v>19999.399999999998</v>
      </c>
      <c r="E15" s="98">
        <f>D15/B15</f>
        <v>1.00002000100005</v>
      </c>
      <c r="F15" s="98"/>
      <c r="G15" s="99"/>
      <c r="H15" s="88">
        <v>1214</v>
      </c>
      <c r="I15" s="88">
        <v>599</v>
      </c>
      <c r="J15" s="88">
        <v>1456</v>
      </c>
      <c r="K15" s="88">
        <v>1166.4000000000001</v>
      </c>
      <c r="L15" s="88">
        <v>648</v>
      </c>
      <c r="M15" s="88">
        <v>1046</v>
      </c>
      <c r="N15" s="88">
        <v>965.7</v>
      </c>
      <c r="O15" s="88">
        <v>1272</v>
      </c>
      <c r="P15" s="88">
        <v>779.2</v>
      </c>
      <c r="Q15" s="88">
        <v>418</v>
      </c>
      <c r="R15" s="88">
        <v>542</v>
      </c>
      <c r="S15" s="88">
        <v>1129</v>
      </c>
      <c r="T15" s="88">
        <v>1318</v>
      </c>
      <c r="U15" s="88">
        <v>1036</v>
      </c>
      <c r="V15" s="88">
        <v>1268.5</v>
      </c>
      <c r="W15" s="88">
        <v>857</v>
      </c>
      <c r="X15" s="88">
        <v>661</v>
      </c>
      <c r="Y15" s="88">
        <v>187.6</v>
      </c>
      <c r="Z15" s="88">
        <v>1099</v>
      </c>
      <c r="AA15" s="88">
        <v>1550</v>
      </c>
      <c r="AB15" s="88">
        <v>787</v>
      </c>
      <c r="AF15" s="59"/>
      <c r="AG15" s="58">
        <f t="shared" si="2"/>
        <v>19999.399999999998</v>
      </c>
      <c r="AH15" s="2" t="e">
        <f t="shared" si="0"/>
        <v>#DIV/0!</v>
      </c>
    </row>
    <row r="16" spans="1:34" s="2" customFormat="1" ht="48.75" hidden="1" customHeight="1" x14ac:dyDescent="0.25">
      <c r="A16" s="8" t="s">
        <v>35</v>
      </c>
      <c r="B16" s="104">
        <v>11554</v>
      </c>
      <c r="C16" s="104"/>
      <c r="D16" s="16">
        <f t="shared" si="6"/>
        <v>11553.500000000002</v>
      </c>
      <c r="E16" s="98">
        <f>D16/B16</f>
        <v>0.99995672494374255</v>
      </c>
      <c r="F16" s="98"/>
      <c r="G16" s="99"/>
      <c r="H16" s="91">
        <v>268.39999999999998</v>
      </c>
      <c r="I16" s="91">
        <v>181.8</v>
      </c>
      <c r="J16" s="91">
        <v>597.6</v>
      </c>
      <c r="K16" s="91">
        <v>1396.4</v>
      </c>
      <c r="L16" s="91">
        <v>363.2</v>
      </c>
      <c r="M16" s="91">
        <v>496.3</v>
      </c>
      <c r="N16" s="91">
        <v>781</v>
      </c>
      <c r="O16" s="91">
        <v>850.5</v>
      </c>
      <c r="P16" s="91">
        <v>782.1</v>
      </c>
      <c r="Q16" s="91">
        <v>210</v>
      </c>
      <c r="R16" s="91">
        <v>484.8</v>
      </c>
      <c r="S16" s="91">
        <v>248.3</v>
      </c>
      <c r="T16" s="91">
        <v>516.20000000000005</v>
      </c>
      <c r="U16" s="91">
        <v>356</v>
      </c>
      <c r="V16" s="91">
        <v>868</v>
      </c>
      <c r="W16" s="91">
        <v>561.20000000000005</v>
      </c>
      <c r="X16" s="91">
        <v>219.8</v>
      </c>
      <c r="Y16" s="91">
        <v>145.1</v>
      </c>
      <c r="Z16" s="91">
        <v>605.70000000000005</v>
      </c>
      <c r="AA16" s="91">
        <v>1368.7</v>
      </c>
      <c r="AB16" s="91">
        <v>252.4</v>
      </c>
      <c r="AC16" s="13"/>
      <c r="AF16" s="35"/>
      <c r="AG16" s="58">
        <f t="shared" si="2"/>
        <v>11553.500000000002</v>
      </c>
      <c r="AH16" s="2" t="e">
        <f t="shared" si="0"/>
        <v>#DIV/0!</v>
      </c>
    </row>
    <row r="17" spans="1:34" s="2" customFormat="1" ht="30" hidden="1" customHeight="1" x14ac:dyDescent="0.25">
      <c r="A17" s="12" t="s">
        <v>36</v>
      </c>
      <c r="B17" s="98">
        <f>B16/B15</f>
        <v>0.57772888644432219</v>
      </c>
      <c r="C17" s="98"/>
      <c r="D17" s="16">
        <f t="shared" si="6"/>
        <v>12.044296902083078</v>
      </c>
      <c r="E17" s="98"/>
      <c r="F17" s="98"/>
      <c r="G17" s="99"/>
      <c r="H17" s="96">
        <f t="shared" ref="H17:Z17" si="7">H16/H15</f>
        <v>0.22108731466227347</v>
      </c>
      <c r="I17" s="96">
        <f t="shared" si="7"/>
        <v>0.30350584307178635</v>
      </c>
      <c r="J17" s="96">
        <f t="shared" si="7"/>
        <v>0.41043956043956048</v>
      </c>
      <c r="K17" s="96">
        <f t="shared" si="7"/>
        <v>1.19718792866941</v>
      </c>
      <c r="L17" s="96">
        <f t="shared" si="7"/>
        <v>0.56049382716049378</v>
      </c>
      <c r="M17" s="96">
        <f t="shared" si="7"/>
        <v>0.47447418738049713</v>
      </c>
      <c r="N17" s="96">
        <f t="shared" si="7"/>
        <v>0.8087397742570156</v>
      </c>
      <c r="O17" s="96">
        <f t="shared" si="7"/>
        <v>0.66863207547169812</v>
      </c>
      <c r="P17" s="96">
        <f t="shared" si="7"/>
        <v>1.0037217659137576</v>
      </c>
      <c r="Q17" s="96">
        <f t="shared" si="7"/>
        <v>0.50239234449760761</v>
      </c>
      <c r="R17" s="96">
        <f t="shared" si="7"/>
        <v>0.89446494464944648</v>
      </c>
      <c r="S17" s="96">
        <f t="shared" si="7"/>
        <v>0.21992914083259524</v>
      </c>
      <c r="T17" s="96">
        <f t="shared" si="7"/>
        <v>0.39165402124430959</v>
      </c>
      <c r="U17" s="96">
        <f t="shared" si="7"/>
        <v>0.34362934362934361</v>
      </c>
      <c r="V17" s="96">
        <f t="shared" si="7"/>
        <v>0.68427276310603069</v>
      </c>
      <c r="W17" s="96">
        <f t="shared" si="7"/>
        <v>0.65484247374562432</v>
      </c>
      <c r="X17" s="96">
        <f t="shared" si="7"/>
        <v>0.33252647503782151</v>
      </c>
      <c r="Y17" s="96">
        <f t="shared" si="7"/>
        <v>0.77345415778251603</v>
      </c>
      <c r="Z17" s="96">
        <f t="shared" si="7"/>
        <v>0.55113739763421299</v>
      </c>
      <c r="AA17" s="96">
        <v>0.72699999999999998</v>
      </c>
      <c r="AB17" s="96">
        <f>AB16/AB15</f>
        <v>0.32071156289707753</v>
      </c>
      <c r="AC17" s="14"/>
      <c r="AF17" s="35"/>
      <c r="AG17" s="58">
        <f t="shared" si="2"/>
        <v>12.044296902083078</v>
      </c>
      <c r="AH17" s="2" t="e">
        <f t="shared" si="0"/>
        <v>#DIV/0!</v>
      </c>
    </row>
    <row r="18" spans="1:34" s="2" customFormat="1" ht="24" hidden="1" customHeight="1" x14ac:dyDescent="0.25">
      <c r="A18" s="8" t="s">
        <v>37</v>
      </c>
      <c r="B18" s="98">
        <v>0.19</v>
      </c>
      <c r="C18" s="98"/>
      <c r="D18" s="16">
        <f t="shared" si="6"/>
        <v>18.514999999999997</v>
      </c>
      <c r="E18" s="98"/>
      <c r="F18" s="98"/>
      <c r="G18" s="99"/>
      <c r="H18" s="96">
        <v>0.46400000000000002</v>
      </c>
      <c r="I18" s="96">
        <v>0.46700000000000003</v>
      </c>
      <c r="J18" s="96">
        <v>0.84199999999999997</v>
      </c>
      <c r="K18" s="96">
        <v>0.81100000000000005</v>
      </c>
      <c r="L18" s="96">
        <v>1.038</v>
      </c>
      <c r="M18" s="96">
        <v>1.083</v>
      </c>
      <c r="N18" s="96">
        <v>2.1429999999999998</v>
      </c>
      <c r="O18" s="96">
        <v>1.0509999999999999</v>
      </c>
      <c r="P18" s="96">
        <v>0.63500000000000001</v>
      </c>
      <c r="Q18" s="96">
        <v>1.077</v>
      </c>
      <c r="R18" s="96">
        <v>0.67700000000000005</v>
      </c>
      <c r="S18" s="96">
        <v>0.59299999999999997</v>
      </c>
      <c r="T18" s="96">
        <v>0.6</v>
      </c>
      <c r="U18" s="96">
        <v>0.85699999999999998</v>
      </c>
      <c r="V18" s="96">
        <v>0.88300000000000001</v>
      </c>
      <c r="W18" s="96">
        <v>0.30599999999999999</v>
      </c>
      <c r="X18" s="96">
        <v>0.8</v>
      </c>
      <c r="Y18" s="96">
        <v>0.69299999999999995</v>
      </c>
      <c r="Z18" s="96">
        <v>0.75</v>
      </c>
      <c r="AA18" s="96">
        <v>1.319</v>
      </c>
      <c r="AB18" s="96">
        <v>1.4259999999999999</v>
      </c>
      <c r="AC18" s="14"/>
      <c r="AF18" s="35"/>
      <c r="AG18" s="58">
        <f t="shared" si="2"/>
        <v>18.514999999999997</v>
      </c>
      <c r="AH18" s="2" t="e">
        <f t="shared" si="0"/>
        <v>#DIV/0!</v>
      </c>
    </row>
    <row r="19" spans="1:34" s="2" customFormat="1" ht="30" hidden="1" customHeight="1" x14ac:dyDescent="0.25">
      <c r="A19" s="8" t="s">
        <v>38</v>
      </c>
      <c r="B19" s="98">
        <v>0.16</v>
      </c>
      <c r="C19" s="98"/>
      <c r="D19" s="16">
        <f t="shared" si="6"/>
        <v>16.073999999999998</v>
      </c>
      <c r="E19" s="98"/>
      <c r="F19" s="98"/>
      <c r="G19" s="99"/>
      <c r="H19" s="96">
        <v>0.95099999999999996</v>
      </c>
      <c r="I19" s="96">
        <v>0.26700000000000002</v>
      </c>
      <c r="J19" s="96">
        <v>1.1719999999999999</v>
      </c>
      <c r="K19" s="96">
        <v>0.52600000000000002</v>
      </c>
      <c r="L19" s="96">
        <v>0.625</v>
      </c>
      <c r="M19" s="96">
        <v>1.1180000000000001</v>
      </c>
      <c r="N19" s="96">
        <v>3.464</v>
      </c>
      <c r="O19" s="96">
        <v>0.377</v>
      </c>
      <c r="P19" s="96">
        <v>0.4</v>
      </c>
      <c r="Q19" s="96">
        <v>1.548</v>
      </c>
      <c r="R19" s="96">
        <v>0.63300000000000001</v>
      </c>
      <c r="S19" s="96">
        <v>5.6000000000000001E-2</v>
      </c>
      <c r="T19" s="96">
        <v>0.42199999999999999</v>
      </c>
      <c r="U19" s="96">
        <v>8.6999999999999994E-2</v>
      </c>
      <c r="V19" s="96">
        <v>0.97899999999999998</v>
      </c>
      <c r="W19" s="96">
        <v>0.313</v>
      </c>
      <c r="X19" s="96">
        <v>0</v>
      </c>
      <c r="Y19" s="96">
        <v>1.6830000000000001</v>
      </c>
      <c r="Z19" s="96">
        <v>0.752</v>
      </c>
      <c r="AA19" s="96">
        <v>0.54900000000000004</v>
      </c>
      <c r="AB19" s="96">
        <v>0.152</v>
      </c>
      <c r="AC19" s="14"/>
      <c r="AF19" s="35"/>
      <c r="AG19" s="58">
        <f t="shared" si="2"/>
        <v>16.073999999999998</v>
      </c>
      <c r="AH19" s="2" t="e">
        <f t="shared" si="0"/>
        <v>#DIV/0!</v>
      </c>
    </row>
    <row r="20" spans="1:34" s="9" customFormat="1" ht="30" hidden="1" customHeight="1" x14ac:dyDescent="0.25">
      <c r="A20" s="125" t="s">
        <v>39</v>
      </c>
      <c r="B20" s="16">
        <v>81796</v>
      </c>
      <c r="C20" s="16"/>
      <c r="D20" s="16">
        <f t="shared" si="6"/>
        <v>87495.9</v>
      </c>
      <c r="E20" s="98">
        <f>D20/B20</f>
        <v>1.0696843366423785</v>
      </c>
      <c r="F20" s="98"/>
      <c r="G20" s="99">
        <v>21</v>
      </c>
      <c r="H20" s="49">
        <v>5715</v>
      </c>
      <c r="I20" s="49">
        <v>3241.6</v>
      </c>
      <c r="J20" s="49">
        <v>2270</v>
      </c>
      <c r="K20" s="49">
        <v>4408</v>
      </c>
      <c r="L20" s="49">
        <v>2314</v>
      </c>
      <c r="M20" s="49">
        <v>6682.8</v>
      </c>
      <c r="N20" s="49">
        <v>3927</v>
      </c>
      <c r="O20" s="49">
        <v>2926</v>
      </c>
      <c r="P20" s="49">
        <v>5009</v>
      </c>
      <c r="Q20" s="49">
        <v>1364</v>
      </c>
      <c r="R20" s="49">
        <v>2344</v>
      </c>
      <c r="S20" s="49">
        <v>6712</v>
      </c>
      <c r="T20" s="49">
        <v>6729</v>
      </c>
      <c r="U20" s="49">
        <v>4409</v>
      </c>
      <c r="V20" s="49">
        <v>7858</v>
      </c>
      <c r="W20" s="49">
        <v>4433.5</v>
      </c>
      <c r="X20" s="49">
        <v>2712</v>
      </c>
      <c r="Y20" s="49">
        <v>1496</v>
      </c>
      <c r="Z20" s="49">
        <v>5809</v>
      </c>
      <c r="AA20" s="49">
        <v>4885</v>
      </c>
      <c r="AB20" s="49">
        <v>2251</v>
      </c>
      <c r="AF20" s="59"/>
      <c r="AG20" s="58">
        <f t="shared" si="2"/>
        <v>87495.9</v>
      </c>
      <c r="AH20" s="2" t="e">
        <f t="shared" si="0"/>
        <v>#DIV/0!</v>
      </c>
    </row>
    <row r="21" spans="1:34" s="9" customFormat="1" ht="30" hidden="1" customHeight="1" x14ac:dyDescent="0.25">
      <c r="A21" s="17" t="s">
        <v>40</v>
      </c>
      <c r="B21" s="16">
        <v>0</v>
      </c>
      <c r="C21" s="16"/>
      <c r="D21" s="16">
        <f t="shared" si="6"/>
        <v>1518</v>
      </c>
      <c r="E21" s="98" t="e">
        <f t="shared" ref="E21:E22" si="8">D21/B21</f>
        <v>#DIV/0!</v>
      </c>
      <c r="F21" s="98"/>
      <c r="G21" s="99">
        <v>10</v>
      </c>
      <c r="H21" s="79"/>
      <c r="I21" s="79">
        <v>60</v>
      </c>
      <c r="J21" s="79">
        <v>218</v>
      </c>
      <c r="K21" s="79">
        <v>100</v>
      </c>
      <c r="L21" s="79"/>
      <c r="M21" s="79"/>
      <c r="N21" s="79">
        <v>140</v>
      </c>
      <c r="O21" s="79">
        <v>250</v>
      </c>
      <c r="P21" s="79"/>
      <c r="Q21" s="79"/>
      <c r="R21" s="79"/>
      <c r="S21" s="79"/>
      <c r="T21" s="79"/>
      <c r="U21" s="79"/>
      <c r="V21" s="79">
        <v>190</v>
      </c>
      <c r="W21" s="79"/>
      <c r="X21" s="79">
        <v>201</v>
      </c>
      <c r="Y21" s="79">
        <v>50</v>
      </c>
      <c r="Z21" s="79"/>
      <c r="AA21" s="79">
        <v>250</v>
      </c>
      <c r="AB21" s="79">
        <v>59</v>
      </c>
      <c r="AF21" s="59"/>
      <c r="AG21" s="58">
        <f t="shared" si="2"/>
        <v>1518</v>
      </c>
      <c r="AH21" s="2" t="e">
        <f t="shared" si="0"/>
        <v>#DIV/0!</v>
      </c>
    </row>
    <row r="22" spans="1:34" s="9" customFormat="1" ht="30" hidden="1" customHeight="1" x14ac:dyDescent="0.25">
      <c r="A22" s="17" t="s">
        <v>41</v>
      </c>
      <c r="B22" s="102">
        <f>B21/B20</f>
        <v>0</v>
      </c>
      <c r="C22" s="102"/>
      <c r="D22" s="102">
        <f>D21/D20</f>
        <v>1.7349384371153392E-2</v>
      </c>
      <c r="E22" s="98" t="e">
        <f t="shared" si="8"/>
        <v>#DIV/0!</v>
      </c>
      <c r="F22" s="98"/>
      <c r="G22" s="99"/>
      <c r="H22" s="48">
        <f t="shared" ref="H22:AB22" si="9">H21/H20</f>
        <v>0</v>
      </c>
      <c r="I22" s="48">
        <f t="shared" si="9"/>
        <v>1.8509378084896347E-2</v>
      </c>
      <c r="J22" s="48">
        <f t="shared" si="9"/>
        <v>9.6035242290748904E-2</v>
      </c>
      <c r="K22" s="48">
        <f t="shared" si="9"/>
        <v>2.2686025408348458E-2</v>
      </c>
      <c r="L22" s="48">
        <f t="shared" si="9"/>
        <v>0</v>
      </c>
      <c r="M22" s="48">
        <f t="shared" si="9"/>
        <v>0</v>
      </c>
      <c r="N22" s="48">
        <f t="shared" si="9"/>
        <v>3.5650623885918005E-2</v>
      </c>
      <c r="O22" s="48">
        <f t="shared" si="9"/>
        <v>8.5440874914559123E-2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0</v>
      </c>
      <c r="U22" s="48">
        <f t="shared" si="9"/>
        <v>0</v>
      </c>
      <c r="V22" s="48">
        <f t="shared" si="9"/>
        <v>2.4179180453041488E-2</v>
      </c>
      <c r="W22" s="48">
        <f t="shared" si="9"/>
        <v>0</v>
      </c>
      <c r="X22" s="48">
        <f t="shared" si="9"/>
        <v>7.4115044247787615E-2</v>
      </c>
      <c r="Y22" s="48">
        <f t="shared" si="9"/>
        <v>3.342245989304813E-2</v>
      </c>
      <c r="Z22" s="48">
        <f t="shared" si="9"/>
        <v>0</v>
      </c>
      <c r="AA22" s="48">
        <f t="shared" si="9"/>
        <v>5.1177072671443197E-2</v>
      </c>
      <c r="AB22" s="48">
        <f t="shared" si="9"/>
        <v>2.621057307863172E-2</v>
      </c>
      <c r="AF22" s="59"/>
      <c r="AG22" s="58">
        <f t="shared" si="2"/>
        <v>1.7349384371153392E-2</v>
      </c>
      <c r="AH22" s="2" t="e">
        <f t="shared" si="0"/>
        <v>#DIV/0!</v>
      </c>
    </row>
    <row r="23" spans="1:34" s="9" customFormat="1" ht="30" hidden="1" customHeight="1" x14ac:dyDescent="0.25">
      <c r="A23" s="17" t="s">
        <v>42</v>
      </c>
      <c r="B23" s="16">
        <v>0</v>
      </c>
      <c r="C23" s="16"/>
      <c r="D23" s="18">
        <f>SUM(H23:AB23)</f>
        <v>124</v>
      </c>
      <c r="E23" s="98" t="e">
        <f>D23/B23</f>
        <v>#DIV/0!</v>
      </c>
      <c r="F23" s="98"/>
      <c r="G23" s="99">
        <v>2</v>
      </c>
      <c r="H23" s="79"/>
      <c r="I23" s="79"/>
      <c r="J23" s="79"/>
      <c r="K23" s="79">
        <v>30</v>
      </c>
      <c r="L23" s="79">
        <v>94</v>
      </c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F23" s="59"/>
      <c r="AG23" s="58">
        <f t="shared" si="2"/>
        <v>124</v>
      </c>
      <c r="AH23" s="2" t="e">
        <f t="shared" si="0"/>
        <v>#DIV/0!</v>
      </c>
    </row>
    <row r="24" spans="1:34" s="9" customFormat="1" ht="30" hidden="1" customHeight="1" x14ac:dyDescent="0.25">
      <c r="A24" s="17" t="s">
        <v>43</v>
      </c>
      <c r="B24" s="98" t="e">
        <f>B23/B21</f>
        <v>#DIV/0!</v>
      </c>
      <c r="C24" s="98"/>
      <c r="D24" s="98">
        <f>D23/D21</f>
        <v>8.1686429512516465E-2</v>
      </c>
      <c r="E24" s="98" t="e">
        <f>D24/B24</f>
        <v>#DIV/0!</v>
      </c>
      <c r="F24" s="98"/>
      <c r="G24" s="99"/>
      <c r="H24" s="96" t="e">
        <f>H23/H21</f>
        <v>#DIV/0!</v>
      </c>
      <c r="I24" s="96">
        <f t="shared" ref="I24:AB24" si="10">I23/I21</f>
        <v>0</v>
      </c>
      <c r="J24" s="96">
        <f t="shared" si="10"/>
        <v>0</v>
      </c>
      <c r="K24" s="96">
        <f t="shared" si="10"/>
        <v>0.3</v>
      </c>
      <c r="L24" s="96" t="e">
        <f t="shared" si="10"/>
        <v>#DIV/0!</v>
      </c>
      <c r="M24" s="96" t="e">
        <f t="shared" si="10"/>
        <v>#DIV/0!</v>
      </c>
      <c r="N24" s="96">
        <f t="shared" si="10"/>
        <v>0</v>
      </c>
      <c r="O24" s="96">
        <f t="shared" si="10"/>
        <v>0</v>
      </c>
      <c r="P24" s="96" t="e">
        <f t="shared" si="10"/>
        <v>#DIV/0!</v>
      </c>
      <c r="Q24" s="96" t="e">
        <f t="shared" si="10"/>
        <v>#DIV/0!</v>
      </c>
      <c r="R24" s="96" t="e">
        <f t="shared" si="10"/>
        <v>#DIV/0!</v>
      </c>
      <c r="S24" s="96" t="e">
        <f t="shared" si="10"/>
        <v>#DIV/0!</v>
      </c>
      <c r="T24" s="96" t="e">
        <f t="shared" si="10"/>
        <v>#DIV/0!</v>
      </c>
      <c r="U24" s="96" t="e">
        <f t="shared" si="10"/>
        <v>#DIV/0!</v>
      </c>
      <c r="V24" s="96">
        <f t="shared" si="10"/>
        <v>0</v>
      </c>
      <c r="W24" s="96" t="e">
        <f t="shared" si="10"/>
        <v>#DIV/0!</v>
      </c>
      <c r="X24" s="96">
        <f t="shared" si="10"/>
        <v>0</v>
      </c>
      <c r="Y24" s="96">
        <f t="shared" si="10"/>
        <v>0</v>
      </c>
      <c r="Z24" s="96" t="e">
        <f t="shared" si="10"/>
        <v>#DIV/0!</v>
      </c>
      <c r="AA24" s="96">
        <f t="shared" si="10"/>
        <v>0</v>
      </c>
      <c r="AB24" s="96">
        <f t="shared" si="10"/>
        <v>0</v>
      </c>
      <c r="AF24" s="59"/>
      <c r="AG24" s="58">
        <f t="shared" si="2"/>
        <v>8.1686429512516465E-2</v>
      </c>
      <c r="AH24" s="2" t="e">
        <f t="shared" si="0"/>
        <v>#DIV/0!</v>
      </c>
    </row>
    <row r="25" spans="1:34" s="9" customFormat="1" ht="30" hidden="1" customHeight="1" x14ac:dyDescent="0.25">
      <c r="A25" s="10" t="s">
        <v>44</v>
      </c>
      <c r="B25" s="16">
        <v>79751</v>
      </c>
      <c r="C25" s="16"/>
      <c r="D25" s="16">
        <f>SUM(H25:AB25)</f>
        <v>84886</v>
      </c>
      <c r="E25" s="98">
        <f>D25/B25</f>
        <v>1.0643879073616631</v>
      </c>
      <c r="F25" s="98"/>
      <c r="G25" s="99">
        <v>21</v>
      </c>
      <c r="H25" s="79">
        <v>5500</v>
      </c>
      <c r="I25" s="79">
        <v>2920</v>
      </c>
      <c r="J25" s="79">
        <v>3500</v>
      </c>
      <c r="K25" s="79">
        <v>4732</v>
      </c>
      <c r="L25" s="79">
        <v>2149</v>
      </c>
      <c r="M25" s="79">
        <v>5120</v>
      </c>
      <c r="N25" s="79">
        <v>4262</v>
      </c>
      <c r="O25" s="79">
        <v>3134</v>
      </c>
      <c r="P25" s="79">
        <v>4100</v>
      </c>
      <c r="Q25" s="79">
        <v>1208</v>
      </c>
      <c r="R25" s="79">
        <v>1547</v>
      </c>
      <c r="S25" s="79">
        <v>6626</v>
      </c>
      <c r="T25" s="79">
        <v>5989</v>
      </c>
      <c r="U25" s="79">
        <v>4480</v>
      </c>
      <c r="V25" s="79">
        <v>8058</v>
      </c>
      <c r="W25" s="79">
        <v>4368</v>
      </c>
      <c r="X25" s="79">
        <v>2800</v>
      </c>
      <c r="Y25" s="79">
        <v>1317</v>
      </c>
      <c r="Z25" s="79">
        <v>6184</v>
      </c>
      <c r="AA25" s="79">
        <v>4912</v>
      </c>
      <c r="AB25" s="79">
        <v>1980</v>
      </c>
      <c r="AF25" s="59">
        <v>14063</v>
      </c>
      <c r="AG25" s="58">
        <f t="shared" si="2"/>
        <v>70823</v>
      </c>
      <c r="AH25" s="2">
        <f t="shared" si="0"/>
        <v>5.0361231600654195</v>
      </c>
    </row>
    <row r="26" spans="1:34" s="9" customFormat="1" ht="30" hidden="1" customHeight="1" x14ac:dyDescent="0.25">
      <c r="A26" s="12" t="s">
        <v>45</v>
      </c>
      <c r="B26" s="111">
        <f t="shared" ref="B26" si="11">B25/B20</f>
        <v>0.9749987774463299</v>
      </c>
      <c r="C26" s="111"/>
      <c r="D26" s="111">
        <f>D25/D20</f>
        <v>0.97017117373499795</v>
      </c>
      <c r="E26" s="111">
        <f t="shared" ref="E26:AB26" si="12">E25/E20</f>
        <v>0.99504860536956141</v>
      </c>
      <c r="F26" s="206"/>
      <c r="G26" s="99"/>
      <c r="H26" s="111">
        <f t="shared" si="12"/>
        <v>0.96237970253718286</v>
      </c>
      <c r="I26" s="111">
        <f t="shared" si="12"/>
        <v>0.90078973346495561</v>
      </c>
      <c r="J26" s="111">
        <f t="shared" si="12"/>
        <v>1.5418502202643172</v>
      </c>
      <c r="K26" s="111">
        <f t="shared" si="12"/>
        <v>1.0735027223230491</v>
      </c>
      <c r="L26" s="111">
        <f t="shared" si="12"/>
        <v>0.92869490060501292</v>
      </c>
      <c r="M26" s="111">
        <f t="shared" si="12"/>
        <v>0.766145926857006</v>
      </c>
      <c r="N26" s="111">
        <f t="shared" si="12"/>
        <v>1.0853068500127323</v>
      </c>
      <c r="O26" s="111">
        <f t="shared" si="12"/>
        <v>1.0710868079289131</v>
      </c>
      <c r="P26" s="111">
        <f t="shared" si="12"/>
        <v>0.81852665202635255</v>
      </c>
      <c r="Q26" s="111">
        <f t="shared" si="12"/>
        <v>0.88563049853372433</v>
      </c>
      <c r="R26" s="111">
        <f t="shared" si="12"/>
        <v>0.65998293515358364</v>
      </c>
      <c r="S26" s="111">
        <f t="shared" si="12"/>
        <v>0.98718712753277715</v>
      </c>
      <c r="T26" s="111">
        <f t="shared" si="12"/>
        <v>0.89002823599346115</v>
      </c>
      <c r="U26" s="111">
        <f t="shared" si="12"/>
        <v>1.0161034248128828</v>
      </c>
      <c r="V26" s="111">
        <f t="shared" si="12"/>
        <v>1.0254517688979383</v>
      </c>
      <c r="W26" s="111">
        <f t="shared" si="12"/>
        <v>0.98522611931882265</v>
      </c>
      <c r="X26" s="111">
        <f t="shared" si="12"/>
        <v>1.0324483775811208</v>
      </c>
      <c r="Y26" s="111">
        <f t="shared" si="12"/>
        <v>0.88034759358288772</v>
      </c>
      <c r="Z26" s="111">
        <f t="shared" si="12"/>
        <v>1.0645550008607334</v>
      </c>
      <c r="AA26" s="111">
        <f t="shared" si="12"/>
        <v>1.0055271238485159</v>
      </c>
      <c r="AB26" s="111">
        <f t="shared" si="12"/>
        <v>0.87960906263882721</v>
      </c>
      <c r="AF26" s="59"/>
      <c r="AG26" s="58">
        <f t="shared" si="2"/>
        <v>0.97017117373499795</v>
      </c>
      <c r="AH26" s="2" t="e">
        <f t="shared" si="0"/>
        <v>#DIV/0!</v>
      </c>
    </row>
    <row r="27" spans="1:34" s="47" customFormat="1" ht="30" hidden="1" customHeight="1" x14ac:dyDescent="0.25">
      <c r="A27" s="46" t="s">
        <v>178</v>
      </c>
      <c r="B27" s="184">
        <v>6</v>
      </c>
      <c r="C27" s="184"/>
      <c r="D27" s="16">
        <f t="shared" ref="D27:D33" si="13">SUM(H27:AB27)</f>
        <v>0</v>
      </c>
      <c r="E27" s="112"/>
      <c r="F27" s="112"/>
      <c r="G27" s="9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F27" s="60"/>
      <c r="AG27" s="58">
        <f t="shared" si="2"/>
        <v>0</v>
      </c>
      <c r="AH27" s="2" t="e">
        <f t="shared" si="0"/>
        <v>#DIV/0!</v>
      </c>
    </row>
    <row r="28" spans="1:34" s="9" customFormat="1" ht="30" hidden="1" customHeight="1" x14ac:dyDescent="0.25">
      <c r="A28" s="17" t="s">
        <v>46</v>
      </c>
      <c r="B28" s="16">
        <v>66395</v>
      </c>
      <c r="C28" s="16"/>
      <c r="D28" s="16">
        <f t="shared" si="13"/>
        <v>61981</v>
      </c>
      <c r="E28" s="98">
        <f t="shared" ref="E28:E55" si="14">D28/B28</f>
        <v>0.93351909029294378</v>
      </c>
      <c r="F28" s="98"/>
      <c r="G28" s="99">
        <v>18</v>
      </c>
      <c r="H28" s="79">
        <v>5500</v>
      </c>
      <c r="I28" s="79">
        <v>550</v>
      </c>
      <c r="J28" s="79">
        <v>3010</v>
      </c>
      <c r="K28" s="79"/>
      <c r="L28" s="79">
        <v>1789</v>
      </c>
      <c r="M28" s="79">
        <v>5100</v>
      </c>
      <c r="N28" s="79">
        <v>4262</v>
      </c>
      <c r="O28" s="79">
        <v>3134</v>
      </c>
      <c r="P28" s="79"/>
      <c r="Q28" s="79">
        <v>976</v>
      </c>
      <c r="R28" s="79">
        <v>1547</v>
      </c>
      <c r="S28" s="79">
        <v>6626</v>
      </c>
      <c r="T28" s="79">
        <v>6900</v>
      </c>
      <c r="U28" s="79">
        <v>2946</v>
      </c>
      <c r="V28" s="79">
        <v>8058</v>
      </c>
      <c r="W28" s="79">
        <v>855</v>
      </c>
      <c r="X28" s="79">
        <v>1977</v>
      </c>
      <c r="Y28" s="79"/>
      <c r="Z28" s="79">
        <v>1339</v>
      </c>
      <c r="AA28" s="79">
        <v>4912</v>
      </c>
      <c r="AB28" s="79">
        <v>2500</v>
      </c>
      <c r="AF28" s="59">
        <v>1523</v>
      </c>
      <c r="AG28" s="58">
        <f t="shared" si="2"/>
        <v>60458</v>
      </c>
      <c r="AH28" s="2">
        <f t="shared" si="0"/>
        <v>39.696651346027579</v>
      </c>
    </row>
    <row r="29" spans="1:34" s="9" customFormat="1" ht="30" hidden="1" customHeight="1" x14ac:dyDescent="0.25">
      <c r="A29" s="12" t="s">
        <v>45</v>
      </c>
      <c r="B29" s="102">
        <v>0.17</v>
      </c>
      <c r="C29" s="98"/>
      <c r="D29" s="16">
        <f t="shared" si="13"/>
        <v>14.500943840331145</v>
      </c>
      <c r="E29" s="98">
        <f t="shared" si="14"/>
        <v>85.299669649006731</v>
      </c>
      <c r="F29" s="98"/>
      <c r="G29" s="99"/>
      <c r="H29" s="48">
        <f t="shared" ref="H29:T29" si="15">H28/H20</f>
        <v>0.96237970253718286</v>
      </c>
      <c r="I29" s="48">
        <f t="shared" si="15"/>
        <v>0.16966929911154985</v>
      </c>
      <c r="J29" s="48">
        <f t="shared" si="15"/>
        <v>1.3259911894273129</v>
      </c>
      <c r="K29" s="48">
        <f t="shared" si="15"/>
        <v>0</v>
      </c>
      <c r="L29" s="48">
        <f t="shared" si="15"/>
        <v>0.77312013828867765</v>
      </c>
      <c r="M29" s="48">
        <f t="shared" si="15"/>
        <v>0.76315316933022082</v>
      </c>
      <c r="N29" s="48">
        <f t="shared" si="15"/>
        <v>1.0853068500127323</v>
      </c>
      <c r="O29" s="48">
        <f t="shared" si="15"/>
        <v>1.0710868079289131</v>
      </c>
      <c r="P29" s="48">
        <f t="shared" si="15"/>
        <v>0</v>
      </c>
      <c r="Q29" s="48">
        <f t="shared" si="15"/>
        <v>0.71554252199413493</v>
      </c>
      <c r="R29" s="48">
        <f t="shared" si="15"/>
        <v>0.65998293515358364</v>
      </c>
      <c r="S29" s="48">
        <f t="shared" si="15"/>
        <v>0.98718712753277715</v>
      </c>
      <c r="T29" s="48">
        <f t="shared" si="15"/>
        <v>1.0254123941150246</v>
      </c>
      <c r="U29" s="48">
        <f t="shared" ref="U29:AB29" si="16">U28/U20</f>
        <v>0.66817872533454303</v>
      </c>
      <c r="V29" s="48">
        <f t="shared" si="16"/>
        <v>1.0254517688979383</v>
      </c>
      <c r="W29" s="48">
        <f t="shared" si="16"/>
        <v>0.19284989286117063</v>
      </c>
      <c r="X29" s="48">
        <f t="shared" si="16"/>
        <v>0.72898230088495575</v>
      </c>
      <c r="Y29" s="48">
        <f t="shared" si="16"/>
        <v>0</v>
      </c>
      <c r="Z29" s="48">
        <f t="shared" si="16"/>
        <v>0.23050438974005852</v>
      </c>
      <c r="AA29" s="48">
        <f t="shared" si="16"/>
        <v>1.0055271238485159</v>
      </c>
      <c r="AB29" s="48">
        <f t="shared" si="16"/>
        <v>1.1106175033318526</v>
      </c>
      <c r="AF29" s="59"/>
      <c r="AG29" s="58">
        <f t="shared" si="2"/>
        <v>14.500943840331145</v>
      </c>
      <c r="AH29" s="2" t="e">
        <f t="shared" si="0"/>
        <v>#DIV/0!</v>
      </c>
    </row>
    <row r="30" spans="1:34" s="9" customFormat="1" ht="30" hidden="1" customHeight="1" x14ac:dyDescent="0.25">
      <c r="A30" s="8" t="s">
        <v>205</v>
      </c>
      <c r="B30" s="16">
        <v>111691</v>
      </c>
      <c r="C30" s="16"/>
      <c r="D30" s="16">
        <f t="shared" si="13"/>
        <v>84259</v>
      </c>
      <c r="E30" s="98">
        <f t="shared" si="14"/>
        <v>0.75439381866041133</v>
      </c>
      <c r="F30" s="98"/>
      <c r="G30" s="99">
        <v>21</v>
      </c>
      <c r="H30" s="93">
        <v>631</v>
      </c>
      <c r="I30" s="93">
        <v>1875</v>
      </c>
      <c r="J30" s="93">
        <v>8471</v>
      </c>
      <c r="K30" s="93">
        <v>5090</v>
      </c>
      <c r="L30" s="93">
        <v>4621</v>
      </c>
      <c r="M30" s="93">
        <v>4515</v>
      </c>
      <c r="N30" s="93">
        <v>2838</v>
      </c>
      <c r="O30" s="93">
        <v>4385</v>
      </c>
      <c r="P30" s="93">
        <v>2423</v>
      </c>
      <c r="Q30" s="93">
        <v>2773</v>
      </c>
      <c r="R30" s="93">
        <v>2777</v>
      </c>
      <c r="S30" s="93">
        <v>3720</v>
      </c>
      <c r="T30" s="93">
        <v>4459</v>
      </c>
      <c r="U30" s="93">
        <v>2652</v>
      </c>
      <c r="V30" s="93">
        <v>4348</v>
      </c>
      <c r="W30" s="93">
        <v>4506</v>
      </c>
      <c r="X30" s="93">
        <v>1054</v>
      </c>
      <c r="Y30" s="93">
        <v>1557</v>
      </c>
      <c r="Z30" s="93">
        <v>8190</v>
      </c>
      <c r="AA30" s="93">
        <v>8783</v>
      </c>
      <c r="AB30" s="93">
        <v>4591</v>
      </c>
      <c r="AF30" s="59"/>
      <c r="AG30" s="58">
        <f t="shared" si="2"/>
        <v>84259</v>
      </c>
      <c r="AH30" s="2" t="e">
        <f t="shared" si="0"/>
        <v>#DIV/0!</v>
      </c>
    </row>
    <row r="31" spans="1:34" s="9" customFormat="1" ht="31.5" hidden="1" customHeight="1" x14ac:dyDescent="0.25">
      <c r="A31" s="10" t="s">
        <v>47</v>
      </c>
      <c r="B31" s="16"/>
      <c r="C31" s="16"/>
      <c r="D31" s="16">
        <f t="shared" si="13"/>
        <v>0</v>
      </c>
      <c r="E31" s="98" t="e">
        <f t="shared" si="14"/>
        <v>#DIV/0!</v>
      </c>
      <c r="F31" s="98"/>
      <c r="G31" s="99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F31" s="59"/>
      <c r="AG31" s="58">
        <f t="shared" si="2"/>
        <v>0</v>
      </c>
      <c r="AH31" s="2" t="e">
        <f t="shared" si="0"/>
        <v>#DIV/0!</v>
      </c>
    </row>
    <row r="32" spans="1:34" s="9" customFormat="1" ht="30" hidden="1" customHeight="1" x14ac:dyDescent="0.25">
      <c r="A32" s="12" t="s">
        <v>41</v>
      </c>
      <c r="B32" s="48">
        <f>B31/B30</f>
        <v>0</v>
      </c>
      <c r="C32" s="96"/>
      <c r="D32" s="16">
        <f t="shared" si="13"/>
        <v>0</v>
      </c>
      <c r="E32" s="98" t="e">
        <f t="shared" si="14"/>
        <v>#DIV/0!</v>
      </c>
      <c r="F32" s="98"/>
      <c r="G32" s="99"/>
      <c r="H32" s="48">
        <f>H31/H30</f>
        <v>0</v>
      </c>
      <c r="I32" s="48">
        <f t="shared" ref="I32:AB32" si="17">I31/I30</f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 t="shared" si="17"/>
        <v>0</v>
      </c>
      <c r="R32" s="48">
        <f t="shared" si="17"/>
        <v>0</v>
      </c>
      <c r="S32" s="48">
        <f>S31/T30</f>
        <v>0</v>
      </c>
      <c r="T32" s="48">
        <f>T31/U30</f>
        <v>0</v>
      </c>
      <c r="U32" s="48">
        <f>U31/V30</f>
        <v>0</v>
      </c>
      <c r="V32" s="48">
        <f>V31/W30</f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A32" s="48">
        <f t="shared" si="17"/>
        <v>0</v>
      </c>
      <c r="AB32" s="48">
        <f t="shared" si="17"/>
        <v>0</v>
      </c>
      <c r="AF32" s="59"/>
      <c r="AG32" s="58">
        <f t="shared" si="2"/>
        <v>0</v>
      </c>
      <c r="AH32" s="2" t="e">
        <f t="shared" si="0"/>
        <v>#DIV/0!</v>
      </c>
    </row>
    <row r="33" spans="1:40" s="9" customFormat="1" ht="30" hidden="1" customHeight="1" x14ac:dyDescent="0.25">
      <c r="A33" s="10" t="s">
        <v>48</v>
      </c>
      <c r="B33" s="16">
        <v>39441</v>
      </c>
      <c r="C33" s="16"/>
      <c r="D33" s="16">
        <f t="shared" si="13"/>
        <v>41507</v>
      </c>
      <c r="E33" s="98">
        <f t="shared" si="14"/>
        <v>1.0523820389949545</v>
      </c>
      <c r="F33" s="98"/>
      <c r="G33" s="99">
        <v>20</v>
      </c>
      <c r="H33" s="79">
        <v>612</v>
      </c>
      <c r="I33" s="79">
        <v>930</v>
      </c>
      <c r="J33" s="79">
        <v>7949</v>
      </c>
      <c r="K33" s="79">
        <v>1162</v>
      </c>
      <c r="L33" s="79">
        <v>302</v>
      </c>
      <c r="M33" s="79">
        <v>3850</v>
      </c>
      <c r="N33" s="79">
        <v>1500</v>
      </c>
      <c r="O33" s="79">
        <v>4385</v>
      </c>
      <c r="P33" s="79">
        <v>307</v>
      </c>
      <c r="Q33" s="79">
        <v>1481</v>
      </c>
      <c r="R33" s="79">
        <v>770</v>
      </c>
      <c r="S33" s="79">
        <v>1680</v>
      </c>
      <c r="T33" s="79"/>
      <c r="U33" s="79">
        <v>2170</v>
      </c>
      <c r="V33" s="79">
        <v>2421</v>
      </c>
      <c r="W33" s="79">
        <v>3805</v>
      </c>
      <c r="X33" s="79">
        <v>363</v>
      </c>
      <c r="Y33" s="79">
        <v>373</v>
      </c>
      <c r="Z33" s="79">
        <v>241</v>
      </c>
      <c r="AA33" s="79">
        <v>5830</v>
      </c>
      <c r="AB33" s="79">
        <v>1376</v>
      </c>
      <c r="AF33" s="59">
        <v>8146</v>
      </c>
      <c r="AG33" s="58">
        <f t="shared" si="2"/>
        <v>33361</v>
      </c>
      <c r="AH33" s="2">
        <f t="shared" si="0"/>
        <v>4.0953842376626568</v>
      </c>
    </row>
    <row r="34" spans="1:40" s="9" customFormat="1" ht="30" hidden="1" customHeight="1" x14ac:dyDescent="0.25">
      <c r="A34" s="10" t="s">
        <v>45</v>
      </c>
      <c r="B34" s="111">
        <v>0.35299999999999998</v>
      </c>
      <c r="C34" s="111"/>
      <c r="D34" s="111">
        <f t="shared" ref="D34:AB34" si="18">D33/D30</f>
        <v>0.4926120651799808</v>
      </c>
      <c r="E34" s="98">
        <f t="shared" si="14"/>
        <v>1.395501601076433</v>
      </c>
      <c r="F34" s="98"/>
      <c r="G34" s="99"/>
      <c r="H34" s="90">
        <f t="shared" si="18"/>
        <v>0.96988906497622818</v>
      </c>
      <c r="I34" s="90">
        <f t="shared" si="18"/>
        <v>0.496</v>
      </c>
      <c r="J34" s="90">
        <f t="shared" si="18"/>
        <v>0.93837799551410694</v>
      </c>
      <c r="K34" s="90">
        <f t="shared" si="18"/>
        <v>0.22829076620825148</v>
      </c>
      <c r="L34" s="90">
        <f t="shared" si="18"/>
        <v>6.5353819519584508E-2</v>
      </c>
      <c r="M34" s="90">
        <f t="shared" si="18"/>
        <v>0.8527131782945736</v>
      </c>
      <c r="N34" s="90">
        <f t="shared" si="18"/>
        <v>0.52854122621564481</v>
      </c>
      <c r="O34" s="90">
        <f t="shared" si="18"/>
        <v>1</v>
      </c>
      <c r="P34" s="90">
        <f t="shared" si="18"/>
        <v>0.12670243499793643</v>
      </c>
      <c r="Q34" s="90">
        <f t="shared" si="18"/>
        <v>0.53407861521817523</v>
      </c>
      <c r="R34" s="90">
        <f t="shared" si="18"/>
        <v>0.27727763773856678</v>
      </c>
      <c r="S34" s="90">
        <f>S33/T30</f>
        <v>0.37676609105180536</v>
      </c>
      <c r="T34" s="90">
        <f>T33/U30</f>
        <v>0</v>
      </c>
      <c r="U34" s="90">
        <f>U33/V30</f>
        <v>0.49908003679852808</v>
      </c>
      <c r="V34" s="90">
        <f>V33/W30</f>
        <v>0.53728362183754996</v>
      </c>
      <c r="W34" s="90">
        <f t="shared" si="18"/>
        <v>0.84442964935641363</v>
      </c>
      <c r="X34" s="90">
        <f t="shared" si="18"/>
        <v>0.34440227703984821</v>
      </c>
      <c r="Y34" s="90">
        <f t="shared" si="18"/>
        <v>0.23956326268464997</v>
      </c>
      <c r="Z34" s="90">
        <f t="shared" si="18"/>
        <v>2.9426129426129426E-2</v>
      </c>
      <c r="AA34" s="90">
        <f t="shared" si="18"/>
        <v>0.66378230672890814</v>
      </c>
      <c r="AB34" s="90">
        <f t="shared" si="18"/>
        <v>0.2997168372903507</v>
      </c>
      <c r="AF34" s="59"/>
      <c r="AG34" s="58">
        <f t="shared" si="2"/>
        <v>0.4926120651799808</v>
      </c>
      <c r="AH34" s="2" t="e">
        <f t="shared" si="0"/>
        <v>#DIV/0!</v>
      </c>
    </row>
    <row r="35" spans="1:40" s="9" customFormat="1" ht="30" hidden="1" customHeight="1" x14ac:dyDescent="0.25">
      <c r="A35" s="17" t="s">
        <v>49</v>
      </c>
      <c r="B35" s="16">
        <v>78690</v>
      </c>
      <c r="C35" s="16"/>
      <c r="D35" s="16">
        <f>SUM(H35:AB35)</f>
        <v>62498</v>
      </c>
      <c r="E35" s="98">
        <f t="shared" si="14"/>
        <v>0.79423052484432588</v>
      </c>
      <c r="F35" s="98"/>
      <c r="G35" s="99">
        <v>21</v>
      </c>
      <c r="H35" s="79">
        <v>612</v>
      </c>
      <c r="I35" s="79">
        <v>2036</v>
      </c>
      <c r="J35" s="79">
        <v>8474</v>
      </c>
      <c r="K35" s="79">
        <v>209</v>
      </c>
      <c r="L35" s="79">
        <v>3462</v>
      </c>
      <c r="M35" s="79">
        <v>4500</v>
      </c>
      <c r="N35" s="79">
        <v>1670</v>
      </c>
      <c r="O35" s="79">
        <v>4385</v>
      </c>
      <c r="P35" s="79">
        <v>930</v>
      </c>
      <c r="Q35" s="79">
        <v>2448</v>
      </c>
      <c r="R35" s="79">
        <v>2272</v>
      </c>
      <c r="S35" s="79">
        <v>2850</v>
      </c>
      <c r="T35" s="79">
        <v>4459</v>
      </c>
      <c r="U35" s="79">
        <v>2432</v>
      </c>
      <c r="V35" s="79">
        <v>3401</v>
      </c>
      <c r="W35" s="79">
        <v>2373</v>
      </c>
      <c r="X35" s="79">
        <v>363</v>
      </c>
      <c r="Y35" s="79">
        <v>373</v>
      </c>
      <c r="Z35" s="79">
        <v>1850</v>
      </c>
      <c r="AA35" s="79">
        <v>8664</v>
      </c>
      <c r="AB35" s="79">
        <v>4735</v>
      </c>
      <c r="AF35" s="59">
        <v>5837</v>
      </c>
      <c r="AG35" s="58">
        <f t="shared" si="2"/>
        <v>56661</v>
      </c>
      <c r="AH35" s="2">
        <f>AG35/AF35</f>
        <v>9.7072126092170627</v>
      </c>
    </row>
    <row r="36" spans="1:40" s="9" customFormat="1" ht="30" hidden="1" customHeight="1" x14ac:dyDescent="0.25">
      <c r="A36" s="12" t="s">
        <v>45</v>
      </c>
      <c r="B36" s="102">
        <f>B35/B30</f>
        <v>0.70453304205352263</v>
      </c>
      <c r="C36" s="102"/>
      <c r="D36" s="102">
        <f>D35/D30</f>
        <v>0.74173678776154472</v>
      </c>
      <c r="E36" s="98">
        <f t="shared" si="14"/>
        <v>1.0528062468150299</v>
      </c>
      <c r="F36" s="98"/>
      <c r="G36" s="99"/>
      <c r="H36" s="48">
        <f>H35/H30</f>
        <v>0.96988906497622818</v>
      </c>
      <c r="I36" s="48">
        <f t="shared" ref="I36:AB36" si="19">I35/I30</f>
        <v>1.0858666666666668</v>
      </c>
      <c r="J36" s="48">
        <f t="shared" si="19"/>
        <v>1.0003541494510684</v>
      </c>
      <c r="K36" s="48">
        <f t="shared" si="19"/>
        <v>4.1060903732809427E-2</v>
      </c>
      <c r="L36" s="48">
        <f t="shared" si="19"/>
        <v>0.74918848734040255</v>
      </c>
      <c r="M36" s="48">
        <f t="shared" si="19"/>
        <v>0.99667774086378735</v>
      </c>
      <c r="N36" s="48">
        <f t="shared" si="19"/>
        <v>0.5884425651867512</v>
      </c>
      <c r="O36" s="48">
        <f t="shared" si="19"/>
        <v>1</v>
      </c>
      <c r="P36" s="48">
        <f t="shared" si="19"/>
        <v>0.38382170862567067</v>
      </c>
      <c r="Q36" s="48">
        <f t="shared" si="19"/>
        <v>0.88279841327082587</v>
      </c>
      <c r="R36" s="48">
        <f t="shared" si="19"/>
        <v>0.81814908174288803</v>
      </c>
      <c r="S36" s="48">
        <f t="shared" si="19"/>
        <v>0.7661290322580645</v>
      </c>
      <c r="T36" s="48">
        <f t="shared" si="19"/>
        <v>1</v>
      </c>
      <c r="U36" s="48">
        <f t="shared" si="19"/>
        <v>0.9170437405731523</v>
      </c>
      <c r="V36" s="48">
        <f t="shared" si="19"/>
        <v>0.78219871205151792</v>
      </c>
      <c r="W36" s="48">
        <f t="shared" si="19"/>
        <v>0.52663115845539277</v>
      </c>
      <c r="X36" s="48">
        <f t="shared" si="19"/>
        <v>0.34440227703984821</v>
      </c>
      <c r="Y36" s="48">
        <f t="shared" si="19"/>
        <v>0.23956326268464997</v>
      </c>
      <c r="Z36" s="48">
        <f t="shared" si="19"/>
        <v>0.22588522588522589</v>
      </c>
      <c r="AA36" s="48">
        <f t="shared" si="19"/>
        <v>0.98645109871342362</v>
      </c>
      <c r="AB36" s="48">
        <f t="shared" si="19"/>
        <v>1.0313657155303855</v>
      </c>
      <c r="AC36" s="48"/>
      <c r="AD36" s="48"/>
      <c r="AE36" s="55"/>
      <c r="AF36" s="48"/>
      <c r="AG36" s="58">
        <f t="shared" si="2"/>
        <v>0.74173678776154472</v>
      </c>
      <c r="AH36" s="2" t="e">
        <f t="shared" si="0"/>
        <v>#DIV/0!</v>
      </c>
    </row>
    <row r="37" spans="1:40" s="9" customFormat="1" ht="30" hidden="1" customHeight="1" x14ac:dyDescent="0.25">
      <c r="A37" s="15" t="s">
        <v>50</v>
      </c>
      <c r="B37" s="16"/>
      <c r="C37" s="16"/>
      <c r="D37" s="18">
        <f>SUM(H37:AB37)</f>
        <v>0</v>
      </c>
      <c r="E37" s="98" t="e">
        <f t="shared" si="14"/>
        <v>#DIV/0!</v>
      </c>
      <c r="F37" s="98"/>
      <c r="G37" s="99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F37" s="59"/>
      <c r="AG37" s="58">
        <f t="shared" si="2"/>
        <v>0</v>
      </c>
      <c r="AH37" s="2" t="e">
        <f t="shared" si="0"/>
        <v>#DIV/0!</v>
      </c>
    </row>
    <row r="38" spans="1:40" s="9" customFormat="1" ht="30" hidden="1" customHeight="1" x14ac:dyDescent="0.25">
      <c r="A38" s="17" t="s">
        <v>51</v>
      </c>
      <c r="B38" s="16">
        <v>189948</v>
      </c>
      <c r="C38" s="16"/>
      <c r="D38" s="16">
        <f>SUM(H38:AB38)</f>
        <v>160028</v>
      </c>
      <c r="E38" s="98">
        <f t="shared" si="14"/>
        <v>0.842483205930044</v>
      </c>
      <c r="F38" s="98"/>
      <c r="G38" s="99">
        <v>21</v>
      </c>
      <c r="H38" s="79">
        <v>13500</v>
      </c>
      <c r="I38" s="79">
        <v>5200</v>
      </c>
      <c r="J38" s="79">
        <v>16840</v>
      </c>
      <c r="K38" s="79">
        <v>6850</v>
      </c>
      <c r="L38" s="79">
        <v>3777</v>
      </c>
      <c r="M38" s="79">
        <v>4540</v>
      </c>
      <c r="N38" s="79">
        <v>4306</v>
      </c>
      <c r="O38" s="79">
        <v>10238</v>
      </c>
      <c r="P38" s="79">
        <v>3002</v>
      </c>
      <c r="Q38" s="79">
        <v>3786</v>
      </c>
      <c r="R38" s="79">
        <v>2574</v>
      </c>
      <c r="S38" s="79">
        <v>8200</v>
      </c>
      <c r="T38" s="79">
        <v>12344</v>
      </c>
      <c r="U38" s="79">
        <v>5450</v>
      </c>
      <c r="V38" s="79">
        <v>10518</v>
      </c>
      <c r="W38" s="79">
        <v>6413</v>
      </c>
      <c r="X38" s="79">
        <v>6677</v>
      </c>
      <c r="Y38" s="79">
        <v>2150</v>
      </c>
      <c r="Z38" s="79">
        <v>2900</v>
      </c>
      <c r="AA38" s="79">
        <v>25343</v>
      </c>
      <c r="AB38" s="79">
        <v>5420</v>
      </c>
      <c r="AF38" s="59">
        <v>1757</v>
      </c>
      <c r="AG38" s="58">
        <f t="shared" si="2"/>
        <v>158271</v>
      </c>
      <c r="AH38" s="2">
        <f t="shared" si="0"/>
        <v>90.080250426863969</v>
      </c>
    </row>
    <row r="39" spans="1:40" s="9" customFormat="1" ht="30" hidden="1" customHeight="1" x14ac:dyDescent="0.25">
      <c r="A39" s="12" t="s">
        <v>52</v>
      </c>
      <c r="B39" s="102"/>
      <c r="C39" s="102"/>
      <c r="D39" s="102" t="e">
        <f>D38/D37</f>
        <v>#DIV/0!</v>
      </c>
      <c r="E39" s="98" t="e">
        <f t="shared" si="14"/>
        <v>#DIV/0!</v>
      </c>
      <c r="F39" s="98"/>
      <c r="G39" s="99"/>
      <c r="H39" s="48" t="e">
        <f>H38/H37</f>
        <v>#DIV/0!</v>
      </c>
      <c r="I39" s="48" t="e">
        <f t="shared" ref="I39:AB39" si="20">I38/I37</f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A39" s="48" t="e">
        <f t="shared" si="20"/>
        <v>#DIV/0!</v>
      </c>
      <c r="AB39" s="48" t="e">
        <f t="shared" si="20"/>
        <v>#DIV/0!</v>
      </c>
      <c r="AF39" s="59"/>
      <c r="AG39" s="58" t="e">
        <f t="shared" si="2"/>
        <v>#DIV/0!</v>
      </c>
      <c r="AH39" s="2" t="e">
        <f t="shared" si="0"/>
        <v>#DIV/0!</v>
      </c>
    </row>
    <row r="40" spans="1:40" s="9" customFormat="1" ht="30" hidden="1" customHeight="1" x14ac:dyDescent="0.25">
      <c r="A40" s="39" t="s">
        <v>53</v>
      </c>
      <c r="B40" s="16">
        <v>174978</v>
      </c>
      <c r="C40" s="16"/>
      <c r="D40" s="16">
        <f>SUM(H40:AB40)</f>
        <v>135847</v>
      </c>
      <c r="E40" s="98">
        <f t="shared" si="14"/>
        <v>0.77636617174730538</v>
      </c>
      <c r="F40" s="98"/>
      <c r="G40" s="99">
        <v>20</v>
      </c>
      <c r="H40" s="79">
        <v>10000</v>
      </c>
      <c r="I40" s="79">
        <v>5896</v>
      </c>
      <c r="J40" s="79">
        <v>14375</v>
      </c>
      <c r="K40" s="79">
        <v>6615</v>
      </c>
      <c r="L40" s="79">
        <v>3268</v>
      </c>
      <c r="M40" s="79">
        <v>4110</v>
      </c>
      <c r="N40" s="79">
        <v>3097</v>
      </c>
      <c r="O40" s="79">
        <v>9518</v>
      </c>
      <c r="P40" s="79">
        <v>1471</v>
      </c>
      <c r="Q40" s="79">
        <v>3836</v>
      </c>
      <c r="R40" s="79">
        <v>2653</v>
      </c>
      <c r="S40" s="79">
        <v>6250</v>
      </c>
      <c r="T40" s="79">
        <v>14823</v>
      </c>
      <c r="U40" s="79">
        <v>1399</v>
      </c>
      <c r="V40" s="79">
        <v>10885</v>
      </c>
      <c r="W40" s="79"/>
      <c r="X40" s="79">
        <v>4068</v>
      </c>
      <c r="Y40" s="79">
        <v>2150</v>
      </c>
      <c r="Z40" s="79">
        <v>2670</v>
      </c>
      <c r="AA40" s="79">
        <v>23343</v>
      </c>
      <c r="AB40" s="79">
        <v>5420</v>
      </c>
      <c r="AF40" s="59">
        <v>261</v>
      </c>
      <c r="AG40" s="58">
        <f t="shared" si="2"/>
        <v>135586</v>
      </c>
      <c r="AH40" s="2">
        <f t="shared" si="0"/>
        <v>519.48659003831415</v>
      </c>
    </row>
    <row r="41" spans="1:40" s="2" customFormat="1" ht="31.5" hidden="1" customHeight="1" x14ac:dyDescent="0.25">
      <c r="A41" s="8" t="s">
        <v>151</v>
      </c>
      <c r="B41" s="16">
        <v>222814</v>
      </c>
      <c r="C41" s="16"/>
      <c r="D41" s="16">
        <f>SUM(H41:AB41)</f>
        <v>220897.8</v>
      </c>
      <c r="E41" s="98">
        <f t="shared" si="14"/>
        <v>0.99140000179521925</v>
      </c>
      <c r="F41" s="98"/>
      <c r="G41" s="99"/>
      <c r="H41" s="88">
        <v>21387</v>
      </c>
      <c r="I41" s="88">
        <v>6370</v>
      </c>
      <c r="J41" s="88">
        <v>14804</v>
      </c>
      <c r="K41" s="88">
        <v>11519</v>
      </c>
      <c r="L41" s="88">
        <v>6216</v>
      </c>
      <c r="M41" s="88">
        <v>14257</v>
      </c>
      <c r="N41" s="88">
        <v>7235</v>
      </c>
      <c r="O41" s="88">
        <v>11166</v>
      </c>
      <c r="P41" s="88">
        <v>10677</v>
      </c>
      <c r="Q41" s="88">
        <f>SUM(Q45:Q50)</f>
        <v>3874.8</v>
      </c>
      <c r="R41" s="88">
        <v>6645</v>
      </c>
      <c r="S41" s="88">
        <v>10016</v>
      </c>
      <c r="T41" s="88">
        <v>13361</v>
      </c>
      <c r="U41" s="88">
        <v>13059</v>
      </c>
      <c r="V41" s="88">
        <v>11222</v>
      </c>
      <c r="W41" s="88">
        <v>9636</v>
      </c>
      <c r="X41" s="88">
        <v>8357</v>
      </c>
      <c r="Y41" s="88">
        <v>4627</v>
      </c>
      <c r="Z41" s="88">
        <v>8804</v>
      </c>
      <c r="AA41" s="88">
        <v>18008</v>
      </c>
      <c r="AB41" s="88">
        <v>9657</v>
      </c>
      <c r="AC41" s="13"/>
      <c r="AF41" s="35"/>
      <c r="AG41" s="58">
        <f t="shared" si="2"/>
        <v>220897.8</v>
      </c>
      <c r="AH41" s="2" t="e">
        <f t="shared" si="0"/>
        <v>#DIV/0!</v>
      </c>
    </row>
    <row r="42" spans="1:40" s="2" customFormat="1" ht="30" hidden="1" customHeight="1" x14ac:dyDescent="0.25">
      <c r="A42" s="19" t="s">
        <v>209</v>
      </c>
      <c r="B42" s="16">
        <v>223108</v>
      </c>
      <c r="C42" s="16"/>
      <c r="D42" s="16">
        <f>SUM(H42:AB42)</f>
        <v>199104.80000000002</v>
      </c>
      <c r="E42" s="98">
        <f t="shared" si="14"/>
        <v>0.89241443605787341</v>
      </c>
      <c r="F42" s="98"/>
      <c r="G42" s="120">
        <v>21</v>
      </c>
      <c r="H42" s="25">
        <f>SUM(H45:H50)+90</f>
        <v>19349</v>
      </c>
      <c r="I42" s="25">
        <f t="shared" ref="I42:M42" si="21">SUM(I45:I50)</f>
        <v>6046</v>
      </c>
      <c r="J42" s="25">
        <f t="shared" si="21"/>
        <v>12776.800000000001</v>
      </c>
      <c r="K42" s="25">
        <f>SUM(K45:K50)+633</f>
        <v>13992</v>
      </c>
      <c r="L42" s="25">
        <f t="shared" si="21"/>
        <v>7522</v>
      </c>
      <c r="M42" s="25">
        <f t="shared" si="21"/>
        <v>11925</v>
      </c>
      <c r="N42" s="25">
        <f>SUM(N45:N50)+90</f>
        <v>6271</v>
      </c>
      <c r="O42" s="25">
        <f t="shared" ref="O42:P42" si="22">SUM(O45:O50)</f>
        <v>9426</v>
      </c>
      <c r="P42" s="25">
        <f t="shared" si="22"/>
        <v>8638</v>
      </c>
      <c r="Q42" s="25">
        <f>SUM(Q45:Q50)+255.5</f>
        <v>4130.3</v>
      </c>
      <c r="R42" s="25">
        <f>SUM(R45:R50)</f>
        <v>4025</v>
      </c>
      <c r="S42" s="25">
        <f>SUM(S45:S50)+60</f>
        <v>8766</v>
      </c>
      <c r="T42" s="25">
        <f>SUM(T45:T50)+200</f>
        <v>11109</v>
      </c>
      <c r="U42" s="25">
        <f>SUM(U45:U50)</f>
        <v>10714</v>
      </c>
      <c r="V42" s="25">
        <f>SUM(V45:V50)</f>
        <v>11297</v>
      </c>
      <c r="W42" s="25">
        <f>SUM(W45:W50)</f>
        <v>7624.2</v>
      </c>
      <c r="X42" s="25">
        <f>SUM(X45:X50)</f>
        <v>7456.5</v>
      </c>
      <c r="Y42" s="25">
        <f>SUM(Y45:Y50)</f>
        <v>3772</v>
      </c>
      <c r="Z42" s="25">
        <f t="shared" ref="Z42:AB42" si="23">SUM(Z45:Z50)</f>
        <v>7888</v>
      </c>
      <c r="AA42" s="25">
        <f t="shared" si="23"/>
        <v>17937</v>
      </c>
      <c r="AB42" s="25">
        <f t="shared" si="23"/>
        <v>8440</v>
      </c>
      <c r="AC42" s="25">
        <f>AC45+AC46+AC50</f>
        <v>0</v>
      </c>
      <c r="AF42" s="35">
        <v>166</v>
      </c>
      <c r="AG42" s="58">
        <f t="shared" si="2"/>
        <v>198938.80000000002</v>
      </c>
      <c r="AH42" s="2">
        <f t="shared" si="0"/>
        <v>1198.4265060240964</v>
      </c>
      <c r="AL42" s="2">
        <v>87514.7</v>
      </c>
      <c r="AN42" s="66">
        <f>D42+AL42</f>
        <v>286619.5</v>
      </c>
    </row>
    <row r="43" spans="1:40" s="2" customFormat="1" ht="30" hidden="1" customHeight="1" x14ac:dyDescent="0.25">
      <c r="A43" s="11" t="s">
        <v>177</v>
      </c>
      <c r="B43" s="16">
        <v>633</v>
      </c>
      <c r="C43" s="16"/>
      <c r="D43" s="16">
        <f>SUM(H43:AB43)</f>
        <v>457</v>
      </c>
      <c r="E43" s="98">
        <f t="shared" si="14"/>
        <v>0.721958925750395</v>
      </c>
      <c r="F43" s="98"/>
      <c r="G43" s="99"/>
      <c r="H43" s="88"/>
      <c r="I43" s="88"/>
      <c r="J43" s="88"/>
      <c r="K43" s="88"/>
      <c r="L43" s="88"/>
      <c r="M43" s="88"/>
      <c r="N43" s="88"/>
      <c r="O43" s="88">
        <v>457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13"/>
      <c r="AF43" s="35"/>
      <c r="AG43" s="58">
        <f t="shared" si="2"/>
        <v>457</v>
      </c>
      <c r="AH43" s="2" t="e">
        <f t="shared" si="0"/>
        <v>#DIV/0!</v>
      </c>
    </row>
    <row r="44" spans="1:40" s="2" customFormat="1" ht="30" hidden="1" customHeight="1" x14ac:dyDescent="0.25">
      <c r="A44" s="72" t="s">
        <v>52</v>
      </c>
      <c r="B44" s="100">
        <f>B42/B41</f>
        <v>1.0013194862082275</v>
      </c>
      <c r="C44" s="100"/>
      <c r="D44" s="100">
        <f>D42/D41</f>
        <v>0.90134351722832928</v>
      </c>
      <c r="E44" s="98">
        <f t="shared" si="14"/>
        <v>0.90015577409914904</v>
      </c>
      <c r="F44" s="98"/>
      <c r="G44" s="99"/>
      <c r="H44" s="100">
        <f>H42/H41</f>
        <v>0.90470846776078928</v>
      </c>
      <c r="I44" s="100">
        <f t="shared" ref="I44:AB44" si="24">I42/I41</f>
        <v>0.9491365777080063</v>
      </c>
      <c r="J44" s="100">
        <f t="shared" si="24"/>
        <v>0.8630640367468253</v>
      </c>
      <c r="K44" s="100">
        <f t="shared" si="24"/>
        <v>1.2146887750672801</v>
      </c>
      <c r="L44" s="100">
        <f t="shared" si="24"/>
        <v>1.21010296010296</v>
      </c>
      <c r="M44" s="100">
        <f t="shared" si="24"/>
        <v>0.83643122676579928</v>
      </c>
      <c r="N44" s="100">
        <f t="shared" si="24"/>
        <v>0.86675881133379407</v>
      </c>
      <c r="O44" s="100">
        <f t="shared" si="24"/>
        <v>0.84416980118216012</v>
      </c>
      <c r="P44" s="100">
        <f t="shared" si="24"/>
        <v>0.80902875339514846</v>
      </c>
      <c r="Q44" s="100">
        <f t="shared" si="24"/>
        <v>1.0659388871683699</v>
      </c>
      <c r="R44" s="100">
        <f t="shared" si="24"/>
        <v>0.6057185854025583</v>
      </c>
      <c r="S44" s="100">
        <f t="shared" si="24"/>
        <v>0.87519968051118213</v>
      </c>
      <c r="T44" s="100">
        <f t="shared" si="24"/>
        <v>0.83144974178579445</v>
      </c>
      <c r="U44" s="100">
        <f t="shared" si="24"/>
        <v>0.82043035454475843</v>
      </c>
      <c r="V44" s="100">
        <f t="shared" si="24"/>
        <v>1.0066833006594189</v>
      </c>
      <c r="W44" s="100">
        <f t="shared" si="24"/>
        <v>0.79122042341220422</v>
      </c>
      <c r="X44" s="100">
        <f t="shared" si="24"/>
        <v>0.89224602129950936</v>
      </c>
      <c r="Y44" s="100">
        <f t="shared" si="24"/>
        <v>0.81521504214393781</v>
      </c>
      <c r="Z44" s="100">
        <f t="shared" si="24"/>
        <v>0.89595638346206274</v>
      </c>
      <c r="AA44" s="100">
        <f t="shared" si="24"/>
        <v>0.99605730786317193</v>
      </c>
      <c r="AB44" s="100">
        <f t="shared" si="24"/>
        <v>0.87397742570156367</v>
      </c>
      <c r="AC44" s="14"/>
      <c r="AF44" s="35"/>
      <c r="AG44" s="58">
        <f t="shared" si="2"/>
        <v>0.90134351722832928</v>
      </c>
      <c r="AH44" s="2" t="e">
        <f t="shared" si="0"/>
        <v>#DIV/0!</v>
      </c>
      <c r="AN44" s="2">
        <v>301400</v>
      </c>
    </row>
    <row r="45" spans="1:40" s="2" customFormat="1" ht="30" hidden="1" customHeight="1" x14ac:dyDescent="0.25">
      <c r="A45" s="12" t="s">
        <v>150</v>
      </c>
      <c r="B45" s="16">
        <v>96740</v>
      </c>
      <c r="C45" s="16"/>
      <c r="D45" s="16">
        <f>SUM(H45:AB45)</f>
        <v>82840</v>
      </c>
      <c r="E45" s="98">
        <f t="shared" si="14"/>
        <v>0.85631589828406041</v>
      </c>
      <c r="F45" s="98"/>
      <c r="G45" s="99">
        <v>21</v>
      </c>
      <c r="H45" s="77">
        <v>13006</v>
      </c>
      <c r="I45" s="77">
        <v>2826</v>
      </c>
      <c r="J45" s="77">
        <v>3870.5</v>
      </c>
      <c r="K45" s="77">
        <v>4787</v>
      </c>
      <c r="L45" s="77">
        <v>2313</v>
      </c>
      <c r="M45" s="77">
        <v>7002</v>
      </c>
      <c r="N45" s="77">
        <v>3182</v>
      </c>
      <c r="O45" s="77">
        <v>3392</v>
      </c>
      <c r="P45" s="77">
        <v>2860</v>
      </c>
      <c r="Q45" s="77">
        <v>1047</v>
      </c>
      <c r="R45" s="77">
        <v>952</v>
      </c>
      <c r="S45" s="77">
        <v>2818</v>
      </c>
      <c r="T45" s="77">
        <v>5980</v>
      </c>
      <c r="U45" s="77">
        <v>6043</v>
      </c>
      <c r="V45" s="77">
        <v>3526</v>
      </c>
      <c r="W45" s="77">
        <v>1938.5</v>
      </c>
      <c r="X45" s="77">
        <v>2888</v>
      </c>
      <c r="Y45" s="77">
        <v>1069</v>
      </c>
      <c r="Z45" s="77">
        <v>1485</v>
      </c>
      <c r="AA45" s="77">
        <v>7689</v>
      </c>
      <c r="AB45" s="77">
        <v>4166</v>
      </c>
      <c r="AC45" s="14"/>
      <c r="AF45" s="35"/>
      <c r="AG45" s="58">
        <f t="shared" si="2"/>
        <v>82840</v>
      </c>
      <c r="AH45" s="2" t="e">
        <f t="shared" si="0"/>
        <v>#DIV/0!</v>
      </c>
      <c r="AM45" s="66"/>
      <c r="AN45" s="73">
        <f>AN42/AN44</f>
        <v>0.9509605175846052</v>
      </c>
    </row>
    <row r="46" spans="1:40" s="2" customFormat="1" ht="30" hidden="1" customHeight="1" x14ac:dyDescent="0.25">
      <c r="A46" s="12" t="s">
        <v>54</v>
      </c>
      <c r="B46" s="16">
        <v>97963</v>
      </c>
      <c r="C46" s="16"/>
      <c r="D46" s="16">
        <f>SUM(H46:AB46)</f>
        <v>75468.600000000006</v>
      </c>
      <c r="E46" s="98">
        <f t="shared" si="14"/>
        <v>0.77037861233322791</v>
      </c>
      <c r="F46" s="98"/>
      <c r="G46" s="99">
        <v>21</v>
      </c>
      <c r="H46" s="79">
        <v>392</v>
      </c>
      <c r="I46" s="79">
        <v>2066</v>
      </c>
      <c r="J46" s="79">
        <v>5787.6</v>
      </c>
      <c r="K46" s="79">
        <v>7096</v>
      </c>
      <c r="L46" s="79">
        <v>2723</v>
      </c>
      <c r="M46" s="79">
        <v>3788</v>
      </c>
      <c r="N46" s="79">
        <v>2060</v>
      </c>
      <c r="O46" s="79">
        <v>4544</v>
      </c>
      <c r="P46" s="79">
        <v>2992</v>
      </c>
      <c r="Q46" s="79">
        <v>1590</v>
      </c>
      <c r="R46" s="79">
        <v>2391</v>
      </c>
      <c r="S46" s="79">
        <v>3795</v>
      </c>
      <c r="T46" s="79">
        <v>3312</v>
      </c>
      <c r="U46" s="79">
        <v>4121</v>
      </c>
      <c r="V46" s="79">
        <v>5352</v>
      </c>
      <c r="W46" s="79">
        <v>3565</v>
      </c>
      <c r="X46" s="79">
        <v>2700</v>
      </c>
      <c r="Y46" s="79">
        <v>2104</v>
      </c>
      <c r="Z46" s="79">
        <v>4606</v>
      </c>
      <c r="AA46" s="79">
        <v>6739</v>
      </c>
      <c r="AB46" s="79">
        <v>3745</v>
      </c>
      <c r="AC46" s="14"/>
      <c r="AF46" s="35">
        <v>166</v>
      </c>
      <c r="AG46" s="58">
        <f t="shared" si="2"/>
        <v>75302.600000000006</v>
      </c>
      <c r="AH46" s="2">
        <f t="shared" si="0"/>
        <v>453.63012048192775</v>
      </c>
      <c r="AJ46" s="74"/>
      <c r="AM46" s="66"/>
    </row>
    <row r="47" spans="1:40" s="2" customFormat="1" ht="30" hidden="1" customHeight="1" x14ac:dyDescent="0.25">
      <c r="A47" s="12" t="s">
        <v>55</v>
      </c>
      <c r="B47" s="16">
        <v>1835</v>
      </c>
      <c r="C47" s="16"/>
      <c r="D47" s="16">
        <f t="shared" ref="D47:D49" si="25">SUM(H47:AB47)</f>
        <v>944.5</v>
      </c>
      <c r="E47" s="98">
        <f t="shared" si="14"/>
        <v>0.51471389645776566</v>
      </c>
      <c r="F47" s="98"/>
      <c r="G47" s="99">
        <v>6</v>
      </c>
      <c r="H47" s="77">
        <v>284</v>
      </c>
      <c r="I47" s="77"/>
      <c r="J47" s="77">
        <v>50</v>
      </c>
      <c r="K47" s="77">
        <v>200</v>
      </c>
      <c r="L47" s="77"/>
      <c r="M47" s="77"/>
      <c r="N47" s="77"/>
      <c r="O47" s="77"/>
      <c r="P47" s="77">
        <v>110</v>
      </c>
      <c r="Q47" s="77"/>
      <c r="R47" s="77"/>
      <c r="S47" s="77"/>
      <c r="T47" s="77"/>
      <c r="U47" s="77"/>
      <c r="V47" s="77">
        <v>225</v>
      </c>
      <c r="W47" s="77"/>
      <c r="X47" s="77">
        <v>75.5</v>
      </c>
      <c r="Y47" s="77"/>
      <c r="Z47" s="77"/>
      <c r="AA47" s="77"/>
      <c r="AB47" s="77"/>
      <c r="AC47" s="14"/>
      <c r="AF47" s="35"/>
      <c r="AG47" s="58">
        <f t="shared" si="2"/>
        <v>944.5</v>
      </c>
      <c r="AH47" s="2" t="e">
        <f t="shared" si="0"/>
        <v>#DIV/0!</v>
      </c>
      <c r="AJ47" s="66"/>
    </row>
    <row r="48" spans="1:40" s="2" customFormat="1" ht="30" hidden="1" customHeight="1" x14ac:dyDescent="0.25">
      <c r="A48" s="12" t="s">
        <v>56</v>
      </c>
      <c r="B48" s="16">
        <v>998</v>
      </c>
      <c r="C48" s="16"/>
      <c r="D48" s="16">
        <f t="shared" si="25"/>
        <v>959</v>
      </c>
      <c r="E48" s="98">
        <f t="shared" si="14"/>
        <v>0.96092184368737477</v>
      </c>
      <c r="F48" s="98"/>
      <c r="G48" s="99">
        <v>8</v>
      </c>
      <c r="H48" s="77">
        <v>224</v>
      </c>
      <c r="I48" s="77">
        <v>24</v>
      </c>
      <c r="J48" s="77">
        <v>173</v>
      </c>
      <c r="K48" s="77">
        <v>50</v>
      </c>
      <c r="L48" s="77"/>
      <c r="M48" s="77"/>
      <c r="N48" s="77"/>
      <c r="O48" s="77"/>
      <c r="P48" s="77"/>
      <c r="Q48" s="77"/>
      <c r="R48" s="77"/>
      <c r="S48" s="77"/>
      <c r="T48" s="77">
        <v>76</v>
      </c>
      <c r="U48" s="77"/>
      <c r="V48" s="77"/>
      <c r="W48" s="77"/>
      <c r="X48" s="77">
        <v>80</v>
      </c>
      <c r="Y48" s="77">
        <v>100</v>
      </c>
      <c r="Z48" s="77"/>
      <c r="AA48" s="77">
        <v>232</v>
      </c>
      <c r="AB48" s="77"/>
      <c r="AC48" s="14"/>
      <c r="AF48" s="35"/>
      <c r="AG48" s="58">
        <f t="shared" si="2"/>
        <v>959</v>
      </c>
      <c r="AH48" s="2" t="e">
        <f t="shared" si="0"/>
        <v>#DIV/0!</v>
      </c>
    </row>
    <row r="49" spans="1:34" s="2" customFormat="1" ht="30" hidden="1" customHeight="1" x14ac:dyDescent="0.25">
      <c r="A49" s="12" t="s">
        <v>207</v>
      </c>
      <c r="B49" s="16"/>
      <c r="C49" s="16"/>
      <c r="D49" s="16">
        <f t="shared" si="25"/>
        <v>11460.7</v>
      </c>
      <c r="E49" s="98"/>
      <c r="F49" s="98"/>
      <c r="G49" s="99">
        <v>21</v>
      </c>
      <c r="H49" s="77">
        <v>100</v>
      </c>
      <c r="I49" s="77">
        <v>395</v>
      </c>
      <c r="J49" s="77">
        <v>1577.7</v>
      </c>
      <c r="K49" s="77">
        <v>148</v>
      </c>
      <c r="L49" s="77">
        <v>646</v>
      </c>
      <c r="M49" s="77">
        <v>595</v>
      </c>
      <c r="N49" s="77">
        <v>563</v>
      </c>
      <c r="O49" s="77">
        <v>1103</v>
      </c>
      <c r="P49" s="77">
        <v>240</v>
      </c>
      <c r="Q49" s="77">
        <v>552</v>
      </c>
      <c r="R49" s="77">
        <v>394</v>
      </c>
      <c r="S49" s="77">
        <v>1120</v>
      </c>
      <c r="T49" s="77">
        <v>827</v>
      </c>
      <c r="U49" s="77">
        <v>254</v>
      </c>
      <c r="V49" s="77">
        <v>70</v>
      </c>
      <c r="W49" s="77">
        <v>262</v>
      </c>
      <c r="X49" s="77">
        <v>455</v>
      </c>
      <c r="Y49" s="77">
        <v>434</v>
      </c>
      <c r="Z49" s="77">
        <v>774</v>
      </c>
      <c r="AA49" s="77">
        <v>612</v>
      </c>
      <c r="AB49" s="101">
        <v>339</v>
      </c>
      <c r="AC49" s="14"/>
      <c r="AF49" s="35"/>
      <c r="AG49" s="58"/>
    </row>
    <row r="50" spans="1:34" s="2" customFormat="1" ht="30" hidden="1" customHeight="1" x14ac:dyDescent="0.25">
      <c r="A50" s="12" t="s">
        <v>57</v>
      </c>
      <c r="B50" s="16">
        <v>13150</v>
      </c>
      <c r="C50" s="16"/>
      <c r="D50" s="16">
        <f>SUM(H50:AB50)</f>
        <v>26103.5</v>
      </c>
      <c r="E50" s="98">
        <f t="shared" si="14"/>
        <v>1.9850570342205323</v>
      </c>
      <c r="F50" s="98"/>
      <c r="G50" s="99">
        <v>21</v>
      </c>
      <c r="H50" s="79">
        <v>5253</v>
      </c>
      <c r="I50" s="79">
        <v>735</v>
      </c>
      <c r="J50" s="79">
        <v>1318</v>
      </c>
      <c r="K50" s="79">
        <v>1078</v>
      </c>
      <c r="L50" s="79">
        <v>1840</v>
      </c>
      <c r="M50" s="79">
        <v>540</v>
      </c>
      <c r="N50" s="79">
        <v>376</v>
      </c>
      <c r="O50" s="79">
        <v>387</v>
      </c>
      <c r="P50" s="79">
        <v>2436</v>
      </c>
      <c r="Q50" s="79">
        <v>685.8</v>
      </c>
      <c r="R50" s="79">
        <v>288</v>
      </c>
      <c r="S50" s="79">
        <v>973</v>
      </c>
      <c r="T50" s="79">
        <v>714</v>
      </c>
      <c r="U50" s="79">
        <v>296</v>
      </c>
      <c r="V50" s="79">
        <v>2124</v>
      </c>
      <c r="W50" s="79">
        <v>1858.7</v>
      </c>
      <c r="X50" s="79">
        <v>1258</v>
      </c>
      <c r="Y50" s="79">
        <v>65</v>
      </c>
      <c r="Z50" s="79">
        <v>1023</v>
      </c>
      <c r="AA50" s="79">
        <v>2665</v>
      </c>
      <c r="AB50" s="79">
        <v>190</v>
      </c>
      <c r="AC50" s="14"/>
      <c r="AF50" s="35"/>
      <c r="AG50" s="58">
        <f t="shared" si="2"/>
        <v>26103.5</v>
      </c>
      <c r="AH50" s="2" t="e">
        <f t="shared" si="0"/>
        <v>#DIV/0!</v>
      </c>
    </row>
    <row r="51" spans="1:34" s="2" customFormat="1" ht="30" hidden="1" customHeight="1" x14ac:dyDescent="0.25">
      <c r="A51" s="11" t="s">
        <v>58</v>
      </c>
      <c r="B51" s="16"/>
      <c r="C51" s="16"/>
      <c r="D51" s="16">
        <f t="shared" ref="D51:D65" si="26">SUM(H51:AB51)</f>
        <v>0</v>
      </c>
      <c r="E51" s="98" t="e">
        <f t="shared" si="14"/>
        <v>#DIV/0!</v>
      </c>
      <c r="F51" s="98"/>
      <c r="G51" s="99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14"/>
      <c r="AF51" s="35"/>
      <c r="AG51" s="58">
        <f t="shared" si="2"/>
        <v>0</v>
      </c>
      <c r="AH51" s="2" t="e">
        <f t="shared" si="0"/>
        <v>#DIV/0!</v>
      </c>
    </row>
    <row r="52" spans="1:34" s="2" customFormat="1" ht="30" hidden="1" customHeight="1" outlineLevel="1" x14ac:dyDescent="0.25">
      <c r="A52" s="11" t="s">
        <v>152</v>
      </c>
      <c r="B52" s="16">
        <v>23615</v>
      </c>
      <c r="C52" s="16"/>
      <c r="D52" s="16">
        <f>SUM(H52:AB52)</f>
        <v>208939</v>
      </c>
      <c r="E52" s="98">
        <f t="shared" si="14"/>
        <v>8.8477239042981157</v>
      </c>
      <c r="F52" s="98"/>
      <c r="G52" s="99">
        <v>21</v>
      </c>
      <c r="H52" s="77">
        <v>14982</v>
      </c>
      <c r="I52" s="77">
        <v>7828</v>
      </c>
      <c r="J52" s="77">
        <v>13950</v>
      </c>
      <c r="K52" s="77">
        <v>12500</v>
      </c>
      <c r="L52" s="77">
        <v>4932</v>
      </c>
      <c r="M52" s="77">
        <v>9500</v>
      </c>
      <c r="N52" s="77">
        <v>10197</v>
      </c>
      <c r="O52" s="77">
        <v>8377</v>
      </c>
      <c r="P52" s="77">
        <v>11079</v>
      </c>
      <c r="Q52" s="77">
        <v>5529</v>
      </c>
      <c r="R52" s="77">
        <v>2075</v>
      </c>
      <c r="S52" s="77">
        <v>9320</v>
      </c>
      <c r="T52" s="77">
        <v>18882</v>
      </c>
      <c r="U52" s="77">
        <v>10714</v>
      </c>
      <c r="V52" s="77">
        <v>17327</v>
      </c>
      <c r="W52" s="77">
        <v>4347</v>
      </c>
      <c r="X52" s="77">
        <v>6051</v>
      </c>
      <c r="Y52" s="77">
        <v>3092</v>
      </c>
      <c r="Z52" s="77">
        <v>6947</v>
      </c>
      <c r="AA52" s="77">
        <v>21530</v>
      </c>
      <c r="AB52" s="77">
        <v>9780</v>
      </c>
      <c r="AC52" s="14"/>
      <c r="AF52" s="35"/>
      <c r="AG52" s="58">
        <f t="shared" si="2"/>
        <v>208939</v>
      </c>
      <c r="AH52" s="2" t="e">
        <f t="shared" si="0"/>
        <v>#DIV/0!</v>
      </c>
    </row>
    <row r="53" spans="1:34" s="2" customFormat="1" ht="30" hidden="1" customHeight="1" outlineLevel="1" x14ac:dyDescent="0.25">
      <c r="A53" s="11" t="s">
        <v>153</v>
      </c>
      <c r="B53" s="16">
        <v>180488</v>
      </c>
      <c r="C53" s="16"/>
      <c r="D53" s="16">
        <f>SUM(H53:AB53)</f>
        <v>170344</v>
      </c>
      <c r="E53" s="98">
        <f t="shared" si="14"/>
        <v>0.94379681751695399</v>
      </c>
      <c r="F53" s="98"/>
      <c r="G53" s="99">
        <v>19</v>
      </c>
      <c r="H53" s="77">
        <v>14982</v>
      </c>
      <c r="I53" s="77">
        <v>7828</v>
      </c>
      <c r="J53" s="77">
        <v>13950</v>
      </c>
      <c r="K53" s="77"/>
      <c r="L53" s="77">
        <v>2050</v>
      </c>
      <c r="M53" s="77">
        <v>10120</v>
      </c>
      <c r="N53" s="77">
        <v>10197</v>
      </c>
      <c r="O53" s="77">
        <v>8377</v>
      </c>
      <c r="P53" s="77">
        <v>11079</v>
      </c>
      <c r="Q53" s="77"/>
      <c r="R53" s="77">
        <v>1935</v>
      </c>
      <c r="S53" s="77">
        <v>9320</v>
      </c>
      <c r="T53" s="77">
        <v>18882</v>
      </c>
      <c r="U53" s="77">
        <v>10714</v>
      </c>
      <c r="V53" s="77">
        <v>6504</v>
      </c>
      <c r="W53" s="77">
        <v>2080</v>
      </c>
      <c r="X53" s="77">
        <v>6310</v>
      </c>
      <c r="Y53" s="77">
        <v>3092</v>
      </c>
      <c r="Z53" s="77">
        <v>6947</v>
      </c>
      <c r="AA53" s="77">
        <v>21530</v>
      </c>
      <c r="AB53" s="77">
        <v>4447</v>
      </c>
      <c r="AC53" s="14"/>
      <c r="AF53" s="35"/>
      <c r="AG53" s="58">
        <f t="shared" si="2"/>
        <v>170344</v>
      </c>
      <c r="AH53" s="2" t="e">
        <f t="shared" si="0"/>
        <v>#DIV/0!</v>
      </c>
    </row>
    <row r="54" spans="1:34" s="2" customFormat="1" ht="39" hidden="1" customHeight="1" x14ac:dyDescent="0.25">
      <c r="A54" s="8" t="s">
        <v>59</v>
      </c>
      <c r="B54" s="16">
        <v>5134</v>
      </c>
      <c r="C54" s="16"/>
      <c r="D54" s="196">
        <v>5693</v>
      </c>
      <c r="E54" s="117">
        <f t="shared" si="14"/>
        <v>1.1088819633813791</v>
      </c>
      <c r="F54" s="117"/>
      <c r="G54" s="118"/>
      <c r="H54" s="119">
        <v>188</v>
      </c>
      <c r="I54" s="119">
        <v>112</v>
      </c>
      <c r="J54" s="119">
        <v>767</v>
      </c>
      <c r="K54" s="119">
        <v>350</v>
      </c>
      <c r="L54" s="119">
        <v>53</v>
      </c>
      <c r="M54" s="119">
        <v>143</v>
      </c>
      <c r="N54" s="119">
        <v>546</v>
      </c>
      <c r="O54" s="119">
        <v>767</v>
      </c>
      <c r="P54" s="119">
        <v>244</v>
      </c>
      <c r="Q54" s="119">
        <v>23</v>
      </c>
      <c r="R54" s="119">
        <v>219</v>
      </c>
      <c r="S54" s="119">
        <v>315</v>
      </c>
      <c r="T54" s="119">
        <v>13</v>
      </c>
      <c r="U54" s="119">
        <v>452</v>
      </c>
      <c r="V54" s="119">
        <v>157</v>
      </c>
      <c r="W54" s="119">
        <v>61</v>
      </c>
      <c r="X54" s="119">
        <v>83</v>
      </c>
      <c r="Y54" s="119">
        <v>41</v>
      </c>
      <c r="Z54" s="119">
        <v>253</v>
      </c>
      <c r="AA54" s="119">
        <v>371</v>
      </c>
      <c r="AB54" s="119">
        <v>535</v>
      </c>
      <c r="AC54" s="13"/>
      <c r="AF54" s="35"/>
      <c r="AG54" s="58">
        <f t="shared" si="2"/>
        <v>5693</v>
      </c>
      <c r="AH54" s="2" t="e">
        <f t="shared" si="0"/>
        <v>#DIV/0!</v>
      </c>
    </row>
    <row r="55" spans="1:34" s="2" customFormat="1" ht="30" hidden="1" customHeight="1" x14ac:dyDescent="0.25">
      <c r="A55" s="19" t="s">
        <v>60</v>
      </c>
      <c r="B55" s="16">
        <v>5134</v>
      </c>
      <c r="C55" s="16"/>
      <c r="D55" s="16">
        <f t="shared" si="26"/>
        <v>4598.4750000000004</v>
      </c>
      <c r="E55" s="98">
        <f t="shared" si="14"/>
        <v>0.89569049474094276</v>
      </c>
      <c r="F55" s="98"/>
      <c r="G55" s="99">
        <v>21</v>
      </c>
      <c r="H55" s="77">
        <v>68</v>
      </c>
      <c r="I55" s="77">
        <v>77</v>
      </c>
      <c r="J55" s="77">
        <v>661.9</v>
      </c>
      <c r="K55" s="77">
        <v>313</v>
      </c>
      <c r="L55" s="77">
        <v>4.5750000000000002</v>
      </c>
      <c r="M55" s="77">
        <v>141</v>
      </c>
      <c r="N55" s="77">
        <v>421</v>
      </c>
      <c r="O55" s="77">
        <v>649</v>
      </c>
      <c r="P55" s="77">
        <v>244</v>
      </c>
      <c r="Q55" s="77">
        <v>68</v>
      </c>
      <c r="R55" s="77">
        <v>294</v>
      </c>
      <c r="S55" s="77">
        <v>294</v>
      </c>
      <c r="T55" s="77">
        <v>13</v>
      </c>
      <c r="U55" s="77">
        <v>470</v>
      </c>
      <c r="V55" s="77">
        <v>119.5</v>
      </c>
      <c r="W55" s="77">
        <v>23</v>
      </c>
      <c r="X55" s="77">
        <v>57</v>
      </c>
      <c r="Y55" s="77">
        <v>30</v>
      </c>
      <c r="Z55" s="77">
        <v>281</v>
      </c>
      <c r="AA55" s="77">
        <v>368</v>
      </c>
      <c r="AB55" s="77">
        <v>1.5</v>
      </c>
      <c r="AC55" s="13"/>
      <c r="AF55" s="35"/>
      <c r="AG55" s="58">
        <f t="shared" si="2"/>
        <v>4598.4750000000004</v>
      </c>
      <c r="AH55" s="2" t="e">
        <f t="shared" si="0"/>
        <v>#DIV/0!</v>
      </c>
    </row>
    <row r="56" spans="1:34" s="2" customFormat="1" ht="30" hidden="1" customHeight="1" x14ac:dyDescent="0.25">
      <c r="A56" s="12" t="s">
        <v>52</v>
      </c>
      <c r="B56" s="100">
        <f>B55/B54</f>
        <v>1</v>
      </c>
      <c r="C56" s="200"/>
      <c r="D56" s="98">
        <f>D55/D54</f>
        <v>0.80774196381521168</v>
      </c>
      <c r="E56" s="98"/>
      <c r="F56" s="98"/>
      <c r="G56" s="99"/>
      <c r="H56" s="78">
        <f t="shared" ref="H56:AA56" si="27">H55/H54</f>
        <v>0.36170212765957449</v>
      </c>
      <c r="I56" s="78">
        <f t="shared" si="27"/>
        <v>0.6875</v>
      </c>
      <c r="J56" s="78">
        <f t="shared" si="27"/>
        <v>0.86297262059973923</v>
      </c>
      <c r="K56" s="78">
        <f t="shared" si="27"/>
        <v>0.89428571428571424</v>
      </c>
      <c r="L56" s="78">
        <f t="shared" si="27"/>
        <v>8.6320754716981141E-2</v>
      </c>
      <c r="M56" s="78">
        <f t="shared" si="27"/>
        <v>0.98601398601398604</v>
      </c>
      <c r="N56" s="78">
        <f t="shared" si="27"/>
        <v>0.7710622710622711</v>
      </c>
      <c r="O56" s="78">
        <f t="shared" si="27"/>
        <v>0.84615384615384615</v>
      </c>
      <c r="P56" s="78">
        <f t="shared" si="27"/>
        <v>1</v>
      </c>
      <c r="Q56" s="78">
        <f t="shared" si="27"/>
        <v>2.9565217391304346</v>
      </c>
      <c r="R56" s="78">
        <f t="shared" si="27"/>
        <v>1.3424657534246576</v>
      </c>
      <c r="S56" s="78">
        <f t="shared" si="27"/>
        <v>0.93333333333333335</v>
      </c>
      <c r="T56" s="78">
        <f t="shared" si="27"/>
        <v>1</v>
      </c>
      <c r="U56" s="78">
        <f t="shared" si="27"/>
        <v>1.0398230088495575</v>
      </c>
      <c r="V56" s="78">
        <f t="shared" si="27"/>
        <v>0.76114649681528668</v>
      </c>
      <c r="W56" s="78">
        <f t="shared" si="27"/>
        <v>0.37704918032786883</v>
      </c>
      <c r="X56" s="78">
        <f t="shared" si="27"/>
        <v>0.68674698795180722</v>
      </c>
      <c r="Y56" s="78">
        <f t="shared" si="27"/>
        <v>0.73170731707317072</v>
      </c>
      <c r="Z56" s="78">
        <f t="shared" si="27"/>
        <v>1.1106719367588933</v>
      </c>
      <c r="AA56" s="78">
        <f t="shared" si="27"/>
        <v>0.99191374663072773</v>
      </c>
      <c r="AB56" s="78"/>
      <c r="AC56" s="14"/>
      <c r="AF56" s="35"/>
      <c r="AG56" s="58">
        <f t="shared" si="2"/>
        <v>0.80774196381521168</v>
      </c>
      <c r="AH56" s="2" t="e">
        <f t="shared" si="0"/>
        <v>#DIV/0!</v>
      </c>
    </row>
    <row r="57" spans="1:34" s="2" customFormat="1" ht="30" hidden="1" customHeight="1" outlineLevel="1" x14ac:dyDescent="0.25">
      <c r="A57" s="11" t="s">
        <v>61</v>
      </c>
      <c r="B57" s="16">
        <v>690</v>
      </c>
      <c r="C57" s="16"/>
      <c r="D57" s="16">
        <f t="shared" si="26"/>
        <v>0</v>
      </c>
      <c r="E57" s="98">
        <f>D57/B57</f>
        <v>0</v>
      </c>
      <c r="F57" s="98"/>
      <c r="G57" s="99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14"/>
      <c r="AF57" s="35"/>
      <c r="AG57" s="58">
        <f t="shared" si="2"/>
        <v>0</v>
      </c>
      <c r="AH57" s="2" t="e">
        <f t="shared" si="0"/>
        <v>#DIV/0!</v>
      </c>
    </row>
    <row r="58" spans="1:34" s="2" customFormat="1" ht="30" hidden="1" customHeight="1" x14ac:dyDescent="0.25">
      <c r="A58" s="8" t="s">
        <v>145</v>
      </c>
      <c r="B58" s="16">
        <v>902</v>
      </c>
      <c r="C58" s="16"/>
      <c r="D58" s="16">
        <v>874</v>
      </c>
      <c r="E58" s="98">
        <f>D58/B58</f>
        <v>0.96895787139689582</v>
      </c>
      <c r="F58" s="98"/>
      <c r="G58" s="99"/>
      <c r="H58" s="77">
        <v>25</v>
      </c>
      <c r="I58" s="77">
        <v>68</v>
      </c>
      <c r="J58" s="77">
        <v>115</v>
      </c>
      <c r="K58" s="77">
        <v>0.5</v>
      </c>
      <c r="L58" s="77">
        <v>11</v>
      </c>
      <c r="M58" s="77">
        <v>10</v>
      </c>
      <c r="N58" s="77">
        <v>126</v>
      </c>
      <c r="O58" s="77">
        <v>53</v>
      </c>
      <c r="P58" s="77">
        <v>50</v>
      </c>
      <c r="Q58" s="77">
        <v>4</v>
      </c>
      <c r="R58" s="77">
        <v>54</v>
      </c>
      <c r="S58" s="77">
        <v>103</v>
      </c>
      <c r="T58" s="77"/>
      <c r="U58" s="77">
        <v>1</v>
      </c>
      <c r="V58" s="77">
        <v>31</v>
      </c>
      <c r="W58" s="77">
        <v>9</v>
      </c>
      <c r="X58" s="77"/>
      <c r="Y58" s="77"/>
      <c r="Z58" s="77">
        <v>95</v>
      </c>
      <c r="AA58" s="77">
        <v>95</v>
      </c>
      <c r="AB58" s="77">
        <v>1</v>
      </c>
      <c r="AC58" s="13"/>
      <c r="AF58" s="35"/>
      <c r="AG58" s="58">
        <f t="shared" si="2"/>
        <v>874</v>
      </c>
      <c r="AH58" s="2" t="e">
        <f t="shared" si="0"/>
        <v>#DIV/0!</v>
      </c>
    </row>
    <row r="59" spans="1:34" s="2" customFormat="1" ht="26.25" hidden="1" customHeight="1" x14ac:dyDescent="0.25">
      <c r="A59" s="19" t="s">
        <v>146</v>
      </c>
      <c r="B59" s="18">
        <v>842</v>
      </c>
      <c r="C59" s="18"/>
      <c r="D59" s="18">
        <f t="shared" si="26"/>
        <v>899.6450000000001</v>
      </c>
      <c r="E59" s="98">
        <f>D59/B59</f>
        <v>1.0684619952494063</v>
      </c>
      <c r="F59" s="98"/>
      <c r="G59" s="99">
        <v>18</v>
      </c>
      <c r="H59" s="79">
        <v>24</v>
      </c>
      <c r="I59" s="79">
        <v>51</v>
      </c>
      <c r="J59" s="92">
        <v>111</v>
      </c>
      <c r="K59" s="79"/>
      <c r="L59" s="79">
        <v>48.545000000000002</v>
      </c>
      <c r="M59" s="79">
        <v>35</v>
      </c>
      <c r="N59" s="79">
        <v>139</v>
      </c>
      <c r="O59" s="79">
        <v>69</v>
      </c>
      <c r="P59" s="79">
        <v>56</v>
      </c>
      <c r="Q59" s="95">
        <v>2</v>
      </c>
      <c r="R59" s="79">
        <v>101</v>
      </c>
      <c r="S59" s="79">
        <v>101</v>
      </c>
      <c r="T59" s="79"/>
      <c r="U59" s="95">
        <v>5.6</v>
      </c>
      <c r="V59" s="79">
        <v>10</v>
      </c>
      <c r="W59" s="79">
        <v>30</v>
      </c>
      <c r="X59" s="79"/>
      <c r="Y59" s="79">
        <v>1</v>
      </c>
      <c r="Z59" s="79">
        <v>65</v>
      </c>
      <c r="AA59" s="79">
        <v>48</v>
      </c>
      <c r="AB59" s="79">
        <v>2.5</v>
      </c>
      <c r="AC59" s="13"/>
      <c r="AF59" s="35"/>
      <c r="AG59" s="58">
        <f t="shared" si="2"/>
        <v>899.6450000000001</v>
      </c>
      <c r="AH59" s="2" t="e">
        <f t="shared" si="0"/>
        <v>#DIV/0!</v>
      </c>
    </row>
    <row r="60" spans="1:34" s="2" customFormat="1" ht="26.25" hidden="1" customHeight="1" x14ac:dyDescent="0.25">
      <c r="A60" s="12" t="s">
        <v>52</v>
      </c>
      <c r="B60" s="102">
        <f>B59/B58</f>
        <v>0.93348115299334811</v>
      </c>
      <c r="C60" s="102"/>
      <c r="D60" s="102">
        <f>D59/D58</f>
        <v>1.0293421052631579</v>
      </c>
      <c r="E60" s="98"/>
      <c r="F60" s="98"/>
      <c r="G60" s="99"/>
      <c r="H60" s="48">
        <f>H59/H58</f>
        <v>0.96</v>
      </c>
      <c r="I60" s="48">
        <f t="shared" ref="I60:AB60" si="28">I59/I58</f>
        <v>0.75</v>
      </c>
      <c r="J60" s="48">
        <f t="shared" si="28"/>
        <v>0.9652173913043478</v>
      </c>
      <c r="K60" s="48"/>
      <c r="L60" s="48">
        <f t="shared" si="28"/>
        <v>4.4131818181818181</v>
      </c>
      <c r="M60" s="48">
        <f t="shared" si="28"/>
        <v>3.5</v>
      </c>
      <c r="N60" s="48">
        <f t="shared" si="28"/>
        <v>1.1031746031746033</v>
      </c>
      <c r="O60" s="48">
        <f t="shared" si="28"/>
        <v>1.3018867924528301</v>
      </c>
      <c r="P60" s="48">
        <f t="shared" si="28"/>
        <v>1.1200000000000001</v>
      </c>
      <c r="Q60" s="48">
        <f t="shared" si="28"/>
        <v>0.5</v>
      </c>
      <c r="R60" s="48">
        <f t="shared" si="28"/>
        <v>1.8703703703703705</v>
      </c>
      <c r="S60" s="48">
        <f t="shared" si="28"/>
        <v>0.98058252427184467</v>
      </c>
      <c r="T60" s="48"/>
      <c r="U60" s="48">
        <f t="shared" si="28"/>
        <v>5.6</v>
      </c>
      <c r="V60" s="48">
        <f t="shared" si="28"/>
        <v>0.32258064516129031</v>
      </c>
      <c r="W60" s="48">
        <f t="shared" si="28"/>
        <v>3.3333333333333335</v>
      </c>
      <c r="X60" s="48"/>
      <c r="Y60" s="48"/>
      <c r="Z60" s="48">
        <f t="shared" si="28"/>
        <v>0.68421052631578949</v>
      </c>
      <c r="AA60" s="48">
        <f t="shared" si="28"/>
        <v>0.50526315789473686</v>
      </c>
      <c r="AB60" s="48">
        <f t="shared" si="28"/>
        <v>2.5</v>
      </c>
      <c r="AC60" s="13"/>
      <c r="AF60" s="35"/>
      <c r="AG60" s="58">
        <f t="shared" si="2"/>
        <v>1.0293421052631579</v>
      </c>
      <c r="AH60" s="2" t="e">
        <f t="shared" si="0"/>
        <v>#DIV/0!</v>
      </c>
    </row>
    <row r="61" spans="1:34" s="2" customFormat="1" ht="30" hidden="1" customHeight="1" x14ac:dyDescent="0.25">
      <c r="A61" s="10" t="s">
        <v>179</v>
      </c>
      <c r="B61" s="18">
        <v>621</v>
      </c>
      <c r="C61" s="18"/>
      <c r="D61" s="18">
        <f t="shared" si="26"/>
        <v>631</v>
      </c>
      <c r="E61" s="98">
        <f t="shared" ref="E61:E75" si="29">D61/B61</f>
        <v>1.0161030595813205</v>
      </c>
      <c r="F61" s="98"/>
      <c r="G61" s="99">
        <v>7</v>
      </c>
      <c r="H61" s="79"/>
      <c r="I61" s="79"/>
      <c r="J61" s="79">
        <v>564</v>
      </c>
      <c r="K61" s="95"/>
      <c r="L61" s="79"/>
      <c r="M61" s="79">
        <v>10</v>
      </c>
      <c r="N61" s="79"/>
      <c r="O61" s="79">
        <v>24</v>
      </c>
      <c r="P61" s="95"/>
      <c r="Q61" s="79"/>
      <c r="R61" s="79"/>
      <c r="S61" s="79"/>
      <c r="T61" s="79"/>
      <c r="U61" s="79">
        <v>5</v>
      </c>
      <c r="V61" s="79"/>
      <c r="W61" s="79"/>
      <c r="X61" s="79">
        <v>12</v>
      </c>
      <c r="Y61" s="79"/>
      <c r="Z61" s="79"/>
      <c r="AA61" s="79">
        <v>11</v>
      </c>
      <c r="AB61" s="79">
        <v>5</v>
      </c>
      <c r="AC61" s="13"/>
      <c r="AF61" s="35"/>
      <c r="AG61" s="58">
        <f t="shared" si="2"/>
        <v>631</v>
      </c>
      <c r="AH61" s="2" t="e">
        <f t="shared" si="0"/>
        <v>#DIV/0!</v>
      </c>
    </row>
    <row r="62" spans="1:34" s="2" customFormat="1" ht="30" hidden="1" customHeight="1" x14ac:dyDescent="0.25">
      <c r="A62" s="10" t="s">
        <v>52</v>
      </c>
      <c r="B62" s="100"/>
      <c r="C62" s="100"/>
      <c r="D62" s="18">
        <f t="shared" si="26"/>
        <v>0</v>
      </c>
      <c r="E62" s="98" t="e">
        <f t="shared" si="29"/>
        <v>#DIV/0!</v>
      </c>
      <c r="F62" s="98"/>
      <c r="G62" s="99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14"/>
      <c r="AF62" s="35"/>
      <c r="AG62" s="58">
        <f t="shared" si="2"/>
        <v>0</v>
      </c>
      <c r="AH62" s="2" t="e">
        <f t="shared" si="0"/>
        <v>#DIV/0!</v>
      </c>
    </row>
    <row r="63" spans="1:34" s="2" customFormat="1" ht="44.25" hidden="1" customHeight="1" x14ac:dyDescent="0.25">
      <c r="A63" s="72" t="s">
        <v>180</v>
      </c>
      <c r="B63" s="18">
        <v>31782</v>
      </c>
      <c r="C63" s="18"/>
      <c r="D63" s="18">
        <f>SUM(H63:AB63)</f>
        <v>45117.9</v>
      </c>
      <c r="E63" s="98">
        <f t="shared" si="29"/>
        <v>1.4196054370398339</v>
      </c>
      <c r="F63" s="98"/>
      <c r="G63" s="99">
        <v>21</v>
      </c>
      <c r="H63" s="75">
        <f>H65+H66+H67+H69+H72+H73+H74</f>
        <v>8571</v>
      </c>
      <c r="I63" s="75">
        <f>I65+I66+I67+I69+I72+I73+I74+103.5</f>
        <v>1172.5</v>
      </c>
      <c r="J63" s="75">
        <f>J65+J66+J67+J69+J72+J73+J74+50</f>
        <v>1528</v>
      </c>
      <c r="K63" s="75">
        <f>K65+K66+K67+K69+K72+K73+K74+653.9</f>
        <v>2133.9</v>
      </c>
      <c r="L63" s="75">
        <f>L65+L66+L67+L69+L72+L73+L74+431</f>
        <v>1551</v>
      </c>
      <c r="M63" s="75">
        <f>M65+M66+M67+M69+M72+M73+M74+269</f>
        <v>5509</v>
      </c>
      <c r="N63" s="75">
        <f>N65+N66+N67+N69+N72+N73+N74</f>
        <v>719</v>
      </c>
      <c r="O63" s="75">
        <f>O65+O66+O67+O69+O72+O73+O74+97</f>
        <v>1882</v>
      </c>
      <c r="P63" s="75">
        <f>P65+P66+P67+P69+P72+P73+P74+44</f>
        <v>805</v>
      </c>
      <c r="Q63" s="75">
        <f>Q65+Q66+Q67+Q69+Q72+Q73+Q74+14</f>
        <v>734</v>
      </c>
      <c r="R63" s="75">
        <f>R65+R66+R67+R69+R72+R73+R74+101</f>
        <v>2068</v>
      </c>
      <c r="S63" s="75">
        <f>S65+S66+S67+S69+S72+S73+S74</f>
        <v>494</v>
      </c>
      <c r="T63" s="75">
        <f>T65+T66+T67+T69+T72+T73+T74+70</f>
        <v>4036</v>
      </c>
      <c r="U63" s="75">
        <f>U65+U66+U67+U69+U72+U73+U74+179</f>
        <v>2703.5</v>
      </c>
      <c r="V63" s="75">
        <f>V65+V66+V67+V69+V72+V73+V74</f>
        <v>2475</v>
      </c>
      <c r="W63" s="75">
        <f>W65+W66+W67+W69+W72+W73+W74+104</f>
        <v>1044</v>
      </c>
      <c r="X63" s="75">
        <f>X65+X66+X67+X69+X72+X73+X74</f>
        <v>2656</v>
      </c>
      <c r="Y63" s="75">
        <f>Y65+Y66+Y67+Y69+Y72+Y73+Y74</f>
        <v>522</v>
      </c>
      <c r="Z63" s="75">
        <f>Z65+Z66+Z67+Z69+Z72+Z73+Z74+71</f>
        <v>1322</v>
      </c>
      <c r="AA63" s="75">
        <f>AA65+AA66+AA67+AA69+AA72+AA73+AA74</f>
        <v>2435</v>
      </c>
      <c r="AB63" s="75">
        <f>AB65+AB66+AB67+AB69+AB72+AB73+AB74</f>
        <v>757</v>
      </c>
      <c r="AC63" s="75">
        <f t="shared" ref="AC63" si="30">AC66+AC67+AC73+AC74+AC65</f>
        <v>0</v>
      </c>
      <c r="AF63" s="35"/>
      <c r="AG63" s="58">
        <f t="shared" si="2"/>
        <v>45117.9</v>
      </c>
      <c r="AH63" s="2" t="e">
        <f t="shared" si="0"/>
        <v>#DIV/0!</v>
      </c>
    </row>
    <row r="64" spans="1:34" s="2" customFormat="1" ht="30" hidden="1" customHeight="1" x14ac:dyDescent="0.25">
      <c r="A64" s="72" t="s">
        <v>181</v>
      </c>
      <c r="B64" s="18">
        <v>35499</v>
      </c>
      <c r="C64" s="18"/>
      <c r="D64" s="18">
        <f>SUM(H64:AB64)</f>
        <v>57414</v>
      </c>
      <c r="E64" s="98">
        <f t="shared" si="29"/>
        <v>1.6173413335586917</v>
      </c>
      <c r="F64" s="98"/>
      <c r="G64" s="99">
        <v>21</v>
      </c>
      <c r="H64" s="77">
        <v>5926</v>
      </c>
      <c r="I64" s="77">
        <f>I68+I70+I71+I75+49</f>
        <v>762</v>
      </c>
      <c r="J64" s="77">
        <f t="shared" ref="J64:AB64" si="31">J68+J70+J71+J75</f>
        <v>6484</v>
      </c>
      <c r="K64" s="77">
        <f t="shared" si="31"/>
        <v>2388</v>
      </c>
      <c r="L64" s="77">
        <f t="shared" si="31"/>
        <v>1363</v>
      </c>
      <c r="M64" s="77">
        <f t="shared" si="31"/>
        <v>2115</v>
      </c>
      <c r="N64" s="77">
        <f t="shared" si="31"/>
        <v>1160</v>
      </c>
      <c r="O64" s="77">
        <f t="shared" si="31"/>
        <v>2947</v>
      </c>
      <c r="P64" s="77">
        <f t="shared" si="31"/>
        <v>1976</v>
      </c>
      <c r="Q64" s="77">
        <f t="shared" si="31"/>
        <v>1465</v>
      </c>
      <c r="R64" s="77">
        <f t="shared" si="31"/>
        <v>2293</v>
      </c>
      <c r="S64" s="77">
        <f t="shared" si="31"/>
        <v>2682</v>
      </c>
      <c r="T64" s="77">
        <f t="shared" si="31"/>
        <v>2154</v>
      </c>
      <c r="U64" s="77">
        <f t="shared" si="31"/>
        <v>2363</v>
      </c>
      <c r="V64" s="77">
        <f t="shared" si="31"/>
        <v>2802</v>
      </c>
      <c r="W64" s="77">
        <f t="shared" si="31"/>
        <v>5044</v>
      </c>
      <c r="X64" s="77">
        <f t="shared" si="31"/>
        <v>1176</v>
      </c>
      <c r="Y64" s="77">
        <f t="shared" si="31"/>
        <v>932</v>
      </c>
      <c r="Z64" s="77">
        <f t="shared" si="31"/>
        <v>3378</v>
      </c>
      <c r="AA64" s="75">
        <f>AA68+AA70+AA71+AA75</f>
        <v>5210</v>
      </c>
      <c r="AB64" s="77">
        <f t="shared" si="31"/>
        <v>2794</v>
      </c>
      <c r="AC64" s="14"/>
      <c r="AF64" s="35"/>
      <c r="AG64" s="58">
        <f t="shared" si="2"/>
        <v>57414</v>
      </c>
      <c r="AH64" s="2" t="e">
        <f t="shared" si="0"/>
        <v>#DIV/0!</v>
      </c>
    </row>
    <row r="65" spans="1:37" s="2" customFormat="1" ht="30" hidden="1" customHeight="1" x14ac:dyDescent="0.25">
      <c r="A65" s="12" t="s">
        <v>62</v>
      </c>
      <c r="B65" s="16">
        <v>940</v>
      </c>
      <c r="C65" s="16"/>
      <c r="D65" s="18">
        <f t="shared" si="26"/>
        <v>916</v>
      </c>
      <c r="E65" s="98">
        <f t="shared" si="29"/>
        <v>0.97446808510638294</v>
      </c>
      <c r="F65" s="98"/>
      <c r="G65" s="99">
        <v>2</v>
      </c>
      <c r="H65" s="77"/>
      <c r="I65" s="77"/>
      <c r="J65" s="77">
        <v>616</v>
      </c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>
        <v>300</v>
      </c>
      <c r="AB65" s="77"/>
      <c r="AC65" s="13"/>
      <c r="AF65" s="35"/>
      <c r="AG65" s="58">
        <f t="shared" si="2"/>
        <v>916</v>
      </c>
      <c r="AH65" s="2" t="e">
        <f t="shared" si="0"/>
        <v>#DIV/0!</v>
      </c>
      <c r="AK65" s="76"/>
    </row>
    <row r="66" spans="1:37" s="2" customFormat="1" ht="30" hidden="1" customHeight="1" x14ac:dyDescent="0.25">
      <c r="A66" s="12" t="s">
        <v>63</v>
      </c>
      <c r="B66" s="18">
        <v>14657</v>
      </c>
      <c r="C66" s="16"/>
      <c r="D66" s="16">
        <f t="shared" ref="D66:D77" si="32">SUM(H66:AB66)</f>
        <v>28288.5</v>
      </c>
      <c r="E66" s="98">
        <f t="shared" si="29"/>
        <v>1.9300334311250598</v>
      </c>
      <c r="F66" s="98"/>
      <c r="G66" s="99">
        <v>20</v>
      </c>
      <c r="H66" s="113">
        <v>7584</v>
      </c>
      <c r="I66" s="80">
        <v>832</v>
      </c>
      <c r="J66" s="80">
        <v>557</v>
      </c>
      <c r="K66" s="80">
        <v>640</v>
      </c>
      <c r="L66" s="80">
        <v>285</v>
      </c>
      <c r="M66" s="80">
        <v>4312</v>
      </c>
      <c r="N66" s="80">
        <v>290</v>
      </c>
      <c r="O66" s="80">
        <v>1235</v>
      </c>
      <c r="P66" s="80"/>
      <c r="Q66" s="80">
        <v>20</v>
      </c>
      <c r="R66" s="80">
        <v>1773</v>
      </c>
      <c r="S66" s="80">
        <v>363</v>
      </c>
      <c r="T66" s="80">
        <v>3211</v>
      </c>
      <c r="U66" s="80">
        <v>2034.5</v>
      </c>
      <c r="V66" s="80">
        <v>1149</v>
      </c>
      <c r="W66" s="80">
        <v>434</v>
      </c>
      <c r="X66" s="80">
        <v>75</v>
      </c>
      <c r="Y66" s="80">
        <v>507</v>
      </c>
      <c r="Z66" s="80">
        <v>1129</v>
      </c>
      <c r="AA66" s="80">
        <v>1668</v>
      </c>
      <c r="AB66" s="80">
        <v>190</v>
      </c>
      <c r="AC66" s="14"/>
      <c r="AF66" s="35"/>
      <c r="AG66" s="58">
        <f t="shared" si="2"/>
        <v>28288.5</v>
      </c>
      <c r="AH66" s="2" t="e">
        <f t="shared" si="0"/>
        <v>#DIV/0!</v>
      </c>
    </row>
    <row r="67" spans="1:37" s="2" customFormat="1" ht="33" hidden="1" customHeight="1" x14ac:dyDescent="0.25">
      <c r="A67" s="12" t="s">
        <v>64</v>
      </c>
      <c r="B67" s="16">
        <v>7785</v>
      </c>
      <c r="C67" s="16"/>
      <c r="D67" s="16">
        <f t="shared" si="32"/>
        <v>6830</v>
      </c>
      <c r="E67" s="98">
        <f t="shared" si="29"/>
        <v>0.87732819524727035</v>
      </c>
      <c r="F67" s="98"/>
      <c r="G67" s="99">
        <v>19</v>
      </c>
      <c r="H67" s="80">
        <v>40</v>
      </c>
      <c r="I67" s="80">
        <v>217</v>
      </c>
      <c r="J67" s="80">
        <v>67</v>
      </c>
      <c r="K67" s="80">
        <v>805</v>
      </c>
      <c r="L67" s="80">
        <v>546</v>
      </c>
      <c r="M67" s="80">
        <v>868</v>
      </c>
      <c r="N67" s="80">
        <v>408</v>
      </c>
      <c r="O67" s="80">
        <v>210</v>
      </c>
      <c r="P67" s="80">
        <v>761</v>
      </c>
      <c r="Q67" s="80">
        <v>308</v>
      </c>
      <c r="R67" s="80">
        <v>98</v>
      </c>
      <c r="S67" s="80">
        <v>30</v>
      </c>
      <c r="T67" s="80">
        <v>305</v>
      </c>
      <c r="U67" s="80">
        <v>350</v>
      </c>
      <c r="V67" s="80">
        <v>1160</v>
      </c>
      <c r="W67" s="80">
        <v>360</v>
      </c>
      <c r="X67" s="80"/>
      <c r="Y67" s="80">
        <v>15</v>
      </c>
      <c r="Z67" s="80">
        <v>100</v>
      </c>
      <c r="AA67" s="80">
        <v>182</v>
      </c>
      <c r="AB67" s="80"/>
      <c r="AC67" s="14"/>
      <c r="AF67" s="35"/>
      <c r="AG67" s="58">
        <f t="shared" si="2"/>
        <v>6830</v>
      </c>
      <c r="AH67" s="2" t="e">
        <f t="shared" si="0"/>
        <v>#DIV/0!</v>
      </c>
    </row>
    <row r="68" spans="1:37" s="2" customFormat="1" ht="30" hidden="1" customHeight="1" x14ac:dyDescent="0.25">
      <c r="A68" s="12" t="s">
        <v>65</v>
      </c>
      <c r="B68" s="16">
        <v>13645</v>
      </c>
      <c r="C68" s="16"/>
      <c r="D68" s="16">
        <f t="shared" si="32"/>
        <v>17282</v>
      </c>
      <c r="E68" s="98">
        <f t="shared" si="29"/>
        <v>1.2665445218028581</v>
      </c>
      <c r="F68" s="98"/>
      <c r="G68" s="99">
        <v>20</v>
      </c>
      <c r="H68" s="80"/>
      <c r="I68" s="80">
        <v>402</v>
      </c>
      <c r="J68" s="80">
        <v>1301</v>
      </c>
      <c r="K68" s="80">
        <v>1096</v>
      </c>
      <c r="L68" s="80">
        <v>541</v>
      </c>
      <c r="M68" s="80">
        <v>420</v>
      </c>
      <c r="N68" s="80">
        <v>255</v>
      </c>
      <c r="O68" s="80">
        <v>1269</v>
      </c>
      <c r="P68" s="80">
        <v>1077</v>
      </c>
      <c r="Q68" s="80">
        <v>715</v>
      </c>
      <c r="R68" s="80">
        <v>660</v>
      </c>
      <c r="S68" s="80">
        <v>1331</v>
      </c>
      <c r="T68" s="80">
        <v>299</v>
      </c>
      <c r="U68" s="80">
        <v>181</v>
      </c>
      <c r="V68" s="80">
        <v>675</v>
      </c>
      <c r="W68" s="114">
        <v>2507</v>
      </c>
      <c r="X68" s="80">
        <v>616</v>
      </c>
      <c r="Y68" s="80">
        <v>811</v>
      </c>
      <c r="Z68" s="80">
        <v>649</v>
      </c>
      <c r="AA68" s="80">
        <v>1325</v>
      </c>
      <c r="AB68" s="80">
        <v>1152</v>
      </c>
      <c r="AC68" s="14"/>
      <c r="AF68" s="35"/>
      <c r="AG68" s="58">
        <f t="shared" si="2"/>
        <v>17282</v>
      </c>
      <c r="AH68" s="2" t="e">
        <f t="shared" si="0"/>
        <v>#DIV/0!</v>
      </c>
    </row>
    <row r="69" spans="1:37" s="2" customFormat="1" ht="30" hidden="1" customHeight="1" x14ac:dyDescent="0.25">
      <c r="A69" s="12" t="s">
        <v>66</v>
      </c>
      <c r="B69" s="16">
        <v>5615</v>
      </c>
      <c r="C69" s="16"/>
      <c r="D69" s="16">
        <f t="shared" si="32"/>
        <v>4039</v>
      </c>
      <c r="E69" s="98">
        <f t="shared" si="29"/>
        <v>0.71932324131789849</v>
      </c>
      <c r="F69" s="98"/>
      <c r="G69" s="99">
        <v>7</v>
      </c>
      <c r="H69" s="80"/>
      <c r="I69" s="80"/>
      <c r="J69" s="80">
        <v>238</v>
      </c>
      <c r="K69" s="80"/>
      <c r="L69" s="80"/>
      <c r="M69" s="80"/>
      <c r="N69" s="80"/>
      <c r="O69" s="80">
        <v>340</v>
      </c>
      <c r="P69" s="80"/>
      <c r="Q69" s="80">
        <v>200</v>
      </c>
      <c r="R69" s="80">
        <v>96</v>
      </c>
      <c r="S69" s="80"/>
      <c r="T69" s="80"/>
      <c r="U69" s="80"/>
      <c r="V69" s="80"/>
      <c r="W69" s="80"/>
      <c r="X69" s="80">
        <v>2448</v>
      </c>
      <c r="Y69" s="80"/>
      <c r="Z69" s="80"/>
      <c r="AA69" s="80">
        <v>150</v>
      </c>
      <c r="AB69" s="80">
        <v>567</v>
      </c>
      <c r="AC69" s="14"/>
      <c r="AF69" s="35"/>
      <c r="AG69" s="58">
        <f t="shared" si="2"/>
        <v>4039</v>
      </c>
      <c r="AH69" s="2" t="e">
        <f t="shared" si="0"/>
        <v>#DIV/0!</v>
      </c>
    </row>
    <row r="70" spans="1:37" s="2" customFormat="1" ht="30" hidden="1" customHeight="1" x14ac:dyDescent="0.25">
      <c r="A70" s="12" t="s">
        <v>67</v>
      </c>
      <c r="B70" s="16">
        <v>15207</v>
      </c>
      <c r="C70" s="16"/>
      <c r="D70" s="16">
        <f t="shared" si="32"/>
        <v>24961</v>
      </c>
      <c r="E70" s="98">
        <f t="shared" si="29"/>
        <v>1.6414151377655026</v>
      </c>
      <c r="F70" s="98"/>
      <c r="G70" s="99">
        <v>20</v>
      </c>
      <c r="H70" s="80"/>
      <c r="I70" s="80">
        <v>149</v>
      </c>
      <c r="J70" s="80">
        <v>4161</v>
      </c>
      <c r="K70" s="80">
        <v>1009</v>
      </c>
      <c r="L70" s="80">
        <v>388</v>
      </c>
      <c r="M70" s="80">
        <v>1290</v>
      </c>
      <c r="N70" s="80">
        <v>461</v>
      </c>
      <c r="O70" s="80">
        <v>1423</v>
      </c>
      <c r="P70" s="80">
        <v>167</v>
      </c>
      <c r="Q70" s="80">
        <v>647</v>
      </c>
      <c r="R70" s="80">
        <v>964</v>
      </c>
      <c r="S70" s="80">
        <v>797</v>
      </c>
      <c r="T70" s="80">
        <v>1592</v>
      </c>
      <c r="U70" s="80">
        <v>1803</v>
      </c>
      <c r="V70" s="80">
        <v>559</v>
      </c>
      <c r="W70" s="80">
        <v>2041</v>
      </c>
      <c r="X70" s="80">
        <v>523</v>
      </c>
      <c r="Y70" s="80">
        <v>121</v>
      </c>
      <c r="Z70" s="80">
        <v>2196</v>
      </c>
      <c r="AA70" s="80">
        <v>3490</v>
      </c>
      <c r="AB70" s="80">
        <v>1180</v>
      </c>
      <c r="AC70" s="14"/>
      <c r="AF70" s="35"/>
      <c r="AG70" s="58">
        <f t="shared" si="2"/>
        <v>24961</v>
      </c>
      <c r="AH70" s="2" t="e">
        <f t="shared" si="0"/>
        <v>#DIV/0!</v>
      </c>
    </row>
    <row r="71" spans="1:37" s="2" customFormat="1" ht="30" hidden="1" customHeight="1" x14ac:dyDescent="0.25">
      <c r="A71" s="12" t="s">
        <v>68</v>
      </c>
      <c r="B71" s="16">
        <v>6647</v>
      </c>
      <c r="C71" s="16"/>
      <c r="D71" s="16">
        <f t="shared" si="32"/>
        <v>9243</v>
      </c>
      <c r="E71" s="98">
        <f t="shared" si="29"/>
        <v>1.3905521287799008</v>
      </c>
      <c r="F71" s="98"/>
      <c r="G71" s="99">
        <v>20</v>
      </c>
      <c r="H71" s="80">
        <v>47</v>
      </c>
      <c r="I71" s="80">
        <v>162</v>
      </c>
      <c r="J71" s="80">
        <v>1022</v>
      </c>
      <c r="K71" s="80">
        <v>283</v>
      </c>
      <c r="L71" s="80">
        <v>434</v>
      </c>
      <c r="M71" s="80">
        <v>405</v>
      </c>
      <c r="N71" s="80">
        <v>444</v>
      </c>
      <c r="O71" s="80">
        <v>255</v>
      </c>
      <c r="P71" s="80">
        <v>732</v>
      </c>
      <c r="Q71" s="80">
        <v>103</v>
      </c>
      <c r="R71" s="80">
        <v>669</v>
      </c>
      <c r="S71" s="81">
        <v>554</v>
      </c>
      <c r="T71" s="80">
        <v>263</v>
      </c>
      <c r="U71" s="80">
        <v>379</v>
      </c>
      <c r="V71" s="80">
        <v>1568</v>
      </c>
      <c r="W71" s="80">
        <v>496</v>
      </c>
      <c r="X71" s="80">
        <v>37</v>
      </c>
      <c r="Y71" s="80"/>
      <c r="Z71" s="80">
        <v>533</v>
      </c>
      <c r="AA71" s="80">
        <v>395</v>
      </c>
      <c r="AB71" s="80">
        <v>462</v>
      </c>
      <c r="AC71" s="14"/>
      <c r="AF71" s="35"/>
      <c r="AG71" s="58">
        <f t="shared" ref="AG71:AG74" si="33">D71-AF71</f>
        <v>9243</v>
      </c>
      <c r="AH71" s="2" t="e">
        <f t="shared" ref="AH71:AH74" si="34">AG71/AF71</f>
        <v>#DIV/0!</v>
      </c>
    </row>
    <row r="72" spans="1:37" s="2" customFormat="1" ht="30" hidden="1" customHeight="1" x14ac:dyDescent="0.25">
      <c r="A72" s="12" t="s">
        <v>69</v>
      </c>
      <c r="B72" s="16">
        <v>1231</v>
      </c>
      <c r="C72" s="16"/>
      <c r="D72" s="16">
        <f t="shared" si="32"/>
        <v>1142</v>
      </c>
      <c r="E72" s="98">
        <f t="shared" si="29"/>
        <v>0.92770105605199027</v>
      </c>
      <c r="F72" s="98"/>
      <c r="G72" s="99">
        <v>8</v>
      </c>
      <c r="H72" s="80">
        <v>647</v>
      </c>
      <c r="I72" s="80">
        <v>20</v>
      </c>
      <c r="J72" s="80"/>
      <c r="K72" s="80"/>
      <c r="L72" s="80"/>
      <c r="M72" s="80"/>
      <c r="N72" s="80">
        <v>21</v>
      </c>
      <c r="O72" s="80"/>
      <c r="P72" s="80"/>
      <c r="Q72" s="80">
        <v>150</v>
      </c>
      <c r="R72" s="80"/>
      <c r="S72" s="82"/>
      <c r="T72" s="82"/>
      <c r="U72" s="83">
        <v>20</v>
      </c>
      <c r="V72" s="80">
        <v>142</v>
      </c>
      <c r="W72" s="80">
        <v>9</v>
      </c>
      <c r="X72" s="80">
        <v>133</v>
      </c>
      <c r="Y72" s="80"/>
      <c r="Z72" s="80"/>
      <c r="AA72" s="80"/>
      <c r="AB72" s="80"/>
      <c r="AC72" s="14"/>
      <c r="AF72" s="35"/>
      <c r="AG72" s="58">
        <f t="shared" si="33"/>
        <v>1142</v>
      </c>
      <c r="AH72" s="2" t="e">
        <f t="shared" si="34"/>
        <v>#DIV/0!</v>
      </c>
    </row>
    <row r="73" spans="1:37" s="2" customFormat="1" ht="30" hidden="1" customHeight="1" x14ac:dyDescent="0.25">
      <c r="A73" s="12" t="s">
        <v>70</v>
      </c>
      <c r="B73" s="16">
        <v>891</v>
      </c>
      <c r="C73" s="16"/>
      <c r="D73" s="16">
        <f t="shared" si="32"/>
        <v>1567</v>
      </c>
      <c r="E73" s="98">
        <f t="shared" si="29"/>
        <v>1.7586980920314255</v>
      </c>
      <c r="F73" s="98"/>
      <c r="G73" s="99">
        <v>11</v>
      </c>
      <c r="H73" s="80">
        <v>300</v>
      </c>
      <c r="I73" s="80"/>
      <c r="J73" s="16"/>
      <c r="K73" s="49">
        <v>35</v>
      </c>
      <c r="L73" s="49">
        <v>289</v>
      </c>
      <c r="M73" s="80">
        <v>60</v>
      </c>
      <c r="N73" s="80"/>
      <c r="O73" s="80"/>
      <c r="P73" s="80"/>
      <c r="Q73" s="80">
        <v>42</v>
      </c>
      <c r="R73" s="80"/>
      <c r="S73" s="82"/>
      <c r="T73" s="82">
        <v>450</v>
      </c>
      <c r="U73" s="80">
        <v>120</v>
      </c>
      <c r="V73" s="80">
        <v>24</v>
      </c>
      <c r="W73" s="80">
        <v>90</v>
      </c>
      <c r="X73" s="80"/>
      <c r="Y73" s="80"/>
      <c r="Z73" s="80">
        <v>22</v>
      </c>
      <c r="AA73" s="80">
        <v>135</v>
      </c>
      <c r="AB73" s="80"/>
      <c r="AC73" s="14"/>
      <c r="AF73" s="35"/>
      <c r="AG73" s="58">
        <f t="shared" si="33"/>
        <v>1567</v>
      </c>
      <c r="AH73" s="2" t="e">
        <f t="shared" si="34"/>
        <v>#DIV/0!</v>
      </c>
    </row>
    <row r="74" spans="1:37" s="2" customFormat="1" ht="30" hidden="1" customHeight="1" x14ac:dyDescent="0.25">
      <c r="A74" s="12" t="s">
        <v>71</v>
      </c>
      <c r="B74" s="16">
        <v>593</v>
      </c>
      <c r="C74" s="16"/>
      <c r="D74" s="16">
        <f t="shared" si="32"/>
        <v>148</v>
      </c>
      <c r="E74" s="98">
        <f t="shared" si="29"/>
        <v>0.24957841483979765</v>
      </c>
      <c r="F74" s="98"/>
      <c r="G74" s="99">
        <v>2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2">
        <v>101</v>
      </c>
      <c r="T74" s="82"/>
      <c r="U74" s="80"/>
      <c r="V74" s="80"/>
      <c r="W74" s="80">
        <v>47</v>
      </c>
      <c r="X74" s="80"/>
      <c r="Y74" s="80"/>
      <c r="Z74" s="80"/>
      <c r="AA74" s="80"/>
      <c r="AB74" s="80"/>
      <c r="AC74" s="14"/>
      <c r="AF74" s="35"/>
      <c r="AG74" s="58">
        <f t="shared" si="33"/>
        <v>148</v>
      </c>
      <c r="AH74" s="2" t="e">
        <f t="shared" si="34"/>
        <v>#DIV/0!</v>
      </c>
    </row>
    <row r="75" spans="1:37" s="2" customFormat="1" ht="30" hidden="1" customHeight="1" x14ac:dyDescent="0.25">
      <c r="A75" s="12" t="s">
        <v>72</v>
      </c>
      <c r="B75" s="16">
        <v>1</v>
      </c>
      <c r="C75" s="16"/>
      <c r="D75" s="16">
        <f t="shared" si="32"/>
        <v>0</v>
      </c>
      <c r="E75" s="98">
        <f t="shared" si="29"/>
        <v>0</v>
      </c>
      <c r="F75" s="98"/>
      <c r="G75" s="99">
        <v>0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2"/>
      <c r="T75" s="82"/>
      <c r="U75" s="80"/>
      <c r="V75" s="80"/>
      <c r="W75" s="80"/>
      <c r="X75" s="80"/>
      <c r="Y75" s="80"/>
      <c r="Z75" s="80"/>
      <c r="AA75" s="80"/>
      <c r="AB75" s="80"/>
      <c r="AC75" s="14"/>
      <c r="AF75" s="35">
        <v>29.4</v>
      </c>
      <c r="AG75" s="35"/>
    </row>
    <row r="76" spans="1:37" s="2" customFormat="1" ht="30" hidden="1" customHeight="1" x14ac:dyDescent="0.25">
      <c r="A76" s="12" t="s">
        <v>73</v>
      </c>
      <c r="B76" s="16">
        <v>123</v>
      </c>
      <c r="C76" s="16"/>
      <c r="D76" s="16">
        <f t="shared" si="32"/>
        <v>0</v>
      </c>
      <c r="E76" s="98">
        <f t="shared" ref="E76:E83" si="35">D76/B76</f>
        <v>0</v>
      </c>
      <c r="F76" s="98"/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2"/>
      <c r="T76" s="82"/>
      <c r="U76" s="80"/>
      <c r="V76" s="84"/>
      <c r="W76" s="83"/>
      <c r="X76" s="80"/>
      <c r="Y76" s="80"/>
      <c r="Z76" s="80"/>
      <c r="AA76" s="80"/>
      <c r="AB76" s="80"/>
      <c r="AC76" s="14"/>
      <c r="AF76" s="35">
        <v>122.9</v>
      </c>
      <c r="AG76" s="35"/>
    </row>
    <row r="77" spans="1:37" ht="30" hidden="1" customHeight="1" x14ac:dyDescent="0.25">
      <c r="A77" s="8" t="s">
        <v>74</v>
      </c>
      <c r="B77" s="16"/>
      <c r="C77" s="16"/>
      <c r="D77" s="16">
        <f t="shared" si="32"/>
        <v>54</v>
      </c>
      <c r="E77" s="98" t="e">
        <f t="shared" si="35"/>
        <v>#DIV/0!</v>
      </c>
      <c r="F77" s="98"/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2"/>
      <c r="T77" s="82"/>
      <c r="U77" s="80"/>
      <c r="V77" s="80"/>
      <c r="W77" s="83"/>
      <c r="X77" s="80"/>
      <c r="Y77" s="80"/>
      <c r="Z77" s="80">
        <v>54</v>
      </c>
      <c r="AA77" s="80"/>
      <c r="AB77" s="80"/>
      <c r="AF77" s="28">
        <v>0</v>
      </c>
    </row>
    <row r="78" spans="1:37" ht="30" hidden="1" customHeight="1" x14ac:dyDescent="0.25">
      <c r="A78" s="19" t="s">
        <v>75</v>
      </c>
      <c r="B78" s="16">
        <v>133</v>
      </c>
      <c r="C78" s="16"/>
      <c r="D78" s="16">
        <f>SUM(H78:AB78)</f>
        <v>138</v>
      </c>
      <c r="E78" s="98">
        <f t="shared" si="35"/>
        <v>1.0375939849624061</v>
      </c>
      <c r="F78" s="98"/>
      <c r="G78" s="99">
        <v>6</v>
      </c>
      <c r="H78" s="80"/>
      <c r="I78" s="80"/>
      <c r="J78" s="80"/>
      <c r="K78" s="80">
        <v>20</v>
      </c>
      <c r="L78" s="80"/>
      <c r="M78" s="80"/>
      <c r="N78" s="80"/>
      <c r="O78" s="80"/>
      <c r="P78" s="80"/>
      <c r="Q78" s="80"/>
      <c r="R78" s="80">
        <v>4</v>
      </c>
      <c r="S78" s="82"/>
      <c r="T78" s="82"/>
      <c r="U78" s="80">
        <v>40</v>
      </c>
      <c r="V78" s="80">
        <v>16.8</v>
      </c>
      <c r="W78" s="83">
        <v>3.2</v>
      </c>
      <c r="X78" s="80"/>
      <c r="Y78" s="80"/>
      <c r="Z78" s="80">
        <v>54</v>
      </c>
      <c r="AA78" s="80"/>
      <c r="AB78" s="80"/>
      <c r="AF78" s="28">
        <v>122.9</v>
      </c>
    </row>
    <row r="79" spans="1:37" ht="30" hidden="1" customHeight="1" x14ac:dyDescent="0.25">
      <c r="A79" s="10" t="s">
        <v>52</v>
      </c>
      <c r="B79" s="100"/>
      <c r="C79" s="200"/>
      <c r="D79" s="16">
        <f>SUM(H79:AB79)</f>
        <v>0</v>
      </c>
      <c r="E79" s="98" t="e">
        <f t="shared" si="35"/>
        <v>#DIV/0!</v>
      </c>
      <c r="F79" s="98"/>
      <c r="G79" s="99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85"/>
      <c r="T79" s="78"/>
      <c r="U79" s="78"/>
      <c r="V79" s="78"/>
      <c r="W79" s="78"/>
      <c r="X79" s="78"/>
      <c r="Y79" s="78"/>
      <c r="Z79" s="78"/>
      <c r="AA79" s="78"/>
      <c r="AB79" s="78"/>
      <c r="AF79" s="28">
        <v>0</v>
      </c>
    </row>
    <row r="80" spans="1:37" ht="30" hidden="1" customHeight="1" x14ac:dyDescent="0.25">
      <c r="A80" s="10" t="s">
        <v>76</v>
      </c>
      <c r="B80" s="100"/>
      <c r="C80" s="200"/>
      <c r="D80" s="16">
        <f>SUM(H80:AB80)</f>
        <v>0</v>
      </c>
      <c r="E80" s="98" t="e">
        <f t="shared" si="35"/>
        <v>#DIV/0!</v>
      </c>
      <c r="F80" s="98"/>
      <c r="G80" s="99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F80" s="28">
        <v>0</v>
      </c>
    </row>
    <row r="81" spans="1:33" ht="30" hidden="1" customHeight="1" x14ac:dyDescent="0.25">
      <c r="A81" s="10"/>
      <c r="B81" s="100"/>
      <c r="C81" s="200"/>
      <c r="D81" s="49"/>
      <c r="E81" s="98" t="e">
        <f t="shared" si="35"/>
        <v>#DIV/0!</v>
      </c>
      <c r="F81" s="98"/>
      <c r="G81" s="99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</row>
    <row r="82" spans="1:33" s="4" customFormat="1" ht="30" hidden="1" customHeight="1" x14ac:dyDescent="0.25">
      <c r="A82" s="37" t="s">
        <v>77</v>
      </c>
      <c r="B82" s="103"/>
      <c r="C82" s="103"/>
      <c r="D82" s="103">
        <f>SUM(H82:AB82)</f>
        <v>0</v>
      </c>
      <c r="E82" s="98" t="e">
        <f t="shared" si="35"/>
        <v>#DIV/0!</v>
      </c>
      <c r="F82" s="98"/>
      <c r="G82" s="99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F82" s="53">
        <v>0</v>
      </c>
      <c r="AG82" s="53"/>
    </row>
    <row r="83" spans="1:33" ht="31.5" hidden="1" customHeight="1" x14ac:dyDescent="0.25">
      <c r="A83" s="10"/>
      <c r="B83" s="100"/>
      <c r="C83" s="200"/>
      <c r="D83" s="49"/>
      <c r="E83" s="98" t="e">
        <f t="shared" si="35"/>
        <v>#DIV/0!</v>
      </c>
      <c r="F83" s="98"/>
      <c r="G83" s="99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</row>
    <row r="84" spans="1:33" ht="31.5" hidden="1" customHeight="1" x14ac:dyDescent="0.25">
      <c r="A84" s="10"/>
      <c r="B84" s="100"/>
      <c r="C84" s="200"/>
      <c r="D84" s="104"/>
      <c r="E84" s="98"/>
      <c r="F84" s="98"/>
      <c r="G84" s="99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33" ht="30" hidden="1" customHeight="1" x14ac:dyDescent="0.25">
      <c r="A85" s="10"/>
      <c r="B85" s="100"/>
      <c r="C85" s="200"/>
      <c r="D85" s="16">
        <f t="shared" ref="D85:D156" si="36">SUM(H85:AB85)</f>
        <v>0</v>
      </c>
      <c r="E85" s="98" t="e">
        <f>D85/B85</f>
        <v>#DIV/0!</v>
      </c>
      <c r="F85" s="98"/>
      <c r="G85" s="121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33" s="20" customFormat="1" ht="30" hidden="1" customHeight="1" x14ac:dyDescent="0.25">
      <c r="A86" s="10" t="s">
        <v>78</v>
      </c>
      <c r="B86" s="185"/>
      <c r="C86" s="201"/>
      <c r="D86" s="16">
        <f t="shared" si="36"/>
        <v>0</v>
      </c>
      <c r="E86" s="98"/>
      <c r="F86" s="98"/>
      <c r="G86" s="121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F86" s="61"/>
      <c r="AG86" s="61"/>
    </row>
    <row r="87" spans="1:33" ht="30" hidden="1" customHeight="1" x14ac:dyDescent="0.25">
      <c r="A87" s="10" t="s">
        <v>79</v>
      </c>
      <c r="B87" s="79"/>
      <c r="C87" s="49"/>
      <c r="D87" s="16">
        <f t="shared" si="36"/>
        <v>0</v>
      </c>
      <c r="E87" s="98" t="e">
        <f>D87/B87</f>
        <v>#DIV/0!</v>
      </c>
      <c r="F87" s="207"/>
      <c r="G87" s="122"/>
      <c r="H87" s="79"/>
      <c r="I87" s="77"/>
      <c r="J87" s="77"/>
      <c r="K87" s="77"/>
      <c r="L87" s="77"/>
      <c r="M87" s="77"/>
      <c r="N87" s="77"/>
      <c r="O87" s="77"/>
      <c r="P87" s="77"/>
      <c r="Q87" s="9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33" ht="30" hidden="1" customHeight="1" x14ac:dyDescent="0.25">
      <c r="A88" s="21" t="s">
        <v>80</v>
      </c>
      <c r="B88" s="186"/>
      <c r="C88" s="186"/>
      <c r="D88" s="16">
        <f t="shared" si="36"/>
        <v>0</v>
      </c>
      <c r="E88" s="98" t="e">
        <f>D88/B88</f>
        <v>#DIV/0!</v>
      </c>
      <c r="F88" s="208"/>
      <c r="G88" s="12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33" ht="30" hidden="1" customHeight="1" x14ac:dyDescent="0.25">
      <c r="A89" s="10" t="s">
        <v>81</v>
      </c>
      <c r="B89" s="185"/>
      <c r="C89" s="201"/>
      <c r="D89" s="16">
        <f t="shared" si="36"/>
        <v>0</v>
      </c>
      <c r="E89" s="98"/>
      <c r="F89" s="208"/>
      <c r="G89" s="12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33" ht="30" hidden="1" customHeight="1" x14ac:dyDescent="0.25">
      <c r="A90" s="10" t="s">
        <v>82</v>
      </c>
      <c r="B90" s="90"/>
      <c r="C90" s="105"/>
      <c r="D90" s="16">
        <f t="shared" si="36"/>
        <v>0</v>
      </c>
      <c r="E90" s="98" t="e">
        <f>D90/B90</f>
        <v>#DIV/0!</v>
      </c>
      <c r="F90" s="208"/>
      <c r="G90" s="12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33" ht="30" hidden="1" customHeight="1" x14ac:dyDescent="0.25">
      <c r="A91" s="21" t="s">
        <v>160</v>
      </c>
      <c r="B91" s="89"/>
      <c r="C91" s="89"/>
      <c r="D91" s="16">
        <f t="shared" si="36"/>
        <v>0</v>
      </c>
      <c r="E91" s="105"/>
      <c r="F91" s="209"/>
      <c r="G91" s="124"/>
      <c r="H91" s="113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</row>
    <row r="92" spans="1:33" s="9" customFormat="1" ht="30" hidden="1" customHeight="1" outlineLevel="1" x14ac:dyDescent="0.2">
      <c r="A92" s="50" t="s">
        <v>83</v>
      </c>
      <c r="B92" s="16">
        <v>299643</v>
      </c>
      <c r="C92" s="16"/>
      <c r="D92" s="16">
        <f t="shared" si="36"/>
        <v>286601.8</v>
      </c>
      <c r="E92" s="98"/>
      <c r="F92" s="98"/>
      <c r="G92" s="121"/>
      <c r="H92" s="88">
        <f>H42+H100</f>
        <v>25064</v>
      </c>
      <c r="I92" s="88">
        <f t="shared" ref="I92:AB92" si="37">I42+I100</f>
        <v>9288</v>
      </c>
      <c r="J92" s="88">
        <f t="shared" si="37"/>
        <v>15046.800000000001</v>
      </c>
      <c r="K92" s="88">
        <f t="shared" si="37"/>
        <v>18400</v>
      </c>
      <c r="L92" s="88">
        <f t="shared" si="37"/>
        <v>9836</v>
      </c>
      <c r="M92" s="88">
        <f t="shared" si="37"/>
        <v>18608</v>
      </c>
      <c r="N92" s="88">
        <f t="shared" si="37"/>
        <v>10198</v>
      </c>
      <c r="O92" s="88">
        <f t="shared" si="37"/>
        <v>12352</v>
      </c>
      <c r="P92" s="88">
        <f t="shared" si="37"/>
        <v>13647</v>
      </c>
      <c r="Q92" s="88">
        <f t="shared" si="37"/>
        <v>5494.3</v>
      </c>
      <c r="R92" s="88">
        <f t="shared" si="37"/>
        <v>6369</v>
      </c>
      <c r="S92" s="88">
        <f t="shared" si="37"/>
        <v>15478</v>
      </c>
      <c r="T92" s="88">
        <f t="shared" si="37"/>
        <v>15518</v>
      </c>
      <c r="U92" s="88">
        <f t="shared" si="37"/>
        <v>17443</v>
      </c>
      <c r="V92" s="88">
        <f t="shared" si="37"/>
        <v>19155</v>
      </c>
      <c r="W92" s="88">
        <f t="shared" si="37"/>
        <v>12058.2</v>
      </c>
      <c r="X92" s="88">
        <f t="shared" si="37"/>
        <v>10168.5</v>
      </c>
      <c r="Y92" s="88">
        <f t="shared" si="37"/>
        <v>5268</v>
      </c>
      <c r="Z92" s="88">
        <f t="shared" si="37"/>
        <v>13697</v>
      </c>
      <c r="AA92" s="88">
        <f t="shared" si="37"/>
        <v>22822</v>
      </c>
      <c r="AB92" s="88">
        <f t="shared" si="37"/>
        <v>10691</v>
      </c>
      <c r="AF92" s="59"/>
      <c r="AG92" s="59"/>
    </row>
    <row r="93" spans="1:33" s="9" customFormat="1" ht="30" hidden="1" customHeight="1" outlineLevel="1" x14ac:dyDescent="0.2">
      <c r="A93" s="22" t="s">
        <v>88</v>
      </c>
      <c r="B93" s="49"/>
      <c r="C93" s="49"/>
      <c r="D93" s="16">
        <f t="shared" si="36"/>
        <v>162900</v>
      </c>
      <c r="E93" s="98"/>
      <c r="F93" s="98"/>
      <c r="G93" s="121"/>
      <c r="H93" s="88">
        <f>H45+H96</f>
        <v>18421</v>
      </c>
      <c r="I93" s="88">
        <f t="shared" ref="I93:AB93" si="38">I45+I96</f>
        <v>5641</v>
      </c>
      <c r="J93" s="88">
        <f t="shared" si="38"/>
        <v>6095.5</v>
      </c>
      <c r="K93" s="88">
        <f t="shared" si="38"/>
        <v>8864</v>
      </c>
      <c r="L93" s="88">
        <f t="shared" si="38"/>
        <v>4549</v>
      </c>
      <c r="M93" s="88">
        <f t="shared" si="38"/>
        <v>13280</v>
      </c>
      <c r="N93" s="88">
        <f t="shared" si="38"/>
        <v>6627</v>
      </c>
      <c r="O93" s="88">
        <f t="shared" si="38"/>
        <v>6064</v>
      </c>
      <c r="P93" s="88">
        <f t="shared" si="38"/>
        <v>7869</v>
      </c>
      <c r="Q93" s="88">
        <f t="shared" si="38"/>
        <v>2271</v>
      </c>
      <c r="R93" s="88">
        <f t="shared" si="38"/>
        <v>2400</v>
      </c>
      <c r="S93" s="88">
        <f t="shared" si="38"/>
        <v>9158</v>
      </c>
      <c r="T93" s="88">
        <f t="shared" si="38"/>
        <v>10090</v>
      </c>
      <c r="U93" s="88">
        <f t="shared" si="38"/>
        <v>12772</v>
      </c>
      <c r="V93" s="88">
        <f t="shared" si="38"/>
        <v>11198</v>
      </c>
      <c r="W93" s="88">
        <f t="shared" si="38"/>
        <v>5897.5</v>
      </c>
      <c r="X93" s="88">
        <f t="shared" si="38"/>
        <v>5595</v>
      </c>
      <c r="Y93" s="88">
        <f t="shared" si="38"/>
        <v>2535</v>
      </c>
      <c r="Z93" s="88">
        <f t="shared" si="38"/>
        <v>6739</v>
      </c>
      <c r="AA93" s="88">
        <f t="shared" si="38"/>
        <v>11146</v>
      </c>
      <c r="AB93" s="88">
        <f t="shared" si="38"/>
        <v>5688</v>
      </c>
      <c r="AF93" s="59"/>
      <c r="AG93" s="59"/>
    </row>
    <row r="94" spans="1:33" s="9" customFormat="1" ht="30" hidden="1" customHeight="1" outlineLevel="1" x14ac:dyDescent="0.2">
      <c r="A94" s="22" t="s">
        <v>142</v>
      </c>
      <c r="B94" s="49"/>
      <c r="C94" s="49"/>
      <c r="D94" s="16">
        <f t="shared" si="36"/>
        <v>7099</v>
      </c>
      <c r="E94" s="98"/>
      <c r="F94" s="98"/>
      <c r="G94" s="121"/>
      <c r="H94" s="88">
        <f>H97</f>
        <v>300</v>
      </c>
      <c r="I94" s="88">
        <f t="shared" ref="I94:AB94" si="39">I97</f>
        <v>427</v>
      </c>
      <c r="J94" s="88">
        <f t="shared" si="39"/>
        <v>45</v>
      </c>
      <c r="K94" s="88">
        <f t="shared" si="39"/>
        <v>331</v>
      </c>
      <c r="L94" s="88">
        <f t="shared" si="39"/>
        <v>78</v>
      </c>
      <c r="M94" s="88">
        <f t="shared" si="39"/>
        <v>300</v>
      </c>
      <c r="N94" s="88">
        <f t="shared" si="39"/>
        <v>482</v>
      </c>
      <c r="O94" s="88">
        <f t="shared" si="39"/>
        <v>254</v>
      </c>
      <c r="P94" s="88">
        <f t="shared" si="39"/>
        <v>0</v>
      </c>
      <c r="Q94" s="88">
        <f t="shared" si="39"/>
        <v>101</v>
      </c>
      <c r="R94" s="88">
        <f t="shared" si="39"/>
        <v>896</v>
      </c>
      <c r="S94" s="88">
        <f t="shared" si="39"/>
        <v>337</v>
      </c>
      <c r="T94" s="88">
        <f t="shared" si="39"/>
        <v>299</v>
      </c>
      <c r="U94" s="88">
        <f t="shared" si="39"/>
        <v>299</v>
      </c>
      <c r="V94" s="88">
        <f t="shared" si="39"/>
        <v>186</v>
      </c>
      <c r="W94" s="88">
        <f t="shared" si="39"/>
        <v>22</v>
      </c>
      <c r="X94" s="88">
        <f t="shared" si="39"/>
        <v>0</v>
      </c>
      <c r="Y94" s="88">
        <f t="shared" si="39"/>
        <v>30</v>
      </c>
      <c r="Z94" s="88">
        <f t="shared" si="39"/>
        <v>555</v>
      </c>
      <c r="AA94" s="88">
        <f t="shared" si="39"/>
        <v>1428</v>
      </c>
      <c r="AB94" s="88">
        <f t="shared" si="39"/>
        <v>729</v>
      </c>
      <c r="AF94" s="59"/>
      <c r="AG94" s="59"/>
    </row>
    <row r="95" spans="1:33" s="9" customFormat="1" ht="30" hidden="1" customHeight="1" outlineLevel="1" thickBot="1" x14ac:dyDescent="0.25">
      <c r="A95" s="22" t="s">
        <v>143</v>
      </c>
      <c r="B95" s="49"/>
      <c r="C95" s="49"/>
      <c r="D95" s="16">
        <f t="shared" si="36"/>
        <v>75492.600000000006</v>
      </c>
      <c r="E95" s="98"/>
      <c r="F95" s="98"/>
      <c r="G95" s="121"/>
      <c r="H95" s="88">
        <f>H46+H98</f>
        <v>392</v>
      </c>
      <c r="I95" s="88">
        <f t="shared" ref="I95:AB95" si="40">I46+I98</f>
        <v>2066</v>
      </c>
      <c r="J95" s="88">
        <f t="shared" si="40"/>
        <v>5787.6</v>
      </c>
      <c r="K95" s="88">
        <f t="shared" si="40"/>
        <v>7096</v>
      </c>
      <c r="L95" s="88">
        <f t="shared" si="40"/>
        <v>2723</v>
      </c>
      <c r="M95" s="88">
        <f t="shared" si="40"/>
        <v>3788</v>
      </c>
      <c r="N95" s="88">
        <f t="shared" si="40"/>
        <v>2060</v>
      </c>
      <c r="O95" s="88">
        <f t="shared" si="40"/>
        <v>4544</v>
      </c>
      <c r="P95" s="88">
        <f t="shared" si="40"/>
        <v>2992</v>
      </c>
      <c r="Q95" s="88">
        <f t="shared" si="40"/>
        <v>1609</v>
      </c>
      <c r="R95" s="88">
        <f t="shared" si="40"/>
        <v>2391</v>
      </c>
      <c r="S95" s="88">
        <f t="shared" si="40"/>
        <v>3795</v>
      </c>
      <c r="T95" s="88">
        <f t="shared" si="40"/>
        <v>3312</v>
      </c>
      <c r="U95" s="88">
        <f t="shared" si="40"/>
        <v>4121</v>
      </c>
      <c r="V95" s="88">
        <f t="shared" si="40"/>
        <v>5352</v>
      </c>
      <c r="W95" s="88">
        <f t="shared" si="40"/>
        <v>3565</v>
      </c>
      <c r="X95" s="88">
        <f t="shared" si="40"/>
        <v>2705</v>
      </c>
      <c r="Y95" s="88">
        <f t="shared" si="40"/>
        <v>2104</v>
      </c>
      <c r="Z95" s="88">
        <f t="shared" si="40"/>
        <v>4606</v>
      </c>
      <c r="AA95" s="88">
        <f t="shared" si="40"/>
        <v>6739</v>
      </c>
      <c r="AB95" s="88">
        <f t="shared" si="40"/>
        <v>3745</v>
      </c>
      <c r="AF95" s="59"/>
      <c r="AG95" s="59"/>
    </row>
    <row r="96" spans="1:33" s="9" customFormat="1" ht="30" hidden="1" customHeight="1" outlineLevel="1" thickBot="1" x14ac:dyDescent="0.25">
      <c r="A96" s="22" t="s">
        <v>212</v>
      </c>
      <c r="B96" s="49"/>
      <c r="C96" s="49"/>
      <c r="D96" s="16">
        <f t="shared" si="36"/>
        <v>80060</v>
      </c>
      <c r="E96" s="98"/>
      <c r="F96" s="98"/>
      <c r="G96" s="121"/>
      <c r="H96" s="141">
        <v>5415</v>
      </c>
      <c r="I96" s="142">
        <v>2815</v>
      </c>
      <c r="J96" s="142">
        <v>2225</v>
      </c>
      <c r="K96" s="142">
        <v>4077</v>
      </c>
      <c r="L96" s="142">
        <v>2236</v>
      </c>
      <c r="M96" s="142">
        <v>6278</v>
      </c>
      <c r="N96" s="142">
        <v>3445</v>
      </c>
      <c r="O96" s="142">
        <v>2672</v>
      </c>
      <c r="P96" s="142">
        <v>5009</v>
      </c>
      <c r="Q96" s="142">
        <v>1224</v>
      </c>
      <c r="R96" s="142">
        <v>1448</v>
      </c>
      <c r="S96" s="142">
        <v>6340</v>
      </c>
      <c r="T96" s="142">
        <v>4110</v>
      </c>
      <c r="U96" s="142">
        <v>6729</v>
      </c>
      <c r="V96" s="142">
        <v>7672</v>
      </c>
      <c r="W96" s="142">
        <v>3959</v>
      </c>
      <c r="X96" s="142">
        <v>2707</v>
      </c>
      <c r="Y96" s="142">
        <v>1466</v>
      </c>
      <c r="Z96" s="142">
        <v>5254</v>
      </c>
      <c r="AA96" s="142">
        <v>3457</v>
      </c>
      <c r="AB96" s="142">
        <v>1522</v>
      </c>
      <c r="AF96" s="59"/>
      <c r="AG96" s="59"/>
    </row>
    <row r="97" spans="1:36" s="9" customFormat="1" ht="30" hidden="1" customHeight="1" outlineLevel="1" thickBot="1" x14ac:dyDescent="0.25">
      <c r="A97" s="22" t="s">
        <v>213</v>
      </c>
      <c r="B97" s="49"/>
      <c r="C97" s="49"/>
      <c r="D97" s="16">
        <f t="shared" si="36"/>
        <v>7099</v>
      </c>
      <c r="E97" s="98"/>
      <c r="F97" s="98"/>
      <c r="G97" s="121"/>
      <c r="H97" s="141">
        <v>300</v>
      </c>
      <c r="I97" s="142">
        <v>427</v>
      </c>
      <c r="J97" s="142">
        <v>45</v>
      </c>
      <c r="K97" s="142">
        <v>331</v>
      </c>
      <c r="L97" s="142">
        <v>78</v>
      </c>
      <c r="M97" s="142">
        <v>300</v>
      </c>
      <c r="N97" s="142">
        <v>482</v>
      </c>
      <c r="O97" s="142">
        <v>254</v>
      </c>
      <c r="P97" s="142">
        <v>0</v>
      </c>
      <c r="Q97" s="142">
        <v>101</v>
      </c>
      <c r="R97" s="142">
        <v>896</v>
      </c>
      <c r="S97" s="142">
        <v>337</v>
      </c>
      <c r="T97" s="142">
        <v>299</v>
      </c>
      <c r="U97" s="142">
        <v>299</v>
      </c>
      <c r="V97" s="142">
        <v>186</v>
      </c>
      <c r="W97" s="142">
        <v>22</v>
      </c>
      <c r="X97" s="142">
        <v>0</v>
      </c>
      <c r="Y97" s="142">
        <v>30</v>
      </c>
      <c r="Z97" s="142">
        <v>555</v>
      </c>
      <c r="AA97" s="142">
        <v>1428</v>
      </c>
      <c r="AB97" s="142">
        <v>729</v>
      </c>
      <c r="AF97" s="59"/>
      <c r="AG97" s="59"/>
    </row>
    <row r="98" spans="1:36" s="9" customFormat="1" ht="30" hidden="1" customHeight="1" outlineLevel="1" thickBot="1" x14ac:dyDescent="0.25">
      <c r="A98" s="22" t="s">
        <v>214</v>
      </c>
      <c r="B98" s="49"/>
      <c r="C98" s="49"/>
      <c r="D98" s="16">
        <f t="shared" si="36"/>
        <v>24</v>
      </c>
      <c r="E98" s="98"/>
      <c r="F98" s="98"/>
      <c r="G98" s="121"/>
      <c r="H98" s="141">
        <v>0</v>
      </c>
      <c r="I98" s="142">
        <v>0</v>
      </c>
      <c r="J98" s="142">
        <v>0</v>
      </c>
      <c r="K98" s="142">
        <v>0</v>
      </c>
      <c r="L98" s="142">
        <v>0</v>
      </c>
      <c r="M98" s="142">
        <v>0</v>
      </c>
      <c r="N98" s="142">
        <v>0</v>
      </c>
      <c r="O98" s="142">
        <v>0</v>
      </c>
      <c r="P98" s="142">
        <v>0</v>
      </c>
      <c r="Q98" s="142">
        <v>19</v>
      </c>
      <c r="R98" s="142">
        <v>0</v>
      </c>
      <c r="S98" s="142">
        <v>0</v>
      </c>
      <c r="T98" s="142">
        <v>0</v>
      </c>
      <c r="U98" s="142">
        <v>0</v>
      </c>
      <c r="V98" s="142">
        <v>0</v>
      </c>
      <c r="W98" s="142">
        <v>0</v>
      </c>
      <c r="X98" s="142">
        <v>5</v>
      </c>
      <c r="Y98" s="142">
        <v>0</v>
      </c>
      <c r="Z98" s="142">
        <v>0</v>
      </c>
      <c r="AA98" s="142">
        <v>0</v>
      </c>
      <c r="AB98" s="142">
        <v>0</v>
      </c>
      <c r="AF98" s="59"/>
      <c r="AG98" s="59"/>
    </row>
    <row r="99" spans="1:36" s="9" customFormat="1" ht="30" hidden="1" customHeight="1" outlineLevel="1" thickBot="1" x14ac:dyDescent="0.25">
      <c r="A99" s="22" t="s">
        <v>215</v>
      </c>
      <c r="B99" s="49"/>
      <c r="C99" s="49"/>
      <c r="D99" s="16">
        <f t="shared" si="36"/>
        <v>189</v>
      </c>
      <c r="E99" s="98"/>
      <c r="F99" s="98"/>
      <c r="G99" s="121"/>
      <c r="H99" s="141"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  <c r="N99" s="142">
        <v>0</v>
      </c>
      <c r="O99" s="142">
        <v>0</v>
      </c>
      <c r="P99" s="142">
        <v>0</v>
      </c>
      <c r="Q99" s="142">
        <v>19</v>
      </c>
      <c r="R99" s="142">
        <v>0</v>
      </c>
      <c r="S99" s="142">
        <v>0</v>
      </c>
      <c r="T99" s="142">
        <v>0</v>
      </c>
      <c r="U99" s="142">
        <v>0</v>
      </c>
      <c r="V99" s="142">
        <v>0</v>
      </c>
      <c r="W99" s="142">
        <v>170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  <c r="AF99" s="59"/>
      <c r="AG99" s="59"/>
    </row>
    <row r="100" spans="1:36" s="9" customFormat="1" ht="30" hidden="1" customHeight="1" outlineLevel="1" thickBot="1" x14ac:dyDescent="0.25">
      <c r="A100" s="22" t="s">
        <v>216</v>
      </c>
      <c r="B100" s="49"/>
      <c r="C100" s="49"/>
      <c r="D100" s="16">
        <f t="shared" si="36"/>
        <v>87497</v>
      </c>
      <c r="E100" s="98"/>
      <c r="F100" s="98"/>
      <c r="G100" s="121"/>
      <c r="H100" s="143">
        <v>5715</v>
      </c>
      <c r="I100" s="144">
        <v>3242</v>
      </c>
      <c r="J100" s="144">
        <v>2270</v>
      </c>
      <c r="K100" s="144">
        <v>4408</v>
      </c>
      <c r="L100" s="144">
        <v>2314</v>
      </c>
      <c r="M100" s="144">
        <v>6683</v>
      </c>
      <c r="N100" s="144">
        <v>3927</v>
      </c>
      <c r="O100" s="144">
        <v>2926</v>
      </c>
      <c r="P100" s="144">
        <v>5009</v>
      </c>
      <c r="Q100" s="144">
        <v>1364</v>
      </c>
      <c r="R100" s="144">
        <v>2344</v>
      </c>
      <c r="S100" s="144">
        <v>6712</v>
      </c>
      <c r="T100" s="144">
        <v>4409</v>
      </c>
      <c r="U100" s="144">
        <v>6729</v>
      </c>
      <c r="V100" s="144">
        <v>7858</v>
      </c>
      <c r="W100" s="144">
        <v>4434</v>
      </c>
      <c r="X100" s="144">
        <v>2712</v>
      </c>
      <c r="Y100" s="144">
        <v>1496</v>
      </c>
      <c r="Z100" s="144">
        <v>5809</v>
      </c>
      <c r="AA100" s="144">
        <v>4885</v>
      </c>
      <c r="AB100" s="144">
        <v>2251</v>
      </c>
      <c r="AF100" s="59"/>
      <c r="AG100" s="59"/>
    </row>
    <row r="101" spans="1:36" s="23" customFormat="1" ht="34.9" hidden="1" customHeight="1" outlineLevel="1" x14ac:dyDescent="0.2">
      <c r="A101" s="10" t="s">
        <v>84</v>
      </c>
      <c r="B101" s="49">
        <v>784</v>
      </c>
      <c r="C101" s="49"/>
      <c r="D101" s="16">
        <f t="shared" si="36"/>
        <v>0</v>
      </c>
      <c r="E101" s="98"/>
      <c r="F101" s="98"/>
      <c r="G101" s="121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F101" s="62"/>
      <c r="AG101" s="62"/>
    </row>
    <row r="102" spans="1:36" s="23" customFormat="1" ht="33" hidden="1" customHeight="1" outlineLevel="1" x14ac:dyDescent="0.2">
      <c r="A102" s="10" t="s">
        <v>85</v>
      </c>
      <c r="B102" s="49">
        <v>1748</v>
      </c>
      <c r="C102" s="49"/>
      <c r="D102" s="16">
        <f t="shared" si="36"/>
        <v>1138</v>
      </c>
      <c r="E102" s="98"/>
      <c r="F102" s="98"/>
      <c r="G102" s="121"/>
      <c r="H102" s="88"/>
      <c r="I102" s="88"/>
      <c r="J102" s="88"/>
      <c r="K102" s="88"/>
      <c r="L102" s="88"/>
      <c r="M102" s="88"/>
      <c r="N102" s="88"/>
      <c r="O102" s="88"/>
      <c r="P102" s="88"/>
      <c r="Q102" s="88">
        <v>72</v>
      </c>
      <c r="R102" s="88"/>
      <c r="S102" s="88"/>
      <c r="T102" s="49">
        <v>461</v>
      </c>
      <c r="U102" s="88"/>
      <c r="V102" s="88"/>
      <c r="W102" s="88"/>
      <c r="X102" s="88"/>
      <c r="Y102" s="88"/>
      <c r="Z102" s="88"/>
      <c r="AA102" s="94">
        <v>605</v>
      </c>
      <c r="AB102" s="88"/>
      <c r="AF102" s="62"/>
      <c r="AG102" s="62"/>
    </row>
    <row r="103" spans="1:36" s="9" customFormat="1" ht="34.15" hidden="1" customHeight="1" outlineLevel="1" x14ac:dyDescent="0.2">
      <c r="A103" s="8" t="s">
        <v>86</v>
      </c>
      <c r="B103" s="18">
        <v>301407</v>
      </c>
      <c r="C103" s="16"/>
      <c r="D103" s="16">
        <f t="shared" si="36"/>
        <v>285463.5</v>
      </c>
      <c r="E103" s="98">
        <f>D103/B103</f>
        <v>0.9471030865242015</v>
      </c>
      <c r="F103" s="98"/>
      <c r="G103" s="121"/>
      <c r="H103" s="88">
        <v>25064</v>
      </c>
      <c r="I103" s="88">
        <v>9288</v>
      </c>
      <c r="J103" s="88">
        <v>15046.800000000001</v>
      </c>
      <c r="K103" s="88">
        <v>18400</v>
      </c>
      <c r="L103" s="88">
        <v>9836</v>
      </c>
      <c r="M103" s="88">
        <v>18608</v>
      </c>
      <c r="N103" s="88">
        <v>10198</v>
      </c>
      <c r="O103" s="88">
        <v>12352</v>
      </c>
      <c r="P103" s="88">
        <v>13647</v>
      </c>
      <c r="Q103" s="88">
        <v>5422</v>
      </c>
      <c r="R103" s="88">
        <v>6369</v>
      </c>
      <c r="S103" s="88">
        <v>15478</v>
      </c>
      <c r="T103" s="88">
        <v>15057</v>
      </c>
      <c r="U103" s="88">
        <v>17443</v>
      </c>
      <c r="V103" s="88">
        <v>19155</v>
      </c>
      <c r="W103" s="88">
        <v>12058.2</v>
      </c>
      <c r="X103" s="88">
        <v>10168.5</v>
      </c>
      <c r="Y103" s="88">
        <v>5268</v>
      </c>
      <c r="Z103" s="88">
        <v>13697</v>
      </c>
      <c r="AA103" s="88">
        <v>22217</v>
      </c>
      <c r="AB103" s="88">
        <v>10691</v>
      </c>
      <c r="AF103" s="59"/>
      <c r="AG103" s="59"/>
    </row>
    <row r="104" spans="1:36" s="9" customFormat="1" ht="31.5" customHeight="1" collapsed="1" x14ac:dyDescent="0.2">
      <c r="A104" s="19" t="s">
        <v>87</v>
      </c>
      <c r="B104" s="16">
        <v>256832</v>
      </c>
      <c r="C104" s="16">
        <v>285464</v>
      </c>
      <c r="D104" s="126">
        <f>SUM(H104:AB104)</f>
        <v>155832.59999999998</v>
      </c>
      <c r="E104" s="98">
        <f>D104/B104</f>
        <v>0.60674915898330417</v>
      </c>
      <c r="F104" s="98">
        <f>D104/C104</f>
        <v>0.5458923016562508</v>
      </c>
      <c r="G104" s="149">
        <v>21</v>
      </c>
      <c r="H104" s="157">
        <v>7600</v>
      </c>
      <c r="I104" s="157">
        <v>4677</v>
      </c>
      <c r="J104" s="157">
        <v>11585</v>
      </c>
      <c r="K104" s="157">
        <v>10949</v>
      </c>
      <c r="L104" s="157">
        <v>3648</v>
      </c>
      <c r="M104" s="157">
        <v>8160</v>
      </c>
      <c r="N104" s="157">
        <v>5960</v>
      </c>
      <c r="O104" s="157">
        <v>7581</v>
      </c>
      <c r="P104" s="157">
        <v>8929</v>
      </c>
      <c r="Q104" s="158">
        <v>1925.9</v>
      </c>
      <c r="R104" s="157">
        <v>3866</v>
      </c>
      <c r="S104" s="157">
        <v>7532</v>
      </c>
      <c r="T104" s="157">
        <v>10414</v>
      </c>
      <c r="U104" s="157">
        <v>6912</v>
      </c>
      <c r="V104" s="157">
        <v>13848</v>
      </c>
      <c r="W104" s="157">
        <v>7299.7</v>
      </c>
      <c r="X104" s="157">
        <v>6390</v>
      </c>
      <c r="Y104" s="157">
        <v>2262</v>
      </c>
      <c r="Z104" s="157">
        <v>5847</v>
      </c>
      <c r="AA104" s="157">
        <v>14092</v>
      </c>
      <c r="AB104" s="157">
        <v>6355</v>
      </c>
      <c r="AC104" s="36"/>
      <c r="AF104" s="59"/>
      <c r="AG104" s="59"/>
      <c r="AJ104" s="9">
        <v>17289</v>
      </c>
    </row>
    <row r="105" spans="1:36" s="9" customFormat="1" ht="31.5" hidden="1" customHeight="1" x14ac:dyDescent="0.2">
      <c r="A105" s="8" t="s">
        <v>196</v>
      </c>
      <c r="B105" s="16">
        <v>298834</v>
      </c>
      <c r="C105" s="16"/>
      <c r="D105" s="49">
        <f t="shared" si="36"/>
        <v>285463.5</v>
      </c>
      <c r="E105" s="98">
        <f t="shared" ref="E105:E106" si="41">D105/B105</f>
        <v>0.95525776852700828</v>
      </c>
      <c r="F105" s="98"/>
      <c r="G105" s="149"/>
      <c r="H105" s="157">
        <v>25064</v>
      </c>
      <c r="I105" s="157">
        <v>9288</v>
      </c>
      <c r="J105" s="157">
        <v>15046.800000000001</v>
      </c>
      <c r="K105" s="157">
        <v>18400</v>
      </c>
      <c r="L105" s="157">
        <v>9836</v>
      </c>
      <c r="M105" s="157">
        <v>18608</v>
      </c>
      <c r="N105" s="157">
        <v>10198</v>
      </c>
      <c r="O105" s="157">
        <v>12352</v>
      </c>
      <c r="P105" s="157">
        <v>13647</v>
      </c>
      <c r="Q105" s="157">
        <v>5422</v>
      </c>
      <c r="R105" s="157">
        <v>6369</v>
      </c>
      <c r="S105" s="151">
        <v>15478</v>
      </c>
      <c r="T105" s="157">
        <v>15057</v>
      </c>
      <c r="U105" s="151">
        <v>17443</v>
      </c>
      <c r="V105" s="157">
        <v>19155</v>
      </c>
      <c r="W105" s="157">
        <v>12058.2</v>
      </c>
      <c r="X105" s="157">
        <v>10168.5</v>
      </c>
      <c r="Y105" s="157">
        <v>5268</v>
      </c>
      <c r="Z105" s="157">
        <v>13697</v>
      </c>
      <c r="AA105" s="157">
        <v>22217</v>
      </c>
      <c r="AB105" s="157">
        <v>10691</v>
      </c>
      <c r="AF105" s="59"/>
      <c r="AG105" s="59"/>
    </row>
    <row r="106" spans="1:36" s="9" customFormat="1" ht="31.5" hidden="1" customHeight="1" x14ac:dyDescent="0.2">
      <c r="A106" s="10" t="s">
        <v>166</v>
      </c>
      <c r="B106" s="111">
        <f>B104/B103</f>
        <v>0.85211026950269897</v>
      </c>
      <c r="C106" s="111"/>
      <c r="D106" s="90">
        <f>D104/D103</f>
        <v>0.54589325780704001</v>
      </c>
      <c r="E106" s="98">
        <f t="shared" si="41"/>
        <v>0.64063687218043908</v>
      </c>
      <c r="F106" s="98"/>
      <c r="G106" s="150"/>
      <c r="H106" s="159">
        <f>H104/H105</f>
        <v>0.30322374720714967</v>
      </c>
      <c r="I106" s="159">
        <f t="shared" ref="I106:AB106" si="42">I104/I105</f>
        <v>0.50355297157622736</v>
      </c>
      <c r="J106" s="159">
        <f t="shared" si="42"/>
        <v>0.76993114815110186</v>
      </c>
      <c r="K106" s="159">
        <f t="shared" si="42"/>
        <v>0.5950543478260869</v>
      </c>
      <c r="L106" s="159">
        <f t="shared" si="42"/>
        <v>0.37088247254981699</v>
      </c>
      <c r="M106" s="159">
        <f t="shared" si="42"/>
        <v>0.43852106620808257</v>
      </c>
      <c r="N106" s="159">
        <f t="shared" si="42"/>
        <v>0.58442831927828987</v>
      </c>
      <c r="O106" s="159">
        <f t="shared" si="42"/>
        <v>0.6137467616580311</v>
      </c>
      <c r="P106" s="159">
        <f>P104/P105</f>
        <v>0.65428299259910605</v>
      </c>
      <c r="Q106" s="159">
        <f t="shared" si="42"/>
        <v>0.35520103282921434</v>
      </c>
      <c r="R106" s="159">
        <f t="shared" si="42"/>
        <v>0.60700266917883494</v>
      </c>
      <c r="S106" s="159">
        <f t="shared" si="42"/>
        <v>0.48662617909290606</v>
      </c>
      <c r="T106" s="159">
        <f t="shared" si="42"/>
        <v>0.69163844059241553</v>
      </c>
      <c r="U106" s="159">
        <f t="shared" si="42"/>
        <v>0.39626211087542279</v>
      </c>
      <c r="V106" s="159">
        <f t="shared" si="42"/>
        <v>0.72294440093970247</v>
      </c>
      <c r="W106" s="159">
        <f t="shared" si="42"/>
        <v>0.60537227778607083</v>
      </c>
      <c r="X106" s="159">
        <f t="shared" si="42"/>
        <v>0.62841127009883468</v>
      </c>
      <c r="Y106" s="159">
        <f t="shared" si="42"/>
        <v>0.42938496583143509</v>
      </c>
      <c r="Z106" s="159">
        <f t="shared" si="42"/>
        <v>0.42688179893407313</v>
      </c>
      <c r="AA106" s="159">
        <f>AA104/AA105</f>
        <v>0.63428905792861323</v>
      </c>
      <c r="AB106" s="159">
        <f t="shared" si="42"/>
        <v>0.59442521747264054</v>
      </c>
      <c r="AF106" s="59"/>
      <c r="AG106" s="59"/>
    </row>
    <row r="107" spans="1:36" s="9" customFormat="1" ht="31.5" hidden="1" customHeight="1" x14ac:dyDescent="0.2">
      <c r="A107" s="10" t="s">
        <v>92</v>
      </c>
      <c r="B107" s="18">
        <v>258071</v>
      </c>
      <c r="C107" s="16"/>
      <c r="D107" s="49">
        <f t="shared" si="36"/>
        <v>135327.90000000002</v>
      </c>
      <c r="E107" s="98">
        <f>D107/B107</f>
        <v>0.52438243739126067</v>
      </c>
      <c r="F107" s="98"/>
      <c r="G107" s="149"/>
      <c r="H107" s="157">
        <f>H105-H104</f>
        <v>17464</v>
      </c>
      <c r="I107" s="157">
        <f t="shared" ref="I107:O107" si="43">I105-I104</f>
        <v>4611</v>
      </c>
      <c r="J107" s="157">
        <f t="shared" si="43"/>
        <v>3461.8000000000011</v>
      </c>
      <c r="K107" s="157">
        <f>K105-K104</f>
        <v>7451</v>
      </c>
      <c r="L107" s="157">
        <f>L105-L104</f>
        <v>6188</v>
      </c>
      <c r="M107" s="157">
        <f t="shared" si="43"/>
        <v>10448</v>
      </c>
      <c r="N107" s="157">
        <f t="shared" si="43"/>
        <v>4238</v>
      </c>
      <c r="O107" s="157">
        <f t="shared" si="43"/>
        <v>4771</v>
      </c>
      <c r="P107" s="157">
        <f>P105-P104</f>
        <v>4718</v>
      </c>
      <c r="Q107" s="157">
        <f>Q105-Q104</f>
        <v>3496.1</v>
      </c>
      <c r="R107" s="157">
        <f t="shared" ref="R107:AB107" si="44">R105-R104</f>
        <v>2503</v>
      </c>
      <c r="S107" s="157">
        <f t="shared" si="44"/>
        <v>7946</v>
      </c>
      <c r="T107" s="157">
        <f>T105-T104</f>
        <v>4643</v>
      </c>
      <c r="U107" s="157">
        <f t="shared" si="44"/>
        <v>10531</v>
      </c>
      <c r="V107" s="157">
        <f t="shared" si="44"/>
        <v>5307</v>
      </c>
      <c r="W107" s="157">
        <f t="shared" si="44"/>
        <v>4758.5000000000009</v>
      </c>
      <c r="X107" s="157">
        <f t="shared" si="44"/>
        <v>3778.5</v>
      </c>
      <c r="Y107" s="157">
        <f t="shared" si="44"/>
        <v>3006</v>
      </c>
      <c r="Z107" s="157">
        <v>13547</v>
      </c>
      <c r="AA107" s="157">
        <f t="shared" si="44"/>
        <v>8125</v>
      </c>
      <c r="AB107" s="157">
        <f t="shared" si="44"/>
        <v>4336</v>
      </c>
      <c r="AC107" s="36"/>
      <c r="AF107" s="59"/>
      <c r="AG107" s="59"/>
    </row>
    <row r="108" spans="1:36" s="9" customFormat="1" ht="31.5" customHeight="1" x14ac:dyDescent="0.2">
      <c r="A108" s="8" t="s">
        <v>88</v>
      </c>
      <c r="B108" s="16">
        <v>138814</v>
      </c>
      <c r="C108" s="16"/>
      <c r="D108" s="49">
        <f t="shared" si="36"/>
        <v>92265.7</v>
      </c>
      <c r="E108" s="98">
        <f>D108/B108</f>
        <v>0.6646714308355065</v>
      </c>
      <c r="F108" s="98"/>
      <c r="G108" s="149">
        <v>21</v>
      </c>
      <c r="H108" s="151">
        <v>6555</v>
      </c>
      <c r="I108" s="151">
        <v>3010</v>
      </c>
      <c r="J108" s="151">
        <v>4855</v>
      </c>
      <c r="K108" s="151">
        <v>6526</v>
      </c>
      <c r="L108" s="151">
        <v>1515</v>
      </c>
      <c r="M108" s="151">
        <v>6510</v>
      </c>
      <c r="N108" s="151">
        <v>2984</v>
      </c>
      <c r="O108" s="151">
        <v>4765</v>
      </c>
      <c r="P108" s="151">
        <v>4995</v>
      </c>
      <c r="Q108" s="151">
        <v>935</v>
      </c>
      <c r="R108" s="151">
        <v>1882</v>
      </c>
      <c r="S108" s="151">
        <v>5701</v>
      </c>
      <c r="T108" s="151">
        <v>7650</v>
      </c>
      <c r="U108" s="151">
        <v>5102</v>
      </c>
      <c r="V108" s="151">
        <v>8550</v>
      </c>
      <c r="W108" s="151">
        <v>4324.7</v>
      </c>
      <c r="X108" s="151">
        <v>3430</v>
      </c>
      <c r="Y108" s="151">
        <v>1608</v>
      </c>
      <c r="Z108" s="151">
        <v>4154</v>
      </c>
      <c r="AA108" s="151">
        <v>4989</v>
      </c>
      <c r="AB108" s="151">
        <v>2225</v>
      </c>
      <c r="AD108" s="9">
        <v>9952.7999999999993</v>
      </c>
      <c r="AF108" s="59"/>
      <c r="AG108" s="59"/>
      <c r="AJ108" s="36">
        <f>B108-AD108</f>
        <v>128861.2</v>
      </c>
    </row>
    <row r="109" spans="1:36" s="9" customFormat="1" ht="30" customHeight="1" x14ac:dyDescent="0.2">
      <c r="A109" s="8" t="s">
        <v>89</v>
      </c>
      <c r="B109" s="16">
        <v>8610</v>
      </c>
      <c r="C109" s="16"/>
      <c r="D109" s="49">
        <f t="shared" si="36"/>
        <v>5795.4</v>
      </c>
      <c r="E109" s="98">
        <f>D109/B109</f>
        <v>0.67310104529616721</v>
      </c>
      <c r="F109" s="98"/>
      <c r="G109" s="149">
        <v>16</v>
      </c>
      <c r="H109" s="151">
        <v>300</v>
      </c>
      <c r="I109" s="151">
        <v>366</v>
      </c>
      <c r="J109" s="151"/>
      <c r="K109" s="151">
        <v>309</v>
      </c>
      <c r="L109" s="151"/>
      <c r="M109" s="151">
        <v>300</v>
      </c>
      <c r="N109" s="151">
        <v>942</v>
      </c>
      <c r="O109" s="151">
        <v>65</v>
      </c>
      <c r="P109" s="151"/>
      <c r="Q109" s="147">
        <v>101.4</v>
      </c>
      <c r="R109" s="151">
        <v>595</v>
      </c>
      <c r="S109" s="151">
        <v>265</v>
      </c>
      <c r="T109" s="151"/>
      <c r="U109" s="151">
        <v>69</v>
      </c>
      <c r="V109" s="151">
        <v>186</v>
      </c>
      <c r="W109" s="151">
        <v>22</v>
      </c>
      <c r="X109" s="151"/>
      <c r="Y109" s="151">
        <v>30</v>
      </c>
      <c r="Z109" s="151">
        <v>288</v>
      </c>
      <c r="AA109" s="151">
        <v>1228</v>
      </c>
      <c r="AB109" s="151">
        <v>729</v>
      </c>
      <c r="AD109" s="9">
        <v>1238</v>
      </c>
      <c r="AF109" s="59"/>
      <c r="AG109" s="59"/>
      <c r="AJ109" s="36">
        <f t="shared" ref="AJ109:AJ110" si="45">B109-AD109</f>
        <v>7372</v>
      </c>
    </row>
    <row r="110" spans="1:36" s="9" customFormat="1" ht="30" customHeight="1" x14ac:dyDescent="0.2">
      <c r="A110" s="8" t="s">
        <v>90</v>
      </c>
      <c r="B110" s="16">
        <v>83926</v>
      </c>
      <c r="C110" s="16"/>
      <c r="D110" s="49">
        <f t="shared" si="36"/>
        <v>36662</v>
      </c>
      <c r="E110" s="98">
        <f>D110/B110</f>
        <v>0.43683721373591022</v>
      </c>
      <c r="F110" s="98"/>
      <c r="G110" s="149">
        <v>20</v>
      </c>
      <c r="H110" s="151">
        <v>392</v>
      </c>
      <c r="I110" s="151">
        <v>993</v>
      </c>
      <c r="J110" s="151">
        <v>4326</v>
      </c>
      <c r="K110" s="151">
        <v>3226</v>
      </c>
      <c r="L110" s="151">
        <v>1232</v>
      </c>
      <c r="M110" s="151">
        <v>1350</v>
      </c>
      <c r="N110" s="151">
        <v>1407</v>
      </c>
      <c r="O110" s="151">
        <v>2005</v>
      </c>
      <c r="P110" s="151">
        <v>1505</v>
      </c>
      <c r="Q110" s="151">
        <v>384</v>
      </c>
      <c r="R110" s="151">
        <v>896</v>
      </c>
      <c r="S110" s="151">
        <v>1355</v>
      </c>
      <c r="T110" s="151">
        <v>1898</v>
      </c>
      <c r="U110" s="151">
        <v>1574</v>
      </c>
      <c r="V110" s="151">
        <v>3269</v>
      </c>
      <c r="W110" s="151">
        <v>1506</v>
      </c>
      <c r="X110" s="151"/>
      <c r="Y110" s="151">
        <v>579</v>
      </c>
      <c r="Z110" s="151">
        <v>1246</v>
      </c>
      <c r="AA110" s="151">
        <v>4639</v>
      </c>
      <c r="AB110" s="151">
        <v>2880</v>
      </c>
      <c r="AD110" s="9">
        <v>1551</v>
      </c>
      <c r="AF110" s="59"/>
      <c r="AG110" s="59"/>
      <c r="AJ110" s="36">
        <f t="shared" si="45"/>
        <v>82375</v>
      </c>
    </row>
    <row r="111" spans="1:36" s="9" customFormat="1" ht="30" hidden="1" customHeight="1" x14ac:dyDescent="0.2">
      <c r="A111" s="8" t="s">
        <v>91</v>
      </c>
      <c r="B111" s="16">
        <v>78</v>
      </c>
      <c r="C111" s="16"/>
      <c r="D111" s="126">
        <f t="shared" si="36"/>
        <v>0</v>
      </c>
      <c r="E111" s="98">
        <f t="shared" ref="E111:E115" si="46">D111/B111</f>
        <v>0</v>
      </c>
      <c r="F111" s="98"/>
      <c r="G111" s="149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F111" s="59"/>
      <c r="AG111" s="59"/>
    </row>
    <row r="112" spans="1:36" s="9" customFormat="1" ht="30" hidden="1" customHeight="1" x14ac:dyDescent="0.2">
      <c r="A112" s="8" t="s">
        <v>200</v>
      </c>
      <c r="B112" s="16"/>
      <c r="C112" s="16"/>
      <c r="D112" s="126">
        <f t="shared" si="36"/>
        <v>0</v>
      </c>
      <c r="E112" s="98" t="e">
        <f t="shared" si="46"/>
        <v>#DIV/0!</v>
      </c>
      <c r="F112" s="98"/>
      <c r="G112" s="149"/>
      <c r="H112" s="161"/>
      <c r="I112" s="161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F112" s="59"/>
      <c r="AG112" s="59"/>
    </row>
    <row r="113" spans="1:33" s="9" customFormat="1" ht="30" customHeight="1" x14ac:dyDescent="0.2">
      <c r="A113" s="19" t="s">
        <v>93</v>
      </c>
      <c r="B113" s="18">
        <v>256833</v>
      </c>
      <c r="C113" s="16">
        <v>285464</v>
      </c>
      <c r="D113" s="126">
        <f t="shared" si="36"/>
        <v>155491.9</v>
      </c>
      <c r="E113" s="98">
        <f t="shared" si="46"/>
        <v>0.6054202536278438</v>
      </c>
      <c r="F113" s="98">
        <f>D113/C113</f>
        <v>0.54469880615419108</v>
      </c>
      <c r="G113" s="149">
        <v>21</v>
      </c>
      <c r="H113" s="157">
        <v>7600</v>
      </c>
      <c r="I113" s="157">
        <v>4677</v>
      </c>
      <c r="J113" s="157">
        <v>11585</v>
      </c>
      <c r="K113" s="157">
        <v>10949</v>
      </c>
      <c r="L113" s="157">
        <v>3397</v>
      </c>
      <c r="M113" s="157">
        <v>8160</v>
      </c>
      <c r="N113" s="157">
        <v>5960</v>
      </c>
      <c r="O113" s="157">
        <v>7581</v>
      </c>
      <c r="P113" s="157">
        <v>8929</v>
      </c>
      <c r="Q113" s="158">
        <v>1925.9</v>
      </c>
      <c r="R113" s="157">
        <v>3866</v>
      </c>
      <c r="S113" s="157">
        <v>7532</v>
      </c>
      <c r="T113" s="157">
        <v>10414</v>
      </c>
      <c r="U113" s="157">
        <v>6912</v>
      </c>
      <c r="V113" s="157">
        <v>13848</v>
      </c>
      <c r="W113" s="157">
        <v>7300</v>
      </c>
      <c r="X113" s="157">
        <v>6390</v>
      </c>
      <c r="Y113" s="157">
        <v>2262</v>
      </c>
      <c r="Z113" s="157">
        <v>5847</v>
      </c>
      <c r="AA113" s="157">
        <v>14002</v>
      </c>
      <c r="AB113" s="157">
        <v>6355</v>
      </c>
      <c r="AC113" s="36"/>
      <c r="AF113" s="59"/>
      <c r="AG113" s="59"/>
    </row>
    <row r="114" spans="1:33" s="9" customFormat="1" ht="30" hidden="1" customHeight="1" x14ac:dyDescent="0.2">
      <c r="A114" s="19" t="s">
        <v>223</v>
      </c>
      <c r="B114" s="16">
        <v>13.2</v>
      </c>
      <c r="C114" s="16"/>
      <c r="D114" s="126"/>
      <c r="E114" s="98"/>
      <c r="F114" s="98"/>
      <c r="G114" s="149"/>
      <c r="H114" s="157"/>
      <c r="I114" s="157"/>
      <c r="J114" s="157"/>
      <c r="K114" s="157"/>
      <c r="L114" s="157"/>
      <c r="M114" s="157"/>
      <c r="N114" s="157"/>
      <c r="O114" s="157"/>
      <c r="P114" s="157"/>
      <c r="Q114" s="158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36"/>
      <c r="AF114" s="59"/>
      <c r="AG114" s="59"/>
    </row>
    <row r="115" spans="1:33" s="9" customFormat="1" ht="30" customHeight="1" x14ac:dyDescent="0.2">
      <c r="A115" s="8" t="s">
        <v>188</v>
      </c>
      <c r="B115" s="16">
        <v>138814</v>
      </c>
      <c r="C115" s="16"/>
      <c r="D115" s="49">
        <f t="shared" si="36"/>
        <v>92265.7</v>
      </c>
      <c r="E115" s="98">
        <f t="shared" si="46"/>
        <v>0.6646714308355065</v>
      </c>
      <c r="F115" s="98"/>
      <c r="G115" s="149">
        <v>21</v>
      </c>
      <c r="H115" s="151">
        <v>6555</v>
      </c>
      <c r="I115" s="151">
        <v>3010</v>
      </c>
      <c r="J115" s="151">
        <v>4855</v>
      </c>
      <c r="K115" s="151">
        <v>6526</v>
      </c>
      <c r="L115" s="151">
        <v>1515</v>
      </c>
      <c r="M115" s="151">
        <v>6510</v>
      </c>
      <c r="N115" s="151">
        <v>2984</v>
      </c>
      <c r="O115" s="151">
        <v>4765</v>
      </c>
      <c r="P115" s="151">
        <v>4995</v>
      </c>
      <c r="Q115" s="151">
        <v>935</v>
      </c>
      <c r="R115" s="151">
        <v>1882</v>
      </c>
      <c r="S115" s="151">
        <v>5701</v>
      </c>
      <c r="T115" s="151">
        <v>7650</v>
      </c>
      <c r="U115" s="151">
        <v>5102</v>
      </c>
      <c r="V115" s="151">
        <v>8550</v>
      </c>
      <c r="W115" s="151">
        <v>4324.7</v>
      </c>
      <c r="X115" s="151">
        <v>3430</v>
      </c>
      <c r="Y115" s="151">
        <v>1608</v>
      </c>
      <c r="Z115" s="151">
        <v>4154</v>
      </c>
      <c r="AA115" s="151">
        <v>4989</v>
      </c>
      <c r="AB115" s="151">
        <v>2225</v>
      </c>
      <c r="AF115" s="59"/>
      <c r="AG115" s="59"/>
    </row>
    <row r="116" spans="1:33" s="9" customFormat="1" ht="30" customHeight="1" x14ac:dyDescent="0.2">
      <c r="A116" s="8" t="s">
        <v>89</v>
      </c>
      <c r="B116" s="16">
        <v>8592</v>
      </c>
      <c r="C116" s="16"/>
      <c r="D116" s="49">
        <f t="shared" si="36"/>
        <v>5745.4</v>
      </c>
      <c r="E116" s="98">
        <f t="shared" ref="E116:E143" si="47">D116/B116</f>
        <v>0.66869180633147107</v>
      </c>
      <c r="F116" s="98"/>
      <c r="G116" s="149">
        <v>16</v>
      </c>
      <c r="H116" s="151">
        <v>300</v>
      </c>
      <c r="I116" s="151">
        <v>366</v>
      </c>
      <c r="J116" s="151"/>
      <c r="K116" s="151">
        <v>309</v>
      </c>
      <c r="L116" s="151"/>
      <c r="M116" s="151">
        <v>300</v>
      </c>
      <c r="N116" s="151">
        <v>942</v>
      </c>
      <c r="O116" s="151">
        <v>65</v>
      </c>
      <c r="P116" s="151"/>
      <c r="Q116" s="147">
        <v>101.4</v>
      </c>
      <c r="R116" s="151">
        <v>595</v>
      </c>
      <c r="S116" s="151">
        <v>265</v>
      </c>
      <c r="T116" s="151"/>
      <c r="U116" s="151">
        <v>69</v>
      </c>
      <c r="V116" s="151">
        <v>186</v>
      </c>
      <c r="W116" s="151">
        <v>22</v>
      </c>
      <c r="X116" s="151"/>
      <c r="Y116" s="151">
        <v>30</v>
      </c>
      <c r="Z116" s="151">
        <v>288</v>
      </c>
      <c r="AA116" s="151">
        <v>1178</v>
      </c>
      <c r="AB116" s="151">
        <v>729</v>
      </c>
      <c r="AF116" s="59"/>
      <c r="AG116" s="59"/>
    </row>
    <row r="117" spans="1:33" s="9" customFormat="1" ht="30" customHeight="1" x14ac:dyDescent="0.2">
      <c r="A117" s="8" t="s">
        <v>90</v>
      </c>
      <c r="B117" s="16">
        <v>81946</v>
      </c>
      <c r="C117" s="16"/>
      <c r="D117" s="49">
        <f t="shared" si="36"/>
        <v>36662</v>
      </c>
      <c r="E117" s="98">
        <f t="shared" si="47"/>
        <v>0.44739218509750323</v>
      </c>
      <c r="F117" s="98"/>
      <c r="G117" s="149">
        <v>20</v>
      </c>
      <c r="H117" s="151">
        <v>392</v>
      </c>
      <c r="I117" s="151">
        <v>993</v>
      </c>
      <c r="J117" s="151">
        <v>4326</v>
      </c>
      <c r="K117" s="151">
        <v>3226</v>
      </c>
      <c r="L117" s="151">
        <v>1232</v>
      </c>
      <c r="M117" s="151">
        <v>1350</v>
      </c>
      <c r="N117" s="151">
        <v>1407</v>
      </c>
      <c r="O117" s="151">
        <v>2005</v>
      </c>
      <c r="P117" s="151">
        <v>1505</v>
      </c>
      <c r="Q117" s="151">
        <v>384</v>
      </c>
      <c r="R117" s="151">
        <v>896</v>
      </c>
      <c r="S117" s="151">
        <v>1355</v>
      </c>
      <c r="T117" s="151">
        <v>1898</v>
      </c>
      <c r="U117" s="151">
        <v>1574</v>
      </c>
      <c r="V117" s="151">
        <v>3269</v>
      </c>
      <c r="W117" s="151">
        <v>1506</v>
      </c>
      <c r="X117" s="151"/>
      <c r="Y117" s="151">
        <v>579</v>
      </c>
      <c r="Z117" s="151">
        <v>1246</v>
      </c>
      <c r="AA117" s="151">
        <v>4639</v>
      </c>
      <c r="AB117" s="151">
        <v>2880</v>
      </c>
      <c r="AF117" s="59"/>
      <c r="AG117" s="59"/>
    </row>
    <row r="118" spans="1:33" s="9" customFormat="1" ht="30" hidden="1" customHeight="1" x14ac:dyDescent="0.2">
      <c r="A118" s="8" t="s">
        <v>91</v>
      </c>
      <c r="B118" s="16">
        <v>78</v>
      </c>
      <c r="C118" s="16"/>
      <c r="D118" s="126">
        <f t="shared" si="36"/>
        <v>0</v>
      </c>
      <c r="E118" s="98">
        <f t="shared" si="47"/>
        <v>0</v>
      </c>
      <c r="F118" s="98"/>
      <c r="G118" s="149"/>
      <c r="H118" s="162"/>
      <c r="I118" s="162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F118" s="59"/>
      <c r="AG118" s="59"/>
    </row>
    <row r="119" spans="1:33" s="23" customFormat="1" ht="48" hidden="1" customHeight="1" x14ac:dyDescent="0.2">
      <c r="A119" s="10" t="s">
        <v>175</v>
      </c>
      <c r="B119" s="16"/>
      <c r="C119" s="16"/>
      <c r="D119" s="126">
        <f t="shared" si="36"/>
        <v>0</v>
      </c>
      <c r="E119" s="98" t="e">
        <f t="shared" si="47"/>
        <v>#DIV/0!</v>
      </c>
      <c r="F119" s="98"/>
      <c r="G119" s="149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F119" s="62"/>
      <c r="AG119" s="62"/>
    </row>
    <row r="120" spans="1:33" s="23" customFormat="1" ht="30" hidden="1" customHeight="1" x14ac:dyDescent="0.2">
      <c r="A120" s="8" t="s">
        <v>200</v>
      </c>
      <c r="B120" s="16"/>
      <c r="C120" s="16"/>
      <c r="D120" s="126">
        <f t="shared" si="36"/>
        <v>0</v>
      </c>
      <c r="E120" s="98" t="e">
        <f t="shared" si="47"/>
        <v>#DIV/0!</v>
      </c>
      <c r="F120" s="98"/>
      <c r="G120" s="149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F120" s="62"/>
      <c r="AG120" s="62"/>
    </row>
    <row r="121" spans="1:33" s="9" customFormat="1" ht="47.25" customHeight="1" x14ac:dyDescent="0.2">
      <c r="A121" s="19" t="s">
        <v>176</v>
      </c>
      <c r="B121" s="18">
        <v>854315</v>
      </c>
      <c r="C121" s="16"/>
      <c r="D121" s="126">
        <f t="shared" si="36"/>
        <v>456759.79000000004</v>
      </c>
      <c r="E121" s="98">
        <f t="shared" si="47"/>
        <v>0.53465032218795183</v>
      </c>
      <c r="F121" s="98"/>
      <c r="G121" s="149">
        <v>21</v>
      </c>
      <c r="H121" s="157">
        <v>23180</v>
      </c>
      <c r="I121" s="157">
        <v>13563</v>
      </c>
      <c r="J121" s="157">
        <v>33901</v>
      </c>
      <c r="K121" s="157">
        <v>31297</v>
      </c>
      <c r="L121" s="157">
        <v>9392</v>
      </c>
      <c r="M121" s="157">
        <v>25520</v>
      </c>
      <c r="N121" s="157">
        <v>19627</v>
      </c>
      <c r="O121" s="157">
        <v>20340</v>
      </c>
      <c r="P121" s="157">
        <v>24940</v>
      </c>
      <c r="Q121" s="157">
        <v>4478</v>
      </c>
      <c r="R121" s="157">
        <v>9707</v>
      </c>
      <c r="S121" s="157">
        <v>22642</v>
      </c>
      <c r="T121" s="157">
        <v>29662</v>
      </c>
      <c r="U121" s="157">
        <v>21063.9</v>
      </c>
      <c r="V121" s="228">
        <v>45946</v>
      </c>
      <c r="W121" s="229">
        <v>20583.89</v>
      </c>
      <c r="X121" s="157">
        <v>17853</v>
      </c>
      <c r="Y121" s="157">
        <v>5553</v>
      </c>
      <c r="Z121" s="157">
        <v>15457</v>
      </c>
      <c r="AA121" s="157">
        <v>44128</v>
      </c>
      <c r="AB121" s="157">
        <v>17926</v>
      </c>
      <c r="AF121" s="59"/>
      <c r="AG121" s="59"/>
    </row>
    <row r="122" spans="1:33" s="9" customFormat="1" ht="27" hidden="1" customHeight="1" x14ac:dyDescent="0.2">
      <c r="A122" s="10" t="s">
        <v>52</v>
      </c>
      <c r="B122" s="102" t="e">
        <f>B121/B119</f>
        <v>#DIV/0!</v>
      </c>
      <c r="C122" s="98"/>
      <c r="D122" s="126" t="e">
        <f t="shared" si="36"/>
        <v>#DIV/0!</v>
      </c>
      <c r="E122" s="98" t="e">
        <f t="shared" si="47"/>
        <v>#DIV/0!</v>
      </c>
      <c r="F122" s="98"/>
      <c r="G122" s="149"/>
      <c r="H122" s="163" t="e">
        <f t="shared" ref="H122:AB122" si="48">H121/H119</f>
        <v>#DIV/0!</v>
      </c>
      <c r="I122" s="163" t="e">
        <f t="shared" si="48"/>
        <v>#DIV/0!</v>
      </c>
      <c r="J122" s="157" t="e">
        <f t="shared" si="48"/>
        <v>#DIV/0!</v>
      </c>
      <c r="K122" s="157" t="e">
        <f t="shared" si="48"/>
        <v>#DIV/0!</v>
      </c>
      <c r="L122" s="157" t="e">
        <f t="shared" si="48"/>
        <v>#DIV/0!</v>
      </c>
      <c r="M122" s="157" t="e">
        <f t="shared" si="48"/>
        <v>#DIV/0!</v>
      </c>
      <c r="N122" s="157" t="e">
        <f t="shared" si="48"/>
        <v>#DIV/0!</v>
      </c>
      <c r="O122" s="157" t="e">
        <f t="shared" si="48"/>
        <v>#DIV/0!</v>
      </c>
      <c r="P122" s="157" t="e">
        <f t="shared" si="48"/>
        <v>#DIV/0!</v>
      </c>
      <c r="Q122" s="157" t="e">
        <f t="shared" si="48"/>
        <v>#DIV/0!</v>
      </c>
      <c r="R122" s="157" t="e">
        <f t="shared" si="48"/>
        <v>#DIV/0!</v>
      </c>
      <c r="S122" s="157" t="e">
        <f t="shared" si="48"/>
        <v>#DIV/0!</v>
      </c>
      <c r="T122" s="157" t="e">
        <f t="shared" si="48"/>
        <v>#DIV/0!</v>
      </c>
      <c r="U122" s="157" t="e">
        <f t="shared" si="48"/>
        <v>#DIV/0!</v>
      </c>
      <c r="V122" s="157" t="e">
        <f t="shared" si="48"/>
        <v>#DIV/0!</v>
      </c>
      <c r="W122" s="157" t="e">
        <f t="shared" si="48"/>
        <v>#DIV/0!</v>
      </c>
      <c r="X122" s="157" t="e">
        <f t="shared" si="48"/>
        <v>#DIV/0!</v>
      </c>
      <c r="Y122" s="157" t="e">
        <f t="shared" si="48"/>
        <v>#DIV/0!</v>
      </c>
      <c r="Z122" s="157" t="e">
        <f t="shared" si="48"/>
        <v>#DIV/0!</v>
      </c>
      <c r="AA122" s="157" t="e">
        <f t="shared" si="48"/>
        <v>#DIV/0!</v>
      </c>
      <c r="AB122" s="157" t="e">
        <f t="shared" si="48"/>
        <v>#DIV/0!</v>
      </c>
      <c r="AF122" s="59"/>
      <c r="AG122" s="59"/>
    </row>
    <row r="123" spans="1:33" s="9" customFormat="1" ht="30" customHeight="1" x14ac:dyDescent="0.2">
      <c r="A123" s="8" t="s">
        <v>88</v>
      </c>
      <c r="B123" s="18">
        <v>489670</v>
      </c>
      <c r="C123" s="16"/>
      <c r="D123" s="49">
        <f t="shared" si="36"/>
        <v>290770.53999999998</v>
      </c>
      <c r="E123" s="98">
        <f t="shared" si="47"/>
        <v>0.59380917760941032</v>
      </c>
      <c r="F123" s="98"/>
      <c r="G123" s="149">
        <v>21</v>
      </c>
      <c r="H123" s="151">
        <v>22994</v>
      </c>
      <c r="I123" s="151">
        <v>9030</v>
      </c>
      <c r="J123" s="151">
        <v>15005</v>
      </c>
      <c r="K123" s="151">
        <v>18803</v>
      </c>
      <c r="L123" s="151">
        <v>3951</v>
      </c>
      <c r="M123" s="151">
        <v>20840</v>
      </c>
      <c r="N123" s="151">
        <v>12368</v>
      </c>
      <c r="O123" s="151">
        <v>12991</v>
      </c>
      <c r="P123" s="151">
        <v>15561</v>
      </c>
      <c r="Q123" s="151">
        <v>2558</v>
      </c>
      <c r="R123" s="151">
        <v>5015</v>
      </c>
      <c r="S123" s="151">
        <v>16762</v>
      </c>
      <c r="T123" s="151">
        <v>24234</v>
      </c>
      <c r="U123" s="151">
        <v>15990.9</v>
      </c>
      <c r="V123" s="147">
        <v>31401</v>
      </c>
      <c r="W123" s="147">
        <v>13649.14</v>
      </c>
      <c r="X123" s="151">
        <v>10490</v>
      </c>
      <c r="Y123" s="151">
        <v>3746.5</v>
      </c>
      <c r="Z123" s="151">
        <v>11820</v>
      </c>
      <c r="AA123" s="151">
        <v>17109</v>
      </c>
      <c r="AB123" s="151">
        <v>6452</v>
      </c>
      <c r="AF123" s="59"/>
      <c r="AG123" s="59"/>
    </row>
    <row r="124" spans="1:33" s="9" customFormat="1" ht="30" customHeight="1" x14ac:dyDescent="0.2">
      <c r="A124" s="8" t="s">
        <v>89</v>
      </c>
      <c r="B124" s="18">
        <v>27713</v>
      </c>
      <c r="C124" s="16"/>
      <c r="D124" s="49">
        <f t="shared" si="36"/>
        <v>14436.25</v>
      </c>
      <c r="E124" s="98">
        <f t="shared" si="47"/>
        <v>0.52091978493847657</v>
      </c>
      <c r="F124" s="98"/>
      <c r="G124" s="149">
        <v>16</v>
      </c>
      <c r="H124" s="151">
        <v>450</v>
      </c>
      <c r="I124" s="151">
        <v>915</v>
      </c>
      <c r="J124" s="151"/>
      <c r="K124" s="151">
        <v>1071</v>
      </c>
      <c r="L124" s="151"/>
      <c r="M124" s="151">
        <v>900</v>
      </c>
      <c r="N124" s="151">
        <v>2456</v>
      </c>
      <c r="O124" s="151">
        <v>140</v>
      </c>
      <c r="P124" s="151"/>
      <c r="Q124" s="151">
        <v>254</v>
      </c>
      <c r="R124" s="151">
        <v>980</v>
      </c>
      <c r="S124" s="151">
        <v>800</v>
      </c>
      <c r="T124" s="151"/>
      <c r="U124" s="147">
        <v>160.69999999999999</v>
      </c>
      <c r="V124" s="151">
        <v>338</v>
      </c>
      <c r="W124" s="147">
        <v>148.55000000000001</v>
      </c>
      <c r="X124" s="151"/>
      <c r="Y124" s="151">
        <v>45</v>
      </c>
      <c r="Z124" s="151">
        <v>428</v>
      </c>
      <c r="AA124" s="151">
        <v>3180</v>
      </c>
      <c r="AB124" s="151">
        <v>2170</v>
      </c>
      <c r="AF124" s="59"/>
      <c r="AG124" s="59"/>
    </row>
    <row r="125" spans="1:33" s="9" customFormat="1" ht="31.15" customHeight="1" x14ac:dyDescent="0.2">
      <c r="A125" s="8" t="s">
        <v>90</v>
      </c>
      <c r="B125" s="18">
        <v>273652</v>
      </c>
      <c r="C125" s="16"/>
      <c r="D125" s="49">
        <f t="shared" si="36"/>
        <v>104436.05</v>
      </c>
      <c r="E125" s="98">
        <f t="shared" si="47"/>
        <v>0.38163817549296186</v>
      </c>
      <c r="F125" s="98"/>
      <c r="G125" s="149">
        <v>20</v>
      </c>
      <c r="H125" s="151">
        <v>784</v>
      </c>
      <c r="I125" s="151">
        <v>2283</v>
      </c>
      <c r="J125" s="151">
        <v>12545</v>
      </c>
      <c r="K125" s="151">
        <v>9596</v>
      </c>
      <c r="L125" s="151">
        <v>3549</v>
      </c>
      <c r="M125" s="151">
        <v>3780</v>
      </c>
      <c r="N125" s="151">
        <v>3210</v>
      </c>
      <c r="O125" s="151">
        <v>5338</v>
      </c>
      <c r="P125" s="151">
        <v>3792</v>
      </c>
      <c r="Q125" s="151">
        <v>697</v>
      </c>
      <c r="R125" s="151">
        <v>2717</v>
      </c>
      <c r="S125" s="151">
        <v>3948</v>
      </c>
      <c r="T125" s="151">
        <v>3930</v>
      </c>
      <c r="U125" s="147">
        <v>4438.3</v>
      </c>
      <c r="V125" s="151">
        <v>10782</v>
      </c>
      <c r="W125" s="151">
        <v>4437.75</v>
      </c>
      <c r="X125" s="151"/>
      <c r="Y125" s="151">
        <v>1659</v>
      </c>
      <c r="Z125" s="151">
        <v>2894</v>
      </c>
      <c r="AA125" s="151">
        <v>15992</v>
      </c>
      <c r="AB125" s="151">
        <v>8064</v>
      </c>
      <c r="AF125" s="59"/>
      <c r="AG125" s="59"/>
    </row>
    <row r="126" spans="1:33" s="9" customFormat="1" ht="31.15" hidden="1" customHeight="1" x14ac:dyDescent="0.2">
      <c r="A126" s="8" t="s">
        <v>91</v>
      </c>
      <c r="B126" s="16">
        <v>125</v>
      </c>
      <c r="C126" s="126"/>
      <c r="D126" s="126">
        <f t="shared" si="36"/>
        <v>0</v>
      </c>
      <c r="E126" s="98">
        <f t="shared" si="47"/>
        <v>0</v>
      </c>
      <c r="F126" s="98"/>
      <c r="G126" s="149"/>
      <c r="H126" s="162"/>
      <c r="I126" s="162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F126" s="59"/>
      <c r="AG126" s="59"/>
    </row>
    <row r="127" spans="1:33" s="9" customFormat="1" ht="31.15" hidden="1" customHeight="1" x14ac:dyDescent="0.2">
      <c r="A127" s="8" t="s">
        <v>200</v>
      </c>
      <c r="B127" s="16"/>
      <c r="C127" s="126"/>
      <c r="D127" s="126">
        <f t="shared" si="36"/>
        <v>0</v>
      </c>
      <c r="E127" s="98" t="e">
        <f t="shared" si="47"/>
        <v>#DIV/0!</v>
      </c>
      <c r="F127" s="98"/>
      <c r="G127" s="149"/>
      <c r="H127" s="161"/>
      <c r="I127" s="161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F127" s="59"/>
      <c r="AG127" s="59"/>
    </row>
    <row r="128" spans="1:33" s="130" customFormat="1" ht="31.15" customHeight="1" x14ac:dyDescent="0.2">
      <c r="A128" s="136" t="s">
        <v>217</v>
      </c>
      <c r="B128" s="16"/>
      <c r="C128" s="126"/>
      <c r="D128" s="126">
        <f t="shared" si="36"/>
        <v>80224.399999999994</v>
      </c>
      <c r="E128" s="98" t="e">
        <f t="shared" si="47"/>
        <v>#DIV/0!</v>
      </c>
      <c r="F128" s="98"/>
      <c r="G128" s="149">
        <v>11</v>
      </c>
      <c r="H128" s="161">
        <v>14433</v>
      </c>
      <c r="I128" s="161">
        <v>1440</v>
      </c>
      <c r="J128" s="157">
        <v>3158.4</v>
      </c>
      <c r="K128" s="157">
        <v>21937</v>
      </c>
      <c r="L128" s="157">
        <v>2671</v>
      </c>
      <c r="M128" s="157"/>
      <c r="N128" s="157"/>
      <c r="O128" s="157">
        <v>9926</v>
      </c>
      <c r="P128" s="157">
        <v>8111</v>
      </c>
      <c r="Q128" s="157">
        <v>420</v>
      </c>
      <c r="R128" s="157"/>
      <c r="S128" s="157">
        <v>6330</v>
      </c>
      <c r="T128" s="157">
        <v>10364</v>
      </c>
      <c r="U128" s="157"/>
      <c r="V128" s="157"/>
      <c r="W128" s="157"/>
      <c r="X128" s="157"/>
      <c r="Y128" s="157">
        <v>1434</v>
      </c>
      <c r="Z128" s="157"/>
      <c r="AA128" s="157"/>
      <c r="AB128" s="157"/>
      <c r="AF128" s="137"/>
      <c r="AG128" s="137"/>
    </row>
    <row r="129" spans="1:33" s="130" customFormat="1" ht="31.15" customHeight="1" x14ac:dyDescent="0.2">
      <c r="A129" s="8" t="s">
        <v>88</v>
      </c>
      <c r="B129" s="16"/>
      <c r="C129" s="126"/>
      <c r="D129" s="126">
        <f t="shared" si="36"/>
        <v>38636.1</v>
      </c>
      <c r="E129" s="98" t="e">
        <f t="shared" si="47"/>
        <v>#DIV/0!</v>
      </c>
      <c r="F129" s="98"/>
      <c r="G129" s="149">
        <v>8</v>
      </c>
      <c r="H129" s="161">
        <v>13862.1</v>
      </c>
      <c r="I129" s="161">
        <v>1055</v>
      </c>
      <c r="J129" s="157"/>
      <c r="K129" s="157"/>
      <c r="L129" s="157">
        <v>2671</v>
      </c>
      <c r="M129" s="157"/>
      <c r="N129" s="157"/>
      <c r="O129" s="157">
        <v>6988</v>
      </c>
      <c r="P129" s="157">
        <v>5876</v>
      </c>
      <c r="Q129" s="157">
        <v>420</v>
      </c>
      <c r="R129" s="157"/>
      <c r="S129" s="157">
        <v>6330</v>
      </c>
      <c r="T129" s="157"/>
      <c r="U129" s="157"/>
      <c r="V129" s="157"/>
      <c r="W129" s="157"/>
      <c r="X129" s="157"/>
      <c r="Y129" s="157">
        <v>1434</v>
      </c>
      <c r="Z129" s="157"/>
      <c r="AA129" s="157"/>
      <c r="AB129" s="157"/>
      <c r="AF129" s="137"/>
      <c r="AG129" s="137"/>
    </row>
    <row r="130" spans="1:33" s="130" customFormat="1" ht="31.15" customHeight="1" x14ac:dyDescent="0.2">
      <c r="A130" s="8" t="s">
        <v>89</v>
      </c>
      <c r="B130" s="16"/>
      <c r="C130" s="126"/>
      <c r="D130" s="126">
        <f t="shared" si="36"/>
        <v>335</v>
      </c>
      <c r="E130" s="98" t="e">
        <f t="shared" si="47"/>
        <v>#DIV/0!</v>
      </c>
      <c r="F130" s="98"/>
      <c r="G130" s="149">
        <v>2</v>
      </c>
      <c r="H130" s="161">
        <v>255</v>
      </c>
      <c r="I130" s="161"/>
      <c r="J130" s="157"/>
      <c r="K130" s="157"/>
      <c r="L130" s="157"/>
      <c r="M130" s="157"/>
      <c r="N130" s="157"/>
      <c r="O130" s="157">
        <v>80</v>
      </c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F130" s="137"/>
      <c r="AG130" s="137"/>
    </row>
    <row r="131" spans="1:33" s="130" customFormat="1" ht="30.75" customHeight="1" x14ac:dyDescent="0.2">
      <c r="A131" s="8" t="s">
        <v>90</v>
      </c>
      <c r="B131" s="16"/>
      <c r="C131" s="126"/>
      <c r="D131" s="126">
        <f t="shared" si="36"/>
        <v>2373.4</v>
      </c>
      <c r="E131" s="98" t="e">
        <f t="shared" si="47"/>
        <v>#DIV/0!</v>
      </c>
      <c r="F131" s="98"/>
      <c r="G131" s="149">
        <v>2</v>
      </c>
      <c r="H131" s="161">
        <v>71.400000000000006</v>
      </c>
      <c r="I131" s="161"/>
      <c r="J131" s="157"/>
      <c r="K131" s="157"/>
      <c r="L131" s="157"/>
      <c r="M131" s="157"/>
      <c r="N131" s="157"/>
      <c r="O131" s="157">
        <v>2302</v>
      </c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F131" s="137"/>
      <c r="AG131" s="137"/>
    </row>
    <row r="132" spans="1:33" s="9" customFormat="1" ht="31.15" customHeight="1" x14ac:dyDescent="0.2">
      <c r="A132" s="19" t="s">
        <v>94</v>
      </c>
      <c r="B132" s="221">
        <f>B121/B113*10</f>
        <v>33.263443560601637</v>
      </c>
      <c r="C132" s="133"/>
      <c r="D132" s="197">
        <f t="shared" ref="D132:H132" si="49">D121/D113*10</f>
        <v>29.375150088203952</v>
      </c>
      <c r="E132" s="98">
        <f t="shared" si="47"/>
        <v>0.88310610519582189</v>
      </c>
      <c r="F132" s="98"/>
      <c r="G132" s="147"/>
      <c r="H132" s="158">
        <f t="shared" si="49"/>
        <v>30.5</v>
      </c>
      <c r="I132" s="158">
        <f t="shared" ref="I132:AB132" si="50">I121/I113*10</f>
        <v>28.999358563181524</v>
      </c>
      <c r="J132" s="158">
        <f t="shared" si="50"/>
        <v>29.262839879154079</v>
      </c>
      <c r="K132" s="158">
        <f t="shared" si="50"/>
        <v>28.584345602338111</v>
      </c>
      <c r="L132" s="158">
        <f t="shared" si="50"/>
        <v>27.647924639387696</v>
      </c>
      <c r="M132" s="158">
        <f t="shared" si="50"/>
        <v>31.274509803921568</v>
      </c>
      <c r="N132" s="158">
        <f t="shared" si="50"/>
        <v>32.931208053691272</v>
      </c>
      <c r="O132" s="158">
        <f t="shared" si="50"/>
        <v>26.830233478432923</v>
      </c>
      <c r="P132" s="158">
        <f t="shared" si="50"/>
        <v>27.931459289954081</v>
      </c>
      <c r="Q132" s="158">
        <f>Q121/Q113*10</f>
        <v>23.251466846669086</v>
      </c>
      <c r="R132" s="158">
        <f t="shared" si="50"/>
        <v>25.108639420589757</v>
      </c>
      <c r="S132" s="158">
        <f t="shared" si="50"/>
        <v>30.061072756240041</v>
      </c>
      <c r="T132" s="158">
        <f t="shared" si="50"/>
        <v>28.482811599769541</v>
      </c>
      <c r="U132" s="158">
        <f t="shared" si="50"/>
        <v>30.474392361111114</v>
      </c>
      <c r="V132" s="158">
        <f t="shared" si="50"/>
        <v>33.178798382437897</v>
      </c>
      <c r="W132" s="158">
        <f t="shared" si="50"/>
        <v>28.197109589041098</v>
      </c>
      <c r="X132" s="158">
        <f t="shared" si="50"/>
        <v>27.938967136150236</v>
      </c>
      <c r="Y132" s="158">
        <f t="shared" si="50"/>
        <v>24.549071618037136</v>
      </c>
      <c r="Z132" s="158">
        <f t="shared" si="50"/>
        <v>26.435779031982211</v>
      </c>
      <c r="AA132" s="158">
        <f t="shared" si="50"/>
        <v>31.515497786030569</v>
      </c>
      <c r="AB132" s="158">
        <f t="shared" si="50"/>
        <v>28.207710464201416</v>
      </c>
      <c r="AF132" s="59"/>
      <c r="AG132" s="59"/>
    </row>
    <row r="133" spans="1:33" s="9" customFormat="1" ht="30" customHeight="1" x14ac:dyDescent="0.2">
      <c r="A133" s="8" t="s">
        <v>88</v>
      </c>
      <c r="B133" s="221">
        <f>B123/B115*10</f>
        <v>35.275260420418689</v>
      </c>
      <c r="C133" s="133"/>
      <c r="D133" s="91">
        <f t="shared" ref="D133:H133" si="51">D123/D115*10</f>
        <v>31.514478294750919</v>
      </c>
      <c r="E133" s="98">
        <f t="shared" si="47"/>
        <v>0.89338754467448567</v>
      </c>
      <c r="F133" s="98"/>
      <c r="G133" s="147"/>
      <c r="H133" s="147">
        <f t="shared" si="51"/>
        <v>35.078565980167809</v>
      </c>
      <c r="I133" s="147">
        <f t="shared" ref="I133:AB133" si="52">I123/I115*10</f>
        <v>30</v>
      </c>
      <c r="J133" s="147">
        <f t="shared" si="52"/>
        <v>30.906282183316168</v>
      </c>
      <c r="K133" s="147">
        <f t="shared" si="52"/>
        <v>28.81244253754214</v>
      </c>
      <c r="L133" s="158">
        <f t="shared" si="52"/>
        <v>26.079207920792079</v>
      </c>
      <c r="M133" s="147">
        <f t="shared" si="52"/>
        <v>32.012288786482337</v>
      </c>
      <c r="N133" s="147">
        <f>N123/N115*10</f>
        <v>41.447721179624665</v>
      </c>
      <c r="O133" s="147">
        <f t="shared" si="52"/>
        <v>27.263378803777542</v>
      </c>
      <c r="P133" s="147">
        <f t="shared" si="52"/>
        <v>31.153153153153156</v>
      </c>
      <c r="Q133" s="147">
        <f t="shared" si="52"/>
        <v>27.358288770053477</v>
      </c>
      <c r="R133" s="147">
        <f>R123/R115*10</f>
        <v>26.647183846971309</v>
      </c>
      <c r="S133" s="147">
        <f t="shared" si="52"/>
        <v>29.401859322925802</v>
      </c>
      <c r="T133" s="147">
        <f t="shared" si="52"/>
        <v>31.678431372549021</v>
      </c>
      <c r="U133" s="147">
        <f t="shared" si="52"/>
        <v>31.342414739317913</v>
      </c>
      <c r="V133" s="147">
        <f t="shared" si="52"/>
        <v>36.726315789473681</v>
      </c>
      <c r="W133" s="147">
        <f t="shared" si="52"/>
        <v>31.560894397299233</v>
      </c>
      <c r="X133" s="147">
        <f t="shared" si="52"/>
        <v>30.583090379008748</v>
      </c>
      <c r="Y133" s="147">
        <f t="shared" si="52"/>
        <v>23.29912935323383</v>
      </c>
      <c r="Z133" s="147">
        <f t="shared" si="52"/>
        <v>28.454501685122775</v>
      </c>
      <c r="AA133" s="147">
        <f t="shared" si="52"/>
        <v>34.293445580276611</v>
      </c>
      <c r="AB133" s="147">
        <f t="shared" si="52"/>
        <v>28.997752808988764</v>
      </c>
      <c r="AF133" s="59"/>
      <c r="AG133" s="59"/>
    </row>
    <row r="134" spans="1:33" s="9" customFormat="1" ht="30.75" customHeight="1" x14ac:dyDescent="0.2">
      <c r="A134" s="8" t="s">
        <v>89</v>
      </c>
      <c r="B134" s="221">
        <f t="shared" ref="B134" si="53">B123/B115*10</f>
        <v>35.275260420418689</v>
      </c>
      <c r="C134" s="128"/>
      <c r="D134" s="92">
        <f t="shared" ref="D134:H134" si="54">D124/D116*10</f>
        <v>25.126623037560485</v>
      </c>
      <c r="E134" s="98">
        <f t="shared" si="47"/>
        <v>0.71230156030304514</v>
      </c>
      <c r="F134" s="98"/>
      <c r="G134" s="148"/>
      <c r="H134" s="148">
        <f t="shared" si="54"/>
        <v>15</v>
      </c>
      <c r="I134" s="148">
        <f t="shared" ref="I134:AB134" si="55">I124/I116*10</f>
        <v>25</v>
      </c>
      <c r="J134" s="148" t="e">
        <f t="shared" si="55"/>
        <v>#DIV/0!</v>
      </c>
      <c r="K134" s="148">
        <f t="shared" si="55"/>
        <v>34.660194174757279</v>
      </c>
      <c r="L134" s="148" t="e">
        <f t="shared" si="55"/>
        <v>#DIV/0!</v>
      </c>
      <c r="M134" s="148">
        <f t="shared" si="55"/>
        <v>30</v>
      </c>
      <c r="N134" s="148">
        <f t="shared" si="55"/>
        <v>26.072186836518046</v>
      </c>
      <c r="O134" s="148">
        <f t="shared" si="55"/>
        <v>21.538461538461537</v>
      </c>
      <c r="P134" s="148" t="e">
        <f t="shared" si="55"/>
        <v>#DIV/0!</v>
      </c>
      <c r="Q134" s="148">
        <f t="shared" si="55"/>
        <v>25.049309664694277</v>
      </c>
      <c r="R134" s="148">
        <f>R124/R116*10</f>
        <v>16.470588235294116</v>
      </c>
      <c r="S134" s="148">
        <f t="shared" si="55"/>
        <v>30.188679245283019</v>
      </c>
      <c r="T134" s="148" t="e">
        <f t="shared" si="55"/>
        <v>#DIV/0!</v>
      </c>
      <c r="U134" s="148">
        <f t="shared" si="55"/>
        <v>23.289855072463766</v>
      </c>
      <c r="V134" s="148">
        <f t="shared" si="55"/>
        <v>18.172043010752688</v>
      </c>
      <c r="W134" s="148">
        <f t="shared" si="55"/>
        <v>67.52272727272728</v>
      </c>
      <c r="X134" s="148" t="e">
        <f t="shared" si="55"/>
        <v>#DIV/0!</v>
      </c>
      <c r="Y134" s="148">
        <f t="shared" si="55"/>
        <v>15</v>
      </c>
      <c r="Z134" s="148">
        <f t="shared" si="55"/>
        <v>14.861111111111111</v>
      </c>
      <c r="AA134" s="148">
        <f t="shared" si="55"/>
        <v>26.99490662139219</v>
      </c>
      <c r="AB134" s="148">
        <f t="shared" si="55"/>
        <v>29.766803840877913</v>
      </c>
      <c r="AF134" s="59"/>
      <c r="AG134" s="59"/>
    </row>
    <row r="135" spans="1:33" s="9" customFormat="1" ht="30" customHeight="1" x14ac:dyDescent="0.2">
      <c r="A135" s="8" t="s">
        <v>90</v>
      </c>
      <c r="B135" s="221">
        <f>B125/B117*10</f>
        <v>33.394186415444317</v>
      </c>
      <c r="C135" s="128"/>
      <c r="D135" s="92">
        <f t="shared" ref="D135:H135" si="56">D125/D117*10</f>
        <v>28.486184605313404</v>
      </c>
      <c r="E135" s="98">
        <f t="shared" si="47"/>
        <v>0.85302825620386924</v>
      </c>
      <c r="F135" s="98"/>
      <c r="G135" s="148"/>
      <c r="H135" s="148">
        <f t="shared" si="56"/>
        <v>20</v>
      </c>
      <c r="I135" s="148">
        <f t="shared" ref="I135:AB135" si="57">I125/I117*10</f>
        <v>22.990936555891238</v>
      </c>
      <c r="J135" s="148">
        <f t="shared" si="57"/>
        <v>28.999075358298661</v>
      </c>
      <c r="K135" s="148">
        <f t="shared" si="57"/>
        <v>29.745815251084935</v>
      </c>
      <c r="L135" s="148">
        <f t="shared" si="57"/>
        <v>28.806818181818183</v>
      </c>
      <c r="M135" s="148">
        <f t="shared" si="57"/>
        <v>28</v>
      </c>
      <c r="N135" s="148">
        <f t="shared" si="57"/>
        <v>22.81449893390192</v>
      </c>
      <c r="O135" s="148">
        <f t="shared" si="57"/>
        <v>26.623441396508728</v>
      </c>
      <c r="P135" s="148">
        <f t="shared" si="57"/>
        <v>25.196013289036543</v>
      </c>
      <c r="Q135" s="148">
        <f t="shared" si="57"/>
        <v>18.151041666666668</v>
      </c>
      <c r="R135" s="148">
        <f t="shared" si="57"/>
        <v>30.323660714285715</v>
      </c>
      <c r="S135" s="148">
        <f t="shared" si="57"/>
        <v>29.136531365313655</v>
      </c>
      <c r="T135" s="148">
        <f>T125/T117*10</f>
        <v>20.706006322444676</v>
      </c>
      <c r="U135" s="148">
        <f t="shared" si="57"/>
        <v>28.197585768742059</v>
      </c>
      <c r="V135" s="148">
        <f t="shared" si="57"/>
        <v>32.982563475068829</v>
      </c>
      <c r="W135" s="148">
        <f t="shared" si="57"/>
        <v>29.467131474103585</v>
      </c>
      <c r="X135" s="148" t="e">
        <f t="shared" si="57"/>
        <v>#DIV/0!</v>
      </c>
      <c r="Y135" s="148">
        <f t="shared" si="57"/>
        <v>28.652849740932641</v>
      </c>
      <c r="Z135" s="148">
        <f t="shared" si="57"/>
        <v>23.226324237560192</v>
      </c>
      <c r="AA135" s="148">
        <f t="shared" si="57"/>
        <v>34.47294675576633</v>
      </c>
      <c r="AB135" s="148">
        <f t="shared" si="57"/>
        <v>28</v>
      </c>
      <c r="AF135" s="59"/>
      <c r="AG135" s="59"/>
    </row>
    <row r="136" spans="1:33" s="9" customFormat="1" ht="30" hidden="1" customHeight="1" x14ac:dyDescent="0.2">
      <c r="A136" s="8" t="s">
        <v>91</v>
      </c>
      <c r="B136" s="221">
        <f>B126/B118*10</f>
        <v>16.025641025641026</v>
      </c>
      <c r="C136" s="133"/>
      <c r="D136" s="126" t="e">
        <f>SUM(H136:AB136)</f>
        <v>#DIV/0!</v>
      </c>
      <c r="E136" s="98" t="e">
        <f>D136/B136</f>
        <v>#DIV/0!</v>
      </c>
      <c r="F136" s="98"/>
      <c r="G136" s="149"/>
      <c r="H136" s="157" t="e">
        <f>H126/H118*10</f>
        <v>#DIV/0!</v>
      </c>
      <c r="I136" s="157" t="e">
        <f t="shared" ref="I136:AB136" si="58">I126/I118*10</f>
        <v>#DIV/0!</v>
      </c>
      <c r="J136" s="157" t="e">
        <f t="shared" si="58"/>
        <v>#DIV/0!</v>
      </c>
      <c r="K136" s="157" t="e">
        <f t="shared" si="58"/>
        <v>#DIV/0!</v>
      </c>
      <c r="L136" s="157" t="e">
        <f t="shared" si="58"/>
        <v>#DIV/0!</v>
      </c>
      <c r="M136" s="157" t="e">
        <f t="shared" si="58"/>
        <v>#DIV/0!</v>
      </c>
      <c r="N136" s="157" t="e">
        <f t="shared" si="58"/>
        <v>#DIV/0!</v>
      </c>
      <c r="O136" s="157" t="e">
        <f t="shared" si="58"/>
        <v>#DIV/0!</v>
      </c>
      <c r="P136" s="157" t="e">
        <f t="shared" si="58"/>
        <v>#DIV/0!</v>
      </c>
      <c r="Q136" s="157" t="e">
        <f t="shared" si="58"/>
        <v>#DIV/0!</v>
      </c>
      <c r="R136" s="157" t="e">
        <f t="shared" si="58"/>
        <v>#DIV/0!</v>
      </c>
      <c r="S136" s="157" t="e">
        <f t="shared" si="58"/>
        <v>#DIV/0!</v>
      </c>
      <c r="T136" s="157" t="e">
        <f t="shared" si="58"/>
        <v>#DIV/0!</v>
      </c>
      <c r="U136" s="157" t="e">
        <f t="shared" si="58"/>
        <v>#DIV/0!</v>
      </c>
      <c r="V136" s="157" t="e">
        <f t="shared" si="58"/>
        <v>#DIV/0!</v>
      </c>
      <c r="W136" s="157" t="e">
        <f t="shared" si="58"/>
        <v>#DIV/0!</v>
      </c>
      <c r="X136" s="157" t="e">
        <f t="shared" si="58"/>
        <v>#DIV/0!</v>
      </c>
      <c r="Y136" s="157" t="e">
        <f t="shared" si="58"/>
        <v>#DIV/0!</v>
      </c>
      <c r="Z136" s="157" t="e">
        <f t="shared" si="58"/>
        <v>#DIV/0!</v>
      </c>
      <c r="AA136" s="157" t="e">
        <f t="shared" si="58"/>
        <v>#DIV/0!</v>
      </c>
      <c r="AB136" s="157" t="e">
        <f t="shared" si="58"/>
        <v>#DIV/0!</v>
      </c>
      <c r="AF136" s="59"/>
      <c r="AG136" s="59"/>
    </row>
    <row r="137" spans="1:33" s="9" customFormat="1" ht="30" hidden="1" customHeight="1" x14ac:dyDescent="0.2">
      <c r="A137" s="8" t="s">
        <v>199</v>
      </c>
      <c r="B137" s="222"/>
      <c r="C137" s="130"/>
      <c r="D137" s="126" t="e">
        <f t="shared" si="36"/>
        <v>#DIV/0!</v>
      </c>
      <c r="E137" s="98" t="e">
        <f>D137/B138</f>
        <v>#DIV/0!</v>
      </c>
      <c r="F137" s="98"/>
      <c r="G137" s="149"/>
      <c r="H137" s="157" t="e">
        <f t="shared" ref="H137:AB137" si="59">H127/H120*10</f>
        <v>#DIV/0!</v>
      </c>
      <c r="I137" s="157" t="e">
        <f t="shared" si="59"/>
        <v>#DIV/0!</v>
      </c>
      <c r="J137" s="157" t="e">
        <f t="shared" si="59"/>
        <v>#DIV/0!</v>
      </c>
      <c r="K137" s="157" t="e">
        <f t="shared" si="59"/>
        <v>#DIV/0!</v>
      </c>
      <c r="L137" s="157" t="e">
        <f t="shared" si="59"/>
        <v>#DIV/0!</v>
      </c>
      <c r="M137" s="157" t="e">
        <f t="shared" si="59"/>
        <v>#DIV/0!</v>
      </c>
      <c r="N137" s="157" t="e">
        <f t="shared" si="59"/>
        <v>#DIV/0!</v>
      </c>
      <c r="O137" s="157" t="e">
        <f t="shared" si="59"/>
        <v>#DIV/0!</v>
      </c>
      <c r="P137" s="157" t="e">
        <f t="shared" si="59"/>
        <v>#DIV/0!</v>
      </c>
      <c r="Q137" s="157" t="e">
        <f t="shared" si="59"/>
        <v>#DIV/0!</v>
      </c>
      <c r="R137" s="157" t="e">
        <f t="shared" si="59"/>
        <v>#DIV/0!</v>
      </c>
      <c r="S137" s="157" t="e">
        <f t="shared" si="59"/>
        <v>#DIV/0!</v>
      </c>
      <c r="T137" s="157" t="e">
        <f t="shared" si="59"/>
        <v>#DIV/0!</v>
      </c>
      <c r="U137" s="157" t="e">
        <f t="shared" si="59"/>
        <v>#DIV/0!</v>
      </c>
      <c r="V137" s="157" t="e">
        <f t="shared" si="59"/>
        <v>#DIV/0!</v>
      </c>
      <c r="W137" s="157" t="e">
        <f t="shared" si="59"/>
        <v>#DIV/0!</v>
      </c>
      <c r="X137" s="157" t="e">
        <f t="shared" si="59"/>
        <v>#DIV/0!</v>
      </c>
      <c r="Y137" s="157" t="e">
        <f t="shared" si="59"/>
        <v>#DIV/0!</v>
      </c>
      <c r="Z137" s="157" t="e">
        <f t="shared" si="59"/>
        <v>#DIV/0!</v>
      </c>
      <c r="AA137" s="157" t="e">
        <f t="shared" si="59"/>
        <v>#DIV/0!</v>
      </c>
      <c r="AB137" s="157" t="e">
        <f t="shared" si="59"/>
        <v>#DIV/0!</v>
      </c>
      <c r="AF137" s="59"/>
      <c r="AG137" s="59"/>
    </row>
    <row r="138" spans="1:33" s="9" customFormat="1" ht="30" hidden="1" customHeight="1" x14ac:dyDescent="0.2">
      <c r="A138" s="24" t="s">
        <v>139</v>
      </c>
      <c r="B138" s="221"/>
      <c r="C138" s="133"/>
      <c r="D138" s="126">
        <f t="shared" si="36"/>
        <v>143669.9</v>
      </c>
      <c r="E138" s="98">
        <f>D138/B139</f>
        <v>34.133974815870751</v>
      </c>
      <c r="F138" s="98"/>
      <c r="G138" s="149">
        <v>21</v>
      </c>
      <c r="H138" s="157">
        <v>7600</v>
      </c>
      <c r="I138" s="157">
        <v>4010</v>
      </c>
      <c r="J138" s="157">
        <v>10955</v>
      </c>
      <c r="K138" s="157">
        <v>10175</v>
      </c>
      <c r="L138" s="157">
        <v>3259</v>
      </c>
      <c r="M138" s="157">
        <v>7070</v>
      </c>
      <c r="N138" s="157">
        <v>5757</v>
      </c>
      <c r="O138" s="157">
        <v>5256</v>
      </c>
      <c r="P138" s="157">
        <v>8486</v>
      </c>
      <c r="Q138" s="158">
        <v>1739.9</v>
      </c>
      <c r="R138" s="157">
        <v>3195</v>
      </c>
      <c r="S138" s="157">
        <v>6965</v>
      </c>
      <c r="T138" s="157">
        <v>9741</v>
      </c>
      <c r="U138" s="157">
        <v>6158</v>
      </c>
      <c r="V138" s="157">
        <v>13359</v>
      </c>
      <c r="W138" s="157">
        <v>7061</v>
      </c>
      <c r="X138" s="157">
        <v>5952</v>
      </c>
      <c r="Y138" s="157">
        <v>2078</v>
      </c>
      <c r="Z138" s="157">
        <v>5429</v>
      </c>
      <c r="AA138" s="157">
        <v>13204</v>
      </c>
      <c r="AB138" s="157">
        <v>6220</v>
      </c>
      <c r="AC138" s="49">
        <v>1420</v>
      </c>
      <c r="AF138" s="59"/>
      <c r="AG138" s="59"/>
    </row>
    <row r="139" spans="1:33" s="9" customFormat="1" ht="30" hidden="1" customHeight="1" x14ac:dyDescent="0.2">
      <c r="A139" s="24" t="s">
        <v>95</v>
      </c>
      <c r="B139" s="25">
        <v>4209</v>
      </c>
      <c r="C139" s="190"/>
      <c r="D139" s="126">
        <f>SUM(H139:AB139)</f>
        <v>5911</v>
      </c>
      <c r="E139" s="98">
        <f>D139/B139</f>
        <v>1.4043715846994536</v>
      </c>
      <c r="F139" s="98"/>
      <c r="G139" s="149">
        <v>21</v>
      </c>
      <c r="H139" s="164">
        <f>(H113-H138)/2</f>
        <v>0</v>
      </c>
      <c r="I139" s="164">
        <f>(I113-I138)/2</f>
        <v>333.5</v>
      </c>
      <c r="J139" s="164">
        <f t="shared" ref="J139:AB139" si="60">(J113-J138)/2</f>
        <v>315</v>
      </c>
      <c r="K139" s="164">
        <f t="shared" si="60"/>
        <v>387</v>
      </c>
      <c r="L139" s="164">
        <f t="shared" si="60"/>
        <v>69</v>
      </c>
      <c r="M139" s="164">
        <f t="shared" si="60"/>
        <v>545</v>
      </c>
      <c r="N139" s="164">
        <f t="shared" si="60"/>
        <v>101.5</v>
      </c>
      <c r="O139" s="164">
        <f t="shared" si="60"/>
        <v>1162.5</v>
      </c>
      <c r="P139" s="164">
        <f t="shared" si="60"/>
        <v>221.5</v>
      </c>
      <c r="Q139" s="164">
        <f t="shared" si="60"/>
        <v>93</v>
      </c>
      <c r="R139" s="164">
        <f t="shared" si="60"/>
        <v>335.5</v>
      </c>
      <c r="S139" s="164">
        <f t="shared" si="60"/>
        <v>283.5</v>
      </c>
      <c r="T139" s="164">
        <f t="shared" si="60"/>
        <v>336.5</v>
      </c>
      <c r="U139" s="164">
        <f t="shared" si="60"/>
        <v>377</v>
      </c>
      <c r="V139" s="164">
        <f t="shared" si="60"/>
        <v>244.5</v>
      </c>
      <c r="W139" s="164">
        <f t="shared" si="60"/>
        <v>119.5</v>
      </c>
      <c r="X139" s="164">
        <f t="shared" si="60"/>
        <v>219</v>
      </c>
      <c r="Y139" s="164">
        <f t="shared" si="60"/>
        <v>92</v>
      </c>
      <c r="Z139" s="164">
        <f t="shared" si="60"/>
        <v>209</v>
      </c>
      <c r="AA139" s="164">
        <f t="shared" si="60"/>
        <v>399</v>
      </c>
      <c r="AB139" s="164">
        <f t="shared" si="60"/>
        <v>67.5</v>
      </c>
      <c r="AF139" s="59"/>
      <c r="AG139" s="59"/>
    </row>
    <row r="140" spans="1:33" s="9" customFormat="1" ht="30" hidden="1" customHeight="1" x14ac:dyDescent="0.2">
      <c r="A140" s="24"/>
      <c r="B140" s="25"/>
      <c r="C140" s="190"/>
      <c r="D140" s="126">
        <f>D113/21</f>
        <v>7404.3761904761905</v>
      </c>
      <c r="E140" s="126"/>
      <c r="F140" s="126"/>
      <c r="G140" s="151"/>
      <c r="H140" s="157">
        <f t="shared" ref="H140:AB140" si="61">H113/21</f>
        <v>361.90476190476193</v>
      </c>
      <c r="I140" s="157">
        <v>20</v>
      </c>
      <c r="J140" s="157">
        <f t="shared" si="61"/>
        <v>551.66666666666663</v>
      </c>
      <c r="K140" s="157">
        <f t="shared" si="61"/>
        <v>521.38095238095241</v>
      </c>
      <c r="L140" s="157">
        <f t="shared" si="61"/>
        <v>161.76190476190476</v>
      </c>
      <c r="M140" s="157">
        <f t="shared" si="61"/>
        <v>388.57142857142856</v>
      </c>
      <c r="N140" s="157">
        <f t="shared" si="61"/>
        <v>283.8095238095238</v>
      </c>
      <c r="O140" s="157">
        <f t="shared" si="61"/>
        <v>361</v>
      </c>
      <c r="P140" s="157">
        <f t="shared" si="61"/>
        <v>425.1904761904762</v>
      </c>
      <c r="Q140" s="157">
        <f t="shared" si="61"/>
        <v>91.709523809523816</v>
      </c>
      <c r="R140" s="157">
        <f t="shared" si="61"/>
        <v>184.0952380952381</v>
      </c>
      <c r="S140" s="157">
        <f t="shared" si="61"/>
        <v>358.66666666666669</v>
      </c>
      <c r="T140" s="157">
        <f t="shared" si="61"/>
        <v>495.90476190476193</v>
      </c>
      <c r="U140" s="157">
        <f t="shared" si="61"/>
        <v>329.14285714285717</v>
      </c>
      <c r="V140" s="157">
        <f t="shared" si="61"/>
        <v>659.42857142857144</v>
      </c>
      <c r="W140" s="157">
        <f t="shared" si="61"/>
        <v>347.61904761904759</v>
      </c>
      <c r="X140" s="157">
        <f t="shared" si="61"/>
        <v>304.28571428571428</v>
      </c>
      <c r="Y140" s="157"/>
      <c r="Z140" s="157">
        <f t="shared" si="61"/>
        <v>278.42857142857144</v>
      </c>
      <c r="AA140" s="157">
        <f t="shared" si="61"/>
        <v>666.76190476190482</v>
      </c>
      <c r="AB140" s="157">
        <f t="shared" si="61"/>
        <v>302.61904761904759</v>
      </c>
      <c r="AF140" s="59"/>
      <c r="AG140" s="59"/>
    </row>
    <row r="141" spans="1:33" s="9" customFormat="1" ht="30" customHeight="1" x14ac:dyDescent="0.2">
      <c r="A141" s="19" t="s">
        <v>96</v>
      </c>
      <c r="B141" s="18">
        <v>559</v>
      </c>
      <c r="C141" s="126"/>
      <c r="D141" s="126">
        <f t="shared" si="36"/>
        <v>417</v>
      </c>
      <c r="E141" s="98">
        <f t="shared" si="47"/>
        <v>0.74597495527728086</v>
      </c>
      <c r="F141" s="98"/>
      <c r="G141" s="149">
        <v>17</v>
      </c>
      <c r="H141" s="162"/>
      <c r="I141" s="162">
        <v>26</v>
      </c>
      <c r="J141" s="157">
        <v>32</v>
      </c>
      <c r="K141" s="157">
        <v>42</v>
      </c>
      <c r="L141" s="157">
        <v>15</v>
      </c>
      <c r="M141" s="157">
        <v>50</v>
      </c>
      <c r="N141" s="157">
        <v>6</v>
      </c>
      <c r="O141" s="157">
        <v>15</v>
      </c>
      <c r="P141" s="157">
        <v>20</v>
      </c>
      <c r="Q141" s="157"/>
      <c r="R141" s="157">
        <v>14</v>
      </c>
      <c r="S141" s="157">
        <v>25</v>
      </c>
      <c r="T141" s="157"/>
      <c r="U141" s="157">
        <v>15</v>
      </c>
      <c r="V141" s="157">
        <v>38</v>
      </c>
      <c r="W141" s="157">
        <v>25</v>
      </c>
      <c r="X141" s="157"/>
      <c r="Y141" s="157">
        <v>12</v>
      </c>
      <c r="Z141" s="157">
        <v>21</v>
      </c>
      <c r="AA141" s="157">
        <v>15</v>
      </c>
      <c r="AB141" s="157">
        <v>46</v>
      </c>
      <c r="AF141" s="59"/>
      <c r="AG141" s="59"/>
    </row>
    <row r="142" spans="1:33" s="9" customFormat="1" ht="28.5" hidden="1" customHeight="1" x14ac:dyDescent="0.2">
      <c r="A142" s="19" t="s">
        <v>97</v>
      </c>
      <c r="B142" s="49">
        <f>B139/B141</f>
        <v>7.5295169946332736</v>
      </c>
      <c r="C142" s="157"/>
      <c r="D142" s="49">
        <f>D139/D141</f>
        <v>14.175059952038369</v>
      </c>
      <c r="E142" s="98">
        <f t="shared" si="47"/>
        <v>1.8825988389616175</v>
      </c>
      <c r="F142" s="98"/>
      <c r="G142" s="151"/>
      <c r="H142" s="157" t="e">
        <f t="shared" ref="H142:V142" si="62">H139/H141</f>
        <v>#DIV/0!</v>
      </c>
      <c r="I142" s="157">
        <f t="shared" si="62"/>
        <v>12.826923076923077</v>
      </c>
      <c r="J142" s="157">
        <f t="shared" si="62"/>
        <v>9.84375</v>
      </c>
      <c r="K142" s="157">
        <f t="shared" si="62"/>
        <v>9.2142857142857135</v>
      </c>
      <c r="L142" s="157">
        <f t="shared" si="62"/>
        <v>4.5999999999999996</v>
      </c>
      <c r="M142" s="157">
        <f t="shared" si="62"/>
        <v>10.9</v>
      </c>
      <c r="N142" s="157">
        <f t="shared" si="62"/>
        <v>16.916666666666668</v>
      </c>
      <c r="O142" s="157">
        <f t="shared" si="62"/>
        <v>77.5</v>
      </c>
      <c r="P142" s="157">
        <f t="shared" si="62"/>
        <v>11.074999999999999</v>
      </c>
      <c r="Q142" s="157" t="e">
        <f t="shared" si="62"/>
        <v>#DIV/0!</v>
      </c>
      <c r="R142" s="157">
        <f t="shared" si="62"/>
        <v>23.964285714285715</v>
      </c>
      <c r="S142" s="157">
        <f t="shared" si="62"/>
        <v>11.34</v>
      </c>
      <c r="T142" s="157" t="e">
        <f t="shared" si="62"/>
        <v>#DIV/0!</v>
      </c>
      <c r="U142" s="157">
        <f t="shared" si="62"/>
        <v>25.133333333333333</v>
      </c>
      <c r="V142" s="157">
        <f t="shared" si="62"/>
        <v>6.4342105263157894</v>
      </c>
      <c r="W142" s="157">
        <f>W139/W141</f>
        <v>4.78</v>
      </c>
      <c r="X142" s="157" t="e">
        <f t="shared" ref="X142:AB142" si="63">X139/X141</f>
        <v>#DIV/0!</v>
      </c>
      <c r="Y142" s="157">
        <f t="shared" si="63"/>
        <v>7.666666666666667</v>
      </c>
      <c r="Z142" s="157">
        <f t="shared" si="63"/>
        <v>9.9523809523809526</v>
      </c>
      <c r="AA142" s="157">
        <f t="shared" si="63"/>
        <v>26.6</v>
      </c>
      <c r="AB142" s="157">
        <f t="shared" si="63"/>
        <v>1.4673913043478262</v>
      </c>
      <c r="AF142" s="59"/>
      <c r="AG142" s="59"/>
    </row>
    <row r="143" spans="1:33" s="9" customFormat="1" ht="30" hidden="1" customHeight="1" x14ac:dyDescent="0.2">
      <c r="A143" s="8"/>
      <c r="B143" s="18">
        <v>5700</v>
      </c>
      <c r="C143" s="126"/>
      <c r="D143" s="126">
        <f t="shared" si="36"/>
        <v>4658</v>
      </c>
      <c r="E143" s="98">
        <f t="shared" si="47"/>
        <v>0.81719298245614036</v>
      </c>
      <c r="F143" s="98"/>
      <c r="G143" s="149"/>
      <c r="H143" s="164">
        <v>68</v>
      </c>
      <c r="I143" s="164">
        <v>77</v>
      </c>
      <c r="J143" s="164">
        <v>662</v>
      </c>
      <c r="K143" s="164">
        <v>313</v>
      </c>
      <c r="L143" s="164">
        <v>5</v>
      </c>
      <c r="M143" s="164">
        <v>141</v>
      </c>
      <c r="N143" s="164">
        <v>421</v>
      </c>
      <c r="O143" s="164">
        <v>649</v>
      </c>
      <c r="P143" s="164">
        <v>244</v>
      </c>
      <c r="Q143" s="164">
        <v>68</v>
      </c>
      <c r="R143" s="164">
        <v>294</v>
      </c>
      <c r="S143" s="164">
        <v>294</v>
      </c>
      <c r="T143" s="164">
        <v>13</v>
      </c>
      <c r="U143" s="164">
        <v>470</v>
      </c>
      <c r="V143" s="164">
        <v>120</v>
      </c>
      <c r="W143" s="164">
        <v>23</v>
      </c>
      <c r="X143" s="164">
        <v>115</v>
      </c>
      <c r="Y143" s="164">
        <v>30</v>
      </c>
      <c r="Z143" s="164">
        <v>281</v>
      </c>
      <c r="AA143" s="164">
        <v>368</v>
      </c>
      <c r="AB143" s="164">
        <v>2</v>
      </c>
      <c r="AF143" s="59"/>
      <c r="AG143" s="59"/>
    </row>
    <row r="144" spans="1:33" s="9" customFormat="1" ht="27" hidden="1" customHeight="1" x14ac:dyDescent="0.2">
      <c r="A144" s="10" t="s">
        <v>98</v>
      </c>
      <c r="B144" s="16"/>
      <c r="C144" s="126"/>
      <c r="D144" s="126">
        <f t="shared" si="36"/>
        <v>0</v>
      </c>
      <c r="E144" s="98"/>
      <c r="F144" s="98"/>
      <c r="G144" s="149"/>
      <c r="H144" s="164"/>
      <c r="I144" s="164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F144" s="59"/>
      <c r="AG144" s="59"/>
    </row>
    <row r="145" spans="1:33" s="9" customFormat="1" ht="31.9" hidden="1" customHeight="1" outlineLevel="1" x14ac:dyDescent="0.2">
      <c r="A145" s="10" t="s">
        <v>99</v>
      </c>
      <c r="B145" s="18">
        <v>5178</v>
      </c>
      <c r="C145" s="126"/>
      <c r="D145" s="126">
        <f t="shared" si="36"/>
        <v>4600</v>
      </c>
      <c r="E145" s="98">
        <f>D145/B145</f>
        <v>0.88837388953263807</v>
      </c>
      <c r="F145" s="98"/>
      <c r="G145" s="149"/>
      <c r="H145" s="164">
        <v>68</v>
      </c>
      <c r="I145" s="164">
        <v>77</v>
      </c>
      <c r="J145" s="164">
        <v>662</v>
      </c>
      <c r="K145" s="164">
        <v>313</v>
      </c>
      <c r="L145" s="164">
        <v>5</v>
      </c>
      <c r="M145" s="164">
        <v>141</v>
      </c>
      <c r="N145" s="164">
        <v>421</v>
      </c>
      <c r="O145" s="164">
        <v>649</v>
      </c>
      <c r="P145" s="164">
        <v>244</v>
      </c>
      <c r="Q145" s="164">
        <v>68</v>
      </c>
      <c r="R145" s="164">
        <v>294</v>
      </c>
      <c r="S145" s="164">
        <v>294</v>
      </c>
      <c r="T145" s="164">
        <v>13</v>
      </c>
      <c r="U145" s="164">
        <v>470</v>
      </c>
      <c r="V145" s="164">
        <v>120</v>
      </c>
      <c r="W145" s="164">
        <v>23</v>
      </c>
      <c r="X145" s="164">
        <v>57</v>
      </c>
      <c r="Y145" s="164">
        <v>30</v>
      </c>
      <c r="Z145" s="164">
        <v>281</v>
      </c>
      <c r="AA145" s="164">
        <v>368</v>
      </c>
      <c r="AB145" s="164">
        <v>2</v>
      </c>
      <c r="AC145" s="36"/>
      <c r="AF145" s="59"/>
      <c r="AG145" s="59"/>
    </row>
    <row r="146" spans="1:33" s="9" customFormat="1" ht="30" customHeight="1" outlineLevel="1" x14ac:dyDescent="0.2">
      <c r="A146" s="24" t="s">
        <v>100</v>
      </c>
      <c r="B146" s="16">
        <v>217</v>
      </c>
      <c r="C146" s="126">
        <v>4600</v>
      </c>
      <c r="D146" s="126">
        <f t="shared" si="36"/>
        <v>110.3</v>
      </c>
      <c r="E146" s="98">
        <f>D146/B146</f>
        <v>0.50829493087557598</v>
      </c>
      <c r="F146" s="98">
        <f>D146/C146</f>
        <v>2.3978260869565216E-2</v>
      </c>
      <c r="G146" s="149">
        <v>6</v>
      </c>
      <c r="H146" s="157">
        <v>5</v>
      </c>
      <c r="I146" s="157"/>
      <c r="J146" s="157"/>
      <c r="K146" s="157">
        <v>5</v>
      </c>
      <c r="L146" s="157"/>
      <c r="M146" s="157"/>
      <c r="N146" s="157">
        <v>65</v>
      </c>
      <c r="O146" s="157">
        <v>19</v>
      </c>
      <c r="P146" s="157"/>
      <c r="Q146" s="157"/>
      <c r="R146" s="157"/>
      <c r="S146" s="157"/>
      <c r="T146" s="157"/>
      <c r="U146" s="157"/>
      <c r="V146" s="157"/>
      <c r="W146" s="158">
        <v>0.3</v>
      </c>
      <c r="X146" s="157"/>
      <c r="Y146" s="157"/>
      <c r="Z146" s="157"/>
      <c r="AA146" s="157">
        <v>16</v>
      </c>
      <c r="AB146" s="157"/>
      <c r="AF146" s="59"/>
      <c r="AG146" s="59"/>
    </row>
    <row r="147" spans="1:33" s="9" customFormat="1" ht="27.75" hidden="1" customHeight="1" x14ac:dyDescent="0.2">
      <c r="A147" s="10" t="s">
        <v>170</v>
      </c>
      <c r="B147" s="100">
        <f>B146/B145</f>
        <v>4.1908072614909232E-2</v>
      </c>
      <c r="C147" s="211"/>
      <c r="D147" s="198">
        <f t="shared" si="36"/>
        <v>0.3296957000139461</v>
      </c>
      <c r="E147" s="98">
        <f>D147/B147</f>
        <v>7.867116749641534</v>
      </c>
      <c r="F147" s="210"/>
      <c r="G147" s="149"/>
      <c r="H147" s="165">
        <f>H146/H145</f>
        <v>7.3529411764705885E-2</v>
      </c>
      <c r="I147" s="165">
        <f t="shared" ref="I147:AB147" si="64">I146/I145</f>
        <v>0</v>
      </c>
      <c r="J147" s="165">
        <f t="shared" si="64"/>
        <v>0</v>
      </c>
      <c r="K147" s="165">
        <f t="shared" si="64"/>
        <v>1.5974440894568689E-2</v>
      </c>
      <c r="L147" s="165">
        <f t="shared" si="64"/>
        <v>0</v>
      </c>
      <c r="M147" s="165">
        <f t="shared" si="64"/>
        <v>0</v>
      </c>
      <c r="N147" s="165">
        <f t="shared" si="64"/>
        <v>0.15439429928741091</v>
      </c>
      <c r="O147" s="165">
        <f t="shared" si="64"/>
        <v>2.9275808936825885E-2</v>
      </c>
      <c r="P147" s="165">
        <f t="shared" si="64"/>
        <v>0</v>
      </c>
      <c r="Q147" s="165">
        <f t="shared" si="64"/>
        <v>0</v>
      </c>
      <c r="R147" s="165">
        <f t="shared" si="64"/>
        <v>0</v>
      </c>
      <c r="S147" s="165">
        <f t="shared" si="64"/>
        <v>0</v>
      </c>
      <c r="T147" s="165">
        <f t="shared" si="64"/>
        <v>0</v>
      </c>
      <c r="U147" s="165">
        <f t="shared" si="64"/>
        <v>0</v>
      </c>
      <c r="V147" s="165">
        <f t="shared" si="64"/>
        <v>0</v>
      </c>
      <c r="W147" s="165">
        <f t="shared" si="64"/>
        <v>1.3043478260869565E-2</v>
      </c>
      <c r="X147" s="165">
        <f t="shared" si="64"/>
        <v>0</v>
      </c>
      <c r="Y147" s="165">
        <f t="shared" si="64"/>
        <v>0</v>
      </c>
      <c r="Z147" s="165">
        <f t="shared" si="64"/>
        <v>0</v>
      </c>
      <c r="AA147" s="165">
        <f t="shared" si="64"/>
        <v>4.3478260869565216E-2</v>
      </c>
      <c r="AB147" s="165">
        <f t="shared" si="64"/>
        <v>0</v>
      </c>
      <c r="AF147" s="59"/>
      <c r="AG147" s="59"/>
    </row>
    <row r="148" spans="1:33" s="9" customFormat="1" ht="27.75" hidden="1" customHeight="1" x14ac:dyDescent="0.2">
      <c r="A148" s="10" t="s">
        <v>92</v>
      </c>
      <c r="B148" s="25"/>
      <c r="C148" s="190"/>
      <c r="D148" s="49">
        <f t="shared" si="36"/>
        <v>4542.7</v>
      </c>
      <c r="E148" s="98"/>
      <c r="F148" s="98"/>
      <c r="G148" s="149"/>
      <c r="H148" s="166">
        <v>68</v>
      </c>
      <c r="I148" s="166">
        <f t="shared" ref="I148:AB148" si="65">I145-I146</f>
        <v>77</v>
      </c>
      <c r="J148" s="166">
        <f t="shared" si="65"/>
        <v>662</v>
      </c>
      <c r="K148" s="166">
        <f t="shared" si="65"/>
        <v>308</v>
      </c>
      <c r="L148" s="166">
        <f t="shared" si="65"/>
        <v>5</v>
      </c>
      <c r="M148" s="166">
        <f t="shared" si="65"/>
        <v>141</v>
      </c>
      <c r="N148" s="166">
        <f>N145-N146-N144</f>
        <v>356</v>
      </c>
      <c r="O148" s="166">
        <f t="shared" si="65"/>
        <v>630</v>
      </c>
      <c r="P148" s="166">
        <f t="shared" si="65"/>
        <v>244</v>
      </c>
      <c r="Q148" s="166">
        <f t="shared" si="65"/>
        <v>68</v>
      </c>
      <c r="R148" s="166">
        <f>R145-R146</f>
        <v>294</v>
      </c>
      <c r="S148" s="166">
        <f t="shared" si="65"/>
        <v>294</v>
      </c>
      <c r="T148" s="166">
        <f t="shared" si="65"/>
        <v>13</v>
      </c>
      <c r="U148" s="166">
        <f>U145-U146</f>
        <v>470</v>
      </c>
      <c r="V148" s="166">
        <f t="shared" si="65"/>
        <v>120</v>
      </c>
      <c r="W148" s="166">
        <f>W145-W146</f>
        <v>22.7</v>
      </c>
      <c r="X148" s="166">
        <f t="shared" si="65"/>
        <v>57</v>
      </c>
      <c r="Y148" s="166">
        <f>Y145-Y146</f>
        <v>30</v>
      </c>
      <c r="Z148" s="166">
        <f t="shared" si="65"/>
        <v>281</v>
      </c>
      <c r="AA148" s="166">
        <v>400</v>
      </c>
      <c r="AB148" s="166">
        <f t="shared" si="65"/>
        <v>2</v>
      </c>
      <c r="AC148" s="36"/>
      <c r="AF148" s="59"/>
      <c r="AG148" s="59"/>
    </row>
    <row r="149" spans="1:33" s="9" customFormat="1" ht="27.75" hidden="1" customHeight="1" x14ac:dyDescent="0.2">
      <c r="A149" s="10" t="s">
        <v>173</v>
      </c>
      <c r="B149" s="16"/>
      <c r="C149" s="126"/>
      <c r="D149" s="49">
        <f t="shared" si="36"/>
        <v>0</v>
      </c>
      <c r="E149" s="96" t="e">
        <f>D149/B149</f>
        <v>#DIV/0!</v>
      </c>
      <c r="F149" s="96"/>
      <c r="G149" s="149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F149" s="59"/>
      <c r="AG149" s="59"/>
    </row>
    <row r="150" spans="1:33" s="9" customFormat="1" ht="30" customHeight="1" x14ac:dyDescent="0.2">
      <c r="A150" s="8" t="s">
        <v>101</v>
      </c>
      <c r="B150" s="16">
        <v>4573</v>
      </c>
      <c r="C150" s="126"/>
      <c r="D150" s="49">
        <f t="shared" si="36"/>
        <v>2513.5</v>
      </c>
      <c r="E150" s="98">
        <f>D150/B150</f>
        <v>0.5496391865296304</v>
      </c>
      <c r="F150" s="98"/>
      <c r="G150" s="149">
        <v>6</v>
      </c>
      <c r="H150" s="157">
        <v>65</v>
      </c>
      <c r="I150" s="157"/>
      <c r="J150" s="157"/>
      <c r="K150" s="157">
        <v>125</v>
      </c>
      <c r="L150" s="157"/>
      <c r="M150" s="157"/>
      <c r="N150" s="157">
        <v>913</v>
      </c>
      <c r="O150" s="157">
        <v>780</v>
      </c>
      <c r="P150" s="157"/>
      <c r="Q150" s="157"/>
      <c r="R150" s="157"/>
      <c r="S150" s="157"/>
      <c r="T150" s="157"/>
      <c r="U150" s="157"/>
      <c r="V150" s="157"/>
      <c r="W150" s="158">
        <v>10.5</v>
      </c>
      <c r="X150" s="157"/>
      <c r="Y150" s="157"/>
      <c r="Z150" s="157"/>
      <c r="AA150" s="157">
        <v>620</v>
      </c>
      <c r="AB150" s="157"/>
      <c r="AF150" s="59"/>
      <c r="AG150" s="59"/>
    </row>
    <row r="151" spans="1:33" s="9" customFormat="1" ht="31.15" hidden="1" customHeight="1" x14ac:dyDescent="0.2">
      <c r="A151" s="10" t="s">
        <v>52</v>
      </c>
      <c r="B151" s="98" t="e">
        <f>B150/B149</f>
        <v>#DIV/0!</v>
      </c>
      <c r="C151" s="131"/>
      <c r="D151" s="126" t="e">
        <f t="shared" si="36"/>
        <v>#DIV/0!</v>
      </c>
      <c r="E151" s="98" t="e">
        <f t="shared" ref="E151:E154" si="66">D151/B151</f>
        <v>#DIV/0!</v>
      </c>
      <c r="F151" s="98"/>
      <c r="G151" s="149"/>
      <c r="H151" s="159" t="e">
        <f t="shared" ref="H151:AB151" si="67">H150/H149</f>
        <v>#DIV/0!</v>
      </c>
      <c r="I151" s="159" t="e">
        <f t="shared" si="67"/>
        <v>#DIV/0!</v>
      </c>
      <c r="J151" s="157" t="e">
        <f t="shared" si="67"/>
        <v>#DIV/0!</v>
      </c>
      <c r="K151" s="157" t="e">
        <f t="shared" si="67"/>
        <v>#DIV/0!</v>
      </c>
      <c r="L151" s="157" t="e">
        <f t="shared" si="67"/>
        <v>#DIV/0!</v>
      </c>
      <c r="M151" s="157" t="e">
        <f t="shared" si="67"/>
        <v>#DIV/0!</v>
      </c>
      <c r="N151" s="157" t="e">
        <f t="shared" si="67"/>
        <v>#DIV/0!</v>
      </c>
      <c r="O151" s="157" t="e">
        <f t="shared" si="67"/>
        <v>#DIV/0!</v>
      </c>
      <c r="P151" s="157" t="e">
        <f t="shared" si="67"/>
        <v>#DIV/0!</v>
      </c>
      <c r="Q151" s="157" t="e">
        <f t="shared" si="67"/>
        <v>#DIV/0!</v>
      </c>
      <c r="R151" s="157" t="e">
        <f t="shared" si="67"/>
        <v>#DIV/0!</v>
      </c>
      <c r="S151" s="157" t="e">
        <f t="shared" si="67"/>
        <v>#DIV/0!</v>
      </c>
      <c r="T151" s="157" t="e">
        <f t="shared" si="67"/>
        <v>#DIV/0!</v>
      </c>
      <c r="U151" s="157" t="e">
        <f t="shared" si="67"/>
        <v>#DIV/0!</v>
      </c>
      <c r="V151" s="157" t="e">
        <f t="shared" si="67"/>
        <v>#DIV/0!</v>
      </c>
      <c r="W151" s="157" t="e">
        <f t="shared" si="67"/>
        <v>#DIV/0!</v>
      </c>
      <c r="X151" s="157" t="e">
        <f t="shared" si="67"/>
        <v>#DIV/0!</v>
      </c>
      <c r="Y151" s="157" t="e">
        <f t="shared" si="67"/>
        <v>#DIV/0!</v>
      </c>
      <c r="Z151" s="157" t="e">
        <f t="shared" si="67"/>
        <v>#DIV/0!</v>
      </c>
      <c r="AA151" s="157" t="e">
        <f t="shared" si="67"/>
        <v>#DIV/0!</v>
      </c>
      <c r="AB151" s="157" t="e">
        <f t="shared" si="67"/>
        <v>#DIV/0!</v>
      </c>
      <c r="AF151" s="59"/>
      <c r="AG151" s="59"/>
    </row>
    <row r="152" spans="1:33" s="9" customFormat="1" ht="30" customHeight="1" x14ac:dyDescent="0.2">
      <c r="A152" s="8" t="s">
        <v>94</v>
      </c>
      <c r="B152" s="223">
        <v>206.4</v>
      </c>
      <c r="C152" s="203"/>
      <c r="D152" s="158">
        <f t="shared" ref="D152" si="68">D150/D146*10</f>
        <v>227.87851314596554</v>
      </c>
      <c r="E152" s="98">
        <f t="shared" si="66"/>
        <v>1.1040625636916934</v>
      </c>
      <c r="F152" s="98"/>
      <c r="G152" s="158"/>
      <c r="H152" s="158">
        <f t="shared" ref="H152" si="69">H150/H146*10</f>
        <v>130</v>
      </c>
      <c r="I152" s="158" t="e">
        <f t="shared" ref="I152:J152" si="70">I150/I146*10</f>
        <v>#DIV/0!</v>
      </c>
      <c r="J152" s="158" t="e">
        <f t="shared" si="70"/>
        <v>#DIV/0!</v>
      </c>
      <c r="K152" s="158">
        <f>K150/K146*10</f>
        <v>250</v>
      </c>
      <c r="L152" s="158" t="e">
        <f>L150/L146*10</f>
        <v>#DIV/0!</v>
      </c>
      <c r="M152" s="158" t="e">
        <f>M150/M146*10</f>
        <v>#DIV/0!</v>
      </c>
      <c r="N152" s="158">
        <f>N150/N146*10</f>
        <v>140.46153846153845</v>
      </c>
      <c r="O152" s="158">
        <f>O150/O146*10</f>
        <v>410.5263157894737</v>
      </c>
      <c r="P152" s="158" t="e">
        <f t="shared" ref="P152:U152" si="71">P150/P146*10</f>
        <v>#DIV/0!</v>
      </c>
      <c r="Q152" s="158" t="e">
        <f t="shared" si="71"/>
        <v>#DIV/0!</v>
      </c>
      <c r="R152" s="158" t="e">
        <f t="shared" si="71"/>
        <v>#DIV/0!</v>
      </c>
      <c r="S152" s="158" t="e">
        <f t="shared" si="71"/>
        <v>#DIV/0!</v>
      </c>
      <c r="T152" s="158" t="e">
        <f t="shared" si="71"/>
        <v>#DIV/0!</v>
      </c>
      <c r="U152" s="158" t="e">
        <f t="shared" si="71"/>
        <v>#DIV/0!</v>
      </c>
      <c r="V152" s="158" t="e">
        <f>V150/V146*10</f>
        <v>#DIV/0!</v>
      </c>
      <c r="W152" s="158">
        <f>W150/W146*10</f>
        <v>350</v>
      </c>
      <c r="X152" s="158" t="e">
        <f t="shared" ref="X152:Y152" si="72">X150/X146*10</f>
        <v>#DIV/0!</v>
      </c>
      <c r="Y152" s="158" t="e">
        <f t="shared" si="72"/>
        <v>#DIV/0!</v>
      </c>
      <c r="Z152" s="158" t="e">
        <f>Z150/Z146*10</f>
        <v>#DIV/0!</v>
      </c>
      <c r="AA152" s="158">
        <f>AA150/AA146*10</f>
        <v>387.5</v>
      </c>
      <c r="AB152" s="158" t="e">
        <f>AB150/AB146*10</f>
        <v>#DIV/0!</v>
      </c>
      <c r="AF152" s="59"/>
      <c r="AG152" s="59"/>
    </row>
    <row r="153" spans="1:33" s="9" customFormat="1" ht="30" hidden="1" customHeight="1" outlineLevel="1" x14ac:dyDescent="0.2">
      <c r="A153" s="19" t="s">
        <v>102</v>
      </c>
      <c r="B153" s="107">
        <v>961.5</v>
      </c>
      <c r="C153" s="190"/>
      <c r="D153" s="126">
        <f t="shared" si="36"/>
        <v>911.1450000000001</v>
      </c>
      <c r="E153" s="98">
        <f t="shared" si="66"/>
        <v>0.94762870514820607</v>
      </c>
      <c r="F153" s="98"/>
      <c r="G153" s="149"/>
      <c r="H153" s="164">
        <v>24.2</v>
      </c>
      <c r="I153" s="164">
        <v>51.5</v>
      </c>
      <c r="J153" s="157">
        <v>111.3</v>
      </c>
      <c r="K153" s="157"/>
      <c r="L153" s="157">
        <v>48.545000000000002</v>
      </c>
      <c r="M153" s="157">
        <v>35</v>
      </c>
      <c r="N153" s="157">
        <v>127</v>
      </c>
      <c r="O153" s="157">
        <v>69</v>
      </c>
      <c r="P153" s="157">
        <v>56</v>
      </c>
      <c r="Q153" s="157">
        <v>24</v>
      </c>
      <c r="R153" s="157">
        <v>101</v>
      </c>
      <c r="S153" s="157">
        <v>101</v>
      </c>
      <c r="T153" s="157"/>
      <c r="U153" s="158">
        <v>5.6</v>
      </c>
      <c r="V153" s="157">
        <v>10</v>
      </c>
      <c r="W153" s="157">
        <v>30</v>
      </c>
      <c r="X153" s="157"/>
      <c r="Y153" s="157">
        <v>1</v>
      </c>
      <c r="Z153" s="157">
        <v>65</v>
      </c>
      <c r="AA153" s="157">
        <v>48</v>
      </c>
      <c r="AB153" s="157">
        <v>3</v>
      </c>
      <c r="AF153" s="59"/>
      <c r="AG153" s="59"/>
    </row>
    <row r="154" spans="1:33" s="9" customFormat="1" ht="30" hidden="1" customHeight="1" x14ac:dyDescent="0.2">
      <c r="A154" s="8" t="s">
        <v>103</v>
      </c>
      <c r="B154" s="224"/>
      <c r="C154" s="202"/>
      <c r="D154" s="126">
        <f t="shared" si="36"/>
        <v>141</v>
      </c>
      <c r="E154" s="98" t="e">
        <f t="shared" si="66"/>
        <v>#DIV/0!</v>
      </c>
      <c r="F154" s="98"/>
      <c r="G154" s="152"/>
      <c r="H154" s="145"/>
      <c r="I154" s="145"/>
      <c r="J154" s="157"/>
      <c r="K154" s="157"/>
      <c r="L154" s="157"/>
      <c r="M154" s="157"/>
      <c r="N154" s="157">
        <v>139</v>
      </c>
      <c r="O154" s="157"/>
      <c r="P154" s="157"/>
      <c r="Q154" s="157">
        <v>2</v>
      </c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F154" s="59"/>
      <c r="AG154" s="59"/>
    </row>
    <row r="155" spans="1:33" s="9" customFormat="1" ht="30" hidden="1" customHeight="1" x14ac:dyDescent="0.2">
      <c r="A155" s="8" t="s">
        <v>85</v>
      </c>
      <c r="B155" s="224">
        <v>48</v>
      </c>
      <c r="C155" s="202"/>
      <c r="D155" s="126">
        <f t="shared" si="36"/>
        <v>0</v>
      </c>
      <c r="E155" s="18"/>
      <c r="F155" s="18"/>
      <c r="G155" s="152"/>
      <c r="H155" s="145"/>
      <c r="I155" s="145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67"/>
      <c r="U155" s="157"/>
      <c r="V155" s="157"/>
      <c r="W155" s="157"/>
      <c r="X155" s="157"/>
      <c r="Y155" s="157"/>
      <c r="Z155" s="157"/>
      <c r="AA155" s="157"/>
      <c r="AB155" s="157"/>
      <c r="AF155" s="59"/>
      <c r="AG155" s="59"/>
    </row>
    <row r="156" spans="1:33" s="9" customFormat="1" ht="30" hidden="1" customHeight="1" outlineLevel="1" x14ac:dyDescent="0.2">
      <c r="A156" s="8" t="s">
        <v>104</v>
      </c>
      <c r="B156" s="25">
        <v>900.1</v>
      </c>
      <c r="C156" s="190"/>
      <c r="D156" s="126">
        <f t="shared" si="36"/>
        <v>901.44500000000005</v>
      </c>
      <c r="E156" s="98"/>
      <c r="F156" s="98"/>
      <c r="G156" s="149"/>
      <c r="H156" s="164">
        <v>24</v>
      </c>
      <c r="I156" s="164">
        <v>52</v>
      </c>
      <c r="J156" s="164">
        <v>111.3</v>
      </c>
      <c r="K156" s="164"/>
      <c r="L156" s="164">
        <v>48.545000000000002</v>
      </c>
      <c r="M156" s="164">
        <v>35</v>
      </c>
      <c r="N156" s="164">
        <v>139</v>
      </c>
      <c r="O156" s="164">
        <v>69</v>
      </c>
      <c r="P156" s="164">
        <v>56</v>
      </c>
      <c r="Q156" s="164">
        <v>2</v>
      </c>
      <c r="R156" s="164">
        <v>101</v>
      </c>
      <c r="S156" s="164">
        <v>101</v>
      </c>
      <c r="T156" s="164"/>
      <c r="U156" s="154">
        <v>5.6</v>
      </c>
      <c r="V156" s="164">
        <v>10</v>
      </c>
      <c r="W156" s="164">
        <v>30</v>
      </c>
      <c r="X156" s="164"/>
      <c r="Y156" s="164">
        <v>1</v>
      </c>
      <c r="Z156" s="164">
        <v>65</v>
      </c>
      <c r="AA156" s="164">
        <v>48</v>
      </c>
      <c r="AB156" s="164">
        <v>3</v>
      </c>
      <c r="AF156" s="59"/>
      <c r="AG156" s="59"/>
    </row>
    <row r="157" spans="1:33" s="9" customFormat="1" ht="30" customHeight="1" outlineLevel="1" x14ac:dyDescent="0.2">
      <c r="A157" s="24" t="s">
        <v>161</v>
      </c>
      <c r="B157" s="16">
        <v>49</v>
      </c>
      <c r="C157" s="126">
        <v>900</v>
      </c>
      <c r="D157" s="126">
        <f>SUM(H157:AB157)</f>
        <v>62.9</v>
      </c>
      <c r="E157" s="98">
        <f t="shared" ref="E157:E162" si="73">D157/B157</f>
        <v>1.2836734693877552</v>
      </c>
      <c r="F157" s="98">
        <f>D157/C157</f>
        <v>6.9888888888888889E-2</v>
      </c>
      <c r="G157" s="149">
        <v>6</v>
      </c>
      <c r="H157" s="158">
        <v>0.4</v>
      </c>
      <c r="I157" s="157"/>
      <c r="J157" s="157"/>
      <c r="K157" s="157"/>
      <c r="L157" s="157"/>
      <c r="M157" s="157">
        <v>3</v>
      </c>
      <c r="N157" s="157">
        <v>32</v>
      </c>
      <c r="O157" s="157"/>
      <c r="P157" s="157">
        <v>14</v>
      </c>
      <c r="Q157" s="157"/>
      <c r="R157" s="157"/>
      <c r="S157" s="158">
        <v>0.5</v>
      </c>
      <c r="T157" s="157"/>
      <c r="U157" s="157"/>
      <c r="V157" s="157"/>
      <c r="W157" s="158">
        <v>6</v>
      </c>
      <c r="X157" s="157"/>
      <c r="Y157" s="157"/>
      <c r="Z157" s="157"/>
      <c r="AA157" s="16">
        <v>7</v>
      </c>
      <c r="AB157" s="157"/>
      <c r="AF157" s="59"/>
      <c r="AG157" s="59"/>
    </row>
    <row r="158" spans="1:33" s="9" customFormat="1" ht="30" hidden="1" customHeight="1" x14ac:dyDescent="0.2">
      <c r="A158" s="10" t="s">
        <v>170</v>
      </c>
      <c r="B158" s="100"/>
      <c r="C158" s="212"/>
      <c r="D158" s="90">
        <f t="shared" ref="D158:G158" si="74">D157/D156</f>
        <v>6.977685826644997E-2</v>
      </c>
      <c r="E158" s="98" t="e">
        <f t="shared" si="73"/>
        <v>#DIV/0!</v>
      </c>
      <c r="F158" s="98"/>
      <c r="G158" s="150" t="e">
        <f t="shared" si="74"/>
        <v>#DIV/0!</v>
      </c>
      <c r="H158" s="159">
        <f t="shared" ref="H158:N158" si="75">H157/H156</f>
        <v>1.6666666666666666E-2</v>
      </c>
      <c r="I158" s="159">
        <f t="shared" si="75"/>
        <v>0</v>
      </c>
      <c r="J158" s="159">
        <f t="shared" si="75"/>
        <v>0</v>
      </c>
      <c r="K158" s="159" t="e">
        <f t="shared" si="75"/>
        <v>#DIV/0!</v>
      </c>
      <c r="L158" s="159">
        <f t="shared" si="75"/>
        <v>0</v>
      </c>
      <c r="M158" s="159">
        <f t="shared" si="75"/>
        <v>8.5714285714285715E-2</v>
      </c>
      <c r="N158" s="159">
        <f t="shared" si="75"/>
        <v>0.23021582733812951</v>
      </c>
      <c r="O158" s="159">
        <f t="shared" ref="O158:AB158" si="76">O157/O156</f>
        <v>0</v>
      </c>
      <c r="P158" s="159">
        <f t="shared" si="76"/>
        <v>0.25</v>
      </c>
      <c r="Q158" s="159">
        <f t="shared" si="76"/>
        <v>0</v>
      </c>
      <c r="R158" s="159">
        <f t="shared" si="76"/>
        <v>0</v>
      </c>
      <c r="S158" s="159">
        <f t="shared" si="76"/>
        <v>4.9504950495049506E-3</v>
      </c>
      <c r="T158" s="159" t="e">
        <f>T157/T156</f>
        <v>#DIV/0!</v>
      </c>
      <c r="U158" s="159">
        <f t="shared" si="76"/>
        <v>0</v>
      </c>
      <c r="V158" s="159">
        <f t="shared" si="76"/>
        <v>0</v>
      </c>
      <c r="W158" s="159">
        <f t="shared" si="76"/>
        <v>0.2</v>
      </c>
      <c r="X158" s="159" t="e">
        <f>X157/X156</f>
        <v>#DIV/0!</v>
      </c>
      <c r="Y158" s="159">
        <f t="shared" si="76"/>
        <v>0</v>
      </c>
      <c r="Z158" s="159">
        <f t="shared" si="76"/>
        <v>0</v>
      </c>
      <c r="AA158" s="159">
        <f t="shared" si="76"/>
        <v>0.14583333333333334</v>
      </c>
      <c r="AB158" s="159">
        <f t="shared" si="76"/>
        <v>0</v>
      </c>
      <c r="AF158" s="59"/>
      <c r="AG158" s="59"/>
    </row>
    <row r="159" spans="1:33" s="9" customFormat="1" ht="30.75" hidden="1" customHeight="1" x14ac:dyDescent="0.2">
      <c r="A159" s="10" t="s">
        <v>174</v>
      </c>
      <c r="B159" s="16"/>
      <c r="C159" s="126"/>
      <c r="D159" s="49">
        <f t="shared" ref="D159:D224" si="77">SUM(H159:AB159)</f>
        <v>0</v>
      </c>
      <c r="E159" s="98" t="e">
        <f t="shared" si="73"/>
        <v>#DIV/0!</v>
      </c>
      <c r="F159" s="98"/>
      <c r="G159" s="149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F159" s="59"/>
      <c r="AG159" s="59"/>
    </row>
    <row r="160" spans="1:33" s="9" customFormat="1" ht="30" customHeight="1" x14ac:dyDescent="0.2">
      <c r="A160" s="8" t="s">
        <v>105</v>
      </c>
      <c r="B160" s="16">
        <v>2433</v>
      </c>
      <c r="C160" s="126"/>
      <c r="D160" s="49">
        <f>SUM(H160:AB160)</f>
        <v>2910</v>
      </c>
      <c r="E160" s="98">
        <f t="shared" si="73"/>
        <v>1.1960542540073982</v>
      </c>
      <c r="F160" s="98"/>
      <c r="G160" s="149">
        <v>6</v>
      </c>
      <c r="H160" s="157">
        <v>10</v>
      </c>
      <c r="I160" s="157"/>
      <c r="J160" s="157"/>
      <c r="K160" s="157"/>
      <c r="L160" s="157"/>
      <c r="M160" s="157">
        <v>30</v>
      </c>
      <c r="N160" s="157">
        <v>2350</v>
      </c>
      <c r="O160" s="157"/>
      <c r="P160" s="157">
        <v>280</v>
      </c>
      <c r="Q160" s="157"/>
      <c r="R160" s="157"/>
      <c r="S160" s="157">
        <v>20</v>
      </c>
      <c r="T160" s="157"/>
      <c r="U160" s="157"/>
      <c r="V160" s="157"/>
      <c r="W160" s="157">
        <v>220</v>
      </c>
      <c r="X160" s="157"/>
      <c r="Y160" s="157"/>
      <c r="Z160" s="157"/>
      <c r="AA160" s="157"/>
      <c r="AB160" s="157"/>
      <c r="AF160" s="59"/>
      <c r="AG160" s="59"/>
    </row>
    <row r="161" spans="1:33" s="9" customFormat="1" ht="30" hidden="1" customHeight="1" x14ac:dyDescent="0.2">
      <c r="A161" s="10" t="s">
        <v>52</v>
      </c>
      <c r="B161" s="102"/>
      <c r="C161" s="131"/>
      <c r="D161" s="49" t="e">
        <f t="shared" si="77"/>
        <v>#DIV/0!</v>
      </c>
      <c r="E161" s="98" t="e">
        <f t="shared" si="73"/>
        <v>#DIV/0!</v>
      </c>
      <c r="F161" s="98"/>
      <c r="G161" s="149"/>
      <c r="H161" s="163" t="e">
        <f t="shared" ref="H161:O161" si="78">H160/H159</f>
        <v>#DIV/0!</v>
      </c>
      <c r="I161" s="163" t="e">
        <f t="shared" si="78"/>
        <v>#DIV/0!</v>
      </c>
      <c r="J161" s="163" t="e">
        <f t="shared" si="78"/>
        <v>#DIV/0!</v>
      </c>
      <c r="K161" s="163" t="e">
        <f t="shared" si="78"/>
        <v>#DIV/0!</v>
      </c>
      <c r="L161" s="163" t="e">
        <f t="shared" si="78"/>
        <v>#DIV/0!</v>
      </c>
      <c r="M161" s="163" t="e">
        <f t="shared" si="78"/>
        <v>#DIV/0!</v>
      </c>
      <c r="N161" s="163" t="e">
        <f t="shared" si="78"/>
        <v>#DIV/0!</v>
      </c>
      <c r="O161" s="163" t="e">
        <f t="shared" si="78"/>
        <v>#DIV/0!</v>
      </c>
      <c r="P161" s="163" t="e">
        <f t="shared" ref="P161:Q161" si="79">P160/P159</f>
        <v>#DIV/0!</v>
      </c>
      <c r="Q161" s="163" t="e">
        <f t="shared" si="79"/>
        <v>#DIV/0!</v>
      </c>
      <c r="R161" s="163" t="e">
        <f>R160/R159</f>
        <v>#DIV/0!</v>
      </c>
      <c r="S161" s="163" t="e">
        <f t="shared" ref="S161:T161" si="80">S160/S159</f>
        <v>#DIV/0!</v>
      </c>
      <c r="T161" s="163" t="e">
        <f t="shared" si="80"/>
        <v>#DIV/0!</v>
      </c>
      <c r="U161" s="163" t="e">
        <f t="shared" ref="U161:AB161" si="81">U160/U159</f>
        <v>#DIV/0!</v>
      </c>
      <c r="V161" s="163" t="e">
        <f t="shared" si="81"/>
        <v>#DIV/0!</v>
      </c>
      <c r="W161" s="163" t="e">
        <f t="shared" si="81"/>
        <v>#DIV/0!</v>
      </c>
      <c r="X161" s="163" t="e">
        <f t="shared" si="81"/>
        <v>#DIV/0!</v>
      </c>
      <c r="Y161" s="163" t="e">
        <f t="shared" si="81"/>
        <v>#DIV/0!</v>
      </c>
      <c r="Z161" s="163" t="e">
        <f t="shared" si="81"/>
        <v>#DIV/0!</v>
      </c>
      <c r="AA161" s="163" t="e">
        <f t="shared" si="81"/>
        <v>#DIV/0!</v>
      </c>
      <c r="AB161" s="163" t="e">
        <f t="shared" si="81"/>
        <v>#DIV/0!</v>
      </c>
      <c r="AF161" s="59"/>
      <c r="AG161" s="59"/>
    </row>
    <row r="162" spans="1:33" s="9" customFormat="1" ht="30" customHeight="1" x14ac:dyDescent="0.2">
      <c r="A162" s="8" t="s">
        <v>94</v>
      </c>
      <c r="B162" s="223">
        <f>B160/B157*10</f>
        <v>496.53061224489795</v>
      </c>
      <c r="C162" s="132"/>
      <c r="D162" s="94">
        <f>D160/D157*10</f>
        <v>462.63910969793324</v>
      </c>
      <c r="E162" s="98">
        <f t="shared" si="73"/>
        <v>0.93174337752563618</v>
      </c>
      <c r="F162" s="98"/>
      <c r="G162" s="149"/>
      <c r="H162" s="145">
        <f>H160/H157*10</f>
        <v>250</v>
      </c>
      <c r="I162" s="145" t="e">
        <f t="shared" ref="I162:K162" si="82">I160/I157*10</f>
        <v>#DIV/0!</v>
      </c>
      <c r="J162" s="145" t="e">
        <f t="shared" si="82"/>
        <v>#DIV/0!</v>
      </c>
      <c r="K162" s="145" t="e">
        <f t="shared" si="82"/>
        <v>#DIV/0!</v>
      </c>
      <c r="L162" s="145" t="e">
        <f t="shared" ref="L162:Q162" si="83">L160/L157*10</f>
        <v>#DIV/0!</v>
      </c>
      <c r="M162" s="145">
        <f t="shared" si="83"/>
        <v>100</v>
      </c>
      <c r="N162" s="145">
        <f t="shared" si="83"/>
        <v>734.375</v>
      </c>
      <c r="O162" s="145" t="e">
        <f>O160/O157*10</f>
        <v>#DIV/0!</v>
      </c>
      <c r="P162" s="145">
        <f t="shared" si="83"/>
        <v>200</v>
      </c>
      <c r="Q162" s="145" t="e">
        <f t="shared" si="83"/>
        <v>#DIV/0!</v>
      </c>
      <c r="R162" s="145" t="e">
        <f t="shared" ref="R162:S162" si="84">R160/R157*10</f>
        <v>#DIV/0!</v>
      </c>
      <c r="S162" s="145">
        <f t="shared" si="84"/>
        <v>400</v>
      </c>
      <c r="T162" s="145" t="e">
        <f>T160/T157*10</f>
        <v>#DIV/0!</v>
      </c>
      <c r="U162" s="145" t="e">
        <f t="shared" ref="U162:AB162" si="85">U160/U157*10</f>
        <v>#DIV/0!</v>
      </c>
      <c r="V162" s="145" t="e">
        <f t="shared" si="85"/>
        <v>#DIV/0!</v>
      </c>
      <c r="W162" s="145">
        <f t="shared" si="85"/>
        <v>366.66666666666663</v>
      </c>
      <c r="X162" s="145" t="e">
        <f t="shared" si="85"/>
        <v>#DIV/0!</v>
      </c>
      <c r="Y162" s="145" t="e">
        <f t="shared" si="85"/>
        <v>#DIV/0!</v>
      </c>
      <c r="Z162" s="145" t="e">
        <f t="shared" si="85"/>
        <v>#DIV/0!</v>
      </c>
      <c r="AA162" s="145">
        <f t="shared" si="85"/>
        <v>0</v>
      </c>
      <c r="AB162" s="145" t="e">
        <f t="shared" si="85"/>
        <v>#DIV/0!</v>
      </c>
      <c r="AF162" s="59"/>
      <c r="AG162" s="59"/>
    </row>
    <row r="163" spans="1:33" s="9" customFormat="1" ht="30" hidden="1" customHeight="1" x14ac:dyDescent="0.2">
      <c r="A163" s="10" t="s">
        <v>92</v>
      </c>
      <c r="B163" s="25"/>
      <c r="C163" s="190"/>
      <c r="D163" s="49">
        <f t="shared" si="77"/>
        <v>838.54499999999996</v>
      </c>
      <c r="E163" s="98"/>
      <c r="F163" s="98"/>
      <c r="G163" s="149"/>
      <c r="H163" s="145">
        <f>H156-H157</f>
        <v>23.6</v>
      </c>
      <c r="I163" s="145">
        <f t="shared" ref="I163:AB163" si="86">I156-I157</f>
        <v>52</v>
      </c>
      <c r="J163" s="145">
        <f>J156-J157</f>
        <v>111.3</v>
      </c>
      <c r="K163" s="145">
        <f>K156-K157</f>
        <v>0</v>
      </c>
      <c r="L163" s="145">
        <f t="shared" si="86"/>
        <v>48.545000000000002</v>
      </c>
      <c r="M163" s="145">
        <f t="shared" si="86"/>
        <v>32</v>
      </c>
      <c r="N163" s="145">
        <f t="shared" si="86"/>
        <v>107</v>
      </c>
      <c r="O163" s="145">
        <f t="shared" si="86"/>
        <v>69</v>
      </c>
      <c r="P163" s="145">
        <f t="shared" si="86"/>
        <v>42</v>
      </c>
      <c r="Q163" s="145">
        <f t="shared" si="86"/>
        <v>2</v>
      </c>
      <c r="R163" s="145">
        <f t="shared" si="86"/>
        <v>101</v>
      </c>
      <c r="S163" s="145">
        <f t="shared" si="86"/>
        <v>100.5</v>
      </c>
      <c r="T163" s="145">
        <f t="shared" si="86"/>
        <v>0</v>
      </c>
      <c r="U163" s="145">
        <f t="shared" si="86"/>
        <v>5.6</v>
      </c>
      <c r="V163" s="145">
        <f t="shared" si="86"/>
        <v>10</v>
      </c>
      <c r="W163" s="145">
        <f t="shared" si="86"/>
        <v>24</v>
      </c>
      <c r="X163" s="145">
        <f t="shared" si="86"/>
        <v>0</v>
      </c>
      <c r="Y163" s="145">
        <f t="shared" si="86"/>
        <v>1</v>
      </c>
      <c r="Z163" s="145">
        <f t="shared" si="86"/>
        <v>65</v>
      </c>
      <c r="AA163" s="145">
        <f t="shared" si="86"/>
        <v>41</v>
      </c>
      <c r="AB163" s="145">
        <f t="shared" si="86"/>
        <v>3</v>
      </c>
      <c r="AC163" s="52"/>
      <c r="AF163" s="59"/>
      <c r="AG163" s="59"/>
    </row>
    <row r="164" spans="1:33" s="9" customFormat="1" ht="28.5" customHeight="1" outlineLevel="1" x14ac:dyDescent="0.2">
      <c r="A164" s="24" t="s">
        <v>162</v>
      </c>
      <c r="B164" s="16">
        <v>640</v>
      </c>
      <c r="C164" s="126">
        <v>631</v>
      </c>
      <c r="D164" s="126">
        <f t="shared" si="77"/>
        <v>420</v>
      </c>
      <c r="E164" s="98">
        <f>D164/B164</f>
        <v>0.65625</v>
      </c>
      <c r="F164" s="98">
        <f>D164/C164</f>
        <v>0.66561014263074481</v>
      </c>
      <c r="G164" s="149">
        <v>4</v>
      </c>
      <c r="H164" s="168"/>
      <c r="I164" s="169"/>
      <c r="J164" s="170">
        <v>370</v>
      </c>
      <c r="K164" s="169"/>
      <c r="L164" s="169"/>
      <c r="M164" s="169"/>
      <c r="N164" s="169"/>
      <c r="O164" s="169">
        <v>15</v>
      </c>
      <c r="P164" s="169"/>
      <c r="Q164" s="169"/>
      <c r="R164" s="169"/>
      <c r="S164" s="169"/>
      <c r="T164" s="169"/>
      <c r="U164" s="169"/>
      <c r="V164" s="171"/>
      <c r="W164" s="169"/>
      <c r="X164" s="169"/>
      <c r="Y164" s="169"/>
      <c r="Z164" s="169"/>
      <c r="AA164" s="169">
        <v>30</v>
      </c>
      <c r="AB164" s="169">
        <v>5</v>
      </c>
      <c r="AF164" s="59"/>
      <c r="AG164" s="59"/>
    </row>
    <row r="165" spans="1:33" s="9" customFormat="1" ht="30" customHeight="1" x14ac:dyDescent="0.2">
      <c r="A165" s="8" t="s">
        <v>163</v>
      </c>
      <c r="B165" s="16">
        <v>7419.5</v>
      </c>
      <c r="C165" s="126"/>
      <c r="D165" s="49">
        <f t="shared" si="77"/>
        <v>7822</v>
      </c>
      <c r="E165" s="98">
        <f>D165/B165</f>
        <v>1.054248938607723</v>
      </c>
      <c r="F165" s="98"/>
      <c r="G165" s="149">
        <v>4</v>
      </c>
      <c r="H165" s="168"/>
      <c r="I165" s="169"/>
      <c r="J165" s="169">
        <v>6882</v>
      </c>
      <c r="K165" s="169"/>
      <c r="L165" s="169"/>
      <c r="M165" s="169"/>
      <c r="N165" s="169"/>
      <c r="O165" s="169">
        <v>300</v>
      </c>
      <c r="P165" s="169"/>
      <c r="Q165" s="169"/>
      <c r="R165" s="169"/>
      <c r="S165" s="169"/>
      <c r="T165" s="169"/>
      <c r="U165" s="169"/>
      <c r="V165" s="171"/>
      <c r="W165" s="169"/>
      <c r="X165" s="169"/>
      <c r="Y165" s="169"/>
      <c r="Z165" s="169"/>
      <c r="AA165" s="169">
        <v>600</v>
      </c>
      <c r="AB165" s="169">
        <v>40</v>
      </c>
      <c r="AF165" s="59"/>
      <c r="AG165" s="59"/>
    </row>
    <row r="166" spans="1:33" s="9" customFormat="1" ht="30" customHeight="1" x14ac:dyDescent="0.2">
      <c r="A166" s="8" t="s">
        <v>94</v>
      </c>
      <c r="B166" s="223">
        <f t="shared" ref="B166:E166" si="87">B165/B164*10</f>
        <v>115.9296875</v>
      </c>
      <c r="C166" s="132"/>
      <c r="D166" s="94">
        <f t="shared" si="87"/>
        <v>186.23809523809524</v>
      </c>
      <c r="E166" s="94">
        <f t="shared" si="87"/>
        <v>16.064745731165303</v>
      </c>
      <c r="F166" s="94"/>
      <c r="G166" s="153"/>
      <c r="H166" s="145" t="e">
        <f>H165/H164*10</f>
        <v>#DIV/0!</v>
      </c>
      <c r="I166" s="145" t="e">
        <f>I165/I164*10</f>
        <v>#DIV/0!</v>
      </c>
      <c r="J166" s="145">
        <f>J165/J164*10</f>
        <v>186</v>
      </c>
      <c r="K166" s="145" t="e">
        <f t="shared" ref="K166:T166" si="88">K165/K164*10</f>
        <v>#DIV/0!</v>
      </c>
      <c r="L166" s="145" t="e">
        <f t="shared" si="88"/>
        <v>#DIV/0!</v>
      </c>
      <c r="M166" s="145" t="e">
        <f t="shared" si="88"/>
        <v>#DIV/0!</v>
      </c>
      <c r="N166" s="145" t="e">
        <f t="shared" si="88"/>
        <v>#DIV/0!</v>
      </c>
      <c r="O166" s="145">
        <f t="shared" si="88"/>
        <v>200</v>
      </c>
      <c r="P166" s="145" t="e">
        <f t="shared" si="88"/>
        <v>#DIV/0!</v>
      </c>
      <c r="Q166" s="145" t="e">
        <f t="shared" si="88"/>
        <v>#DIV/0!</v>
      </c>
      <c r="R166" s="145" t="e">
        <f t="shared" si="88"/>
        <v>#DIV/0!</v>
      </c>
      <c r="S166" s="145" t="e">
        <f t="shared" si="88"/>
        <v>#DIV/0!</v>
      </c>
      <c r="T166" s="145" t="e">
        <f t="shared" si="88"/>
        <v>#DIV/0!</v>
      </c>
      <c r="U166" s="145" t="e">
        <f t="shared" ref="U166:W166" si="89">U165/U164*10</f>
        <v>#DIV/0!</v>
      </c>
      <c r="V166" s="145" t="e">
        <f t="shared" si="89"/>
        <v>#DIV/0!</v>
      </c>
      <c r="W166" s="145" t="e">
        <f t="shared" si="89"/>
        <v>#DIV/0!</v>
      </c>
      <c r="X166" s="145" t="e">
        <f t="shared" ref="X166:AB166" si="90">X165/X164*10</f>
        <v>#DIV/0!</v>
      </c>
      <c r="Y166" s="145" t="e">
        <f t="shared" si="90"/>
        <v>#DIV/0!</v>
      </c>
      <c r="Z166" s="145" t="e">
        <f t="shared" si="90"/>
        <v>#DIV/0!</v>
      </c>
      <c r="AA166" s="145">
        <f t="shared" si="90"/>
        <v>200</v>
      </c>
      <c r="AB166" s="145">
        <f t="shared" si="90"/>
        <v>80</v>
      </c>
      <c r="AF166" s="59"/>
      <c r="AG166" s="59"/>
    </row>
    <row r="167" spans="1:33" s="9" customFormat="1" ht="30" customHeight="1" x14ac:dyDescent="0.2">
      <c r="A167" s="19" t="s">
        <v>197</v>
      </c>
      <c r="B167" s="224">
        <v>8917</v>
      </c>
      <c r="C167" s="202">
        <v>38455</v>
      </c>
      <c r="D167" s="126">
        <f>SUM(H167:AB167)</f>
        <v>4032</v>
      </c>
      <c r="E167" s="98">
        <f>D167/B167</f>
        <v>0.45217001233598741</v>
      </c>
      <c r="F167" s="98">
        <f>D167/C167</f>
        <v>0.10484982447015993</v>
      </c>
      <c r="G167" s="149">
        <v>12</v>
      </c>
      <c r="H167" s="172">
        <f>H177+H180+H197+H183+H192</f>
        <v>0</v>
      </c>
      <c r="I167" s="172">
        <f>I177+I180+I197+I183</f>
        <v>217</v>
      </c>
      <c r="J167" s="172">
        <f>J177+J180+J197+J183+J192</f>
        <v>346</v>
      </c>
      <c r="K167" s="172">
        <f>K177+K180+K197+K183</f>
        <v>589</v>
      </c>
      <c r="L167" s="172">
        <f>L177+L180+L197+L183</f>
        <v>447</v>
      </c>
      <c r="M167" s="172">
        <f>M177+M180+M197+M183</f>
        <v>0</v>
      </c>
      <c r="N167" s="172">
        <f>N177+N180+N197+N183</f>
        <v>0</v>
      </c>
      <c r="O167" s="172">
        <f>O177+O180+O197+O183</f>
        <v>235</v>
      </c>
      <c r="P167" s="172">
        <f>P177+P180+P197+P183</f>
        <v>761</v>
      </c>
      <c r="Q167" s="172">
        <f>Q177+Q180+Q197+Q183</f>
        <v>0</v>
      </c>
      <c r="R167" s="172">
        <f>R177+R180+R197+R183</f>
        <v>0</v>
      </c>
      <c r="S167" s="172">
        <f t="shared" ref="S167:AB167" si="91">S177+S180+S197+S183+S186+S192</f>
        <v>100</v>
      </c>
      <c r="T167" s="172">
        <f t="shared" si="91"/>
        <v>645</v>
      </c>
      <c r="U167" s="172">
        <f t="shared" si="91"/>
        <v>60</v>
      </c>
      <c r="V167" s="172">
        <f t="shared" si="91"/>
        <v>30</v>
      </c>
      <c r="W167" s="172">
        <f t="shared" si="91"/>
        <v>242</v>
      </c>
      <c r="X167" s="172">
        <f t="shared" si="91"/>
        <v>0</v>
      </c>
      <c r="Y167" s="172">
        <f t="shared" si="91"/>
        <v>0</v>
      </c>
      <c r="Z167" s="172">
        <f t="shared" si="91"/>
        <v>0</v>
      </c>
      <c r="AA167" s="172">
        <f>AA177+AA180+AA197+AA183+AA186+AA192</f>
        <v>360</v>
      </c>
      <c r="AB167" s="172">
        <f t="shared" si="91"/>
        <v>0</v>
      </c>
      <c r="AF167" s="59"/>
      <c r="AG167" s="59"/>
    </row>
    <row r="168" spans="1:33" s="9" customFormat="1" ht="31.5" customHeight="1" x14ac:dyDescent="0.2">
      <c r="A168" s="22" t="s">
        <v>198</v>
      </c>
      <c r="B168" s="224">
        <v>9877</v>
      </c>
      <c r="C168" s="202"/>
      <c r="D168" s="49">
        <f t="shared" si="77"/>
        <v>3937</v>
      </c>
      <c r="E168" s="98">
        <f>D168/B168</f>
        <v>0.39860281461982383</v>
      </c>
      <c r="F168" s="98"/>
      <c r="G168" s="149">
        <v>12</v>
      </c>
      <c r="H168" s="170">
        <f t="shared" ref="H168:AB168" si="92">H178+H181+H184+H198+H187+H193</f>
        <v>0</v>
      </c>
      <c r="I168" s="170">
        <f t="shared" si="92"/>
        <v>151</v>
      </c>
      <c r="J168" s="170">
        <f t="shared" si="92"/>
        <v>169</v>
      </c>
      <c r="K168" s="170">
        <f t="shared" si="92"/>
        <v>461</v>
      </c>
      <c r="L168" s="172">
        <f>L178+L181+L198+L184</f>
        <v>450</v>
      </c>
      <c r="M168" s="170">
        <v>0</v>
      </c>
      <c r="N168" s="170">
        <f t="shared" si="92"/>
        <v>0</v>
      </c>
      <c r="O168" s="172">
        <f>O178+O181+O198+O184</f>
        <v>190</v>
      </c>
      <c r="P168" s="170">
        <f t="shared" si="92"/>
        <v>456</v>
      </c>
      <c r="Q168" s="170">
        <f t="shared" si="92"/>
        <v>0</v>
      </c>
      <c r="R168" s="170">
        <f t="shared" si="92"/>
        <v>0</v>
      </c>
      <c r="S168" s="170">
        <f t="shared" si="92"/>
        <v>140</v>
      </c>
      <c r="T168" s="170">
        <f t="shared" si="92"/>
        <v>1045</v>
      </c>
      <c r="U168" s="170">
        <f t="shared" si="92"/>
        <v>135</v>
      </c>
      <c r="V168" s="170">
        <f t="shared" si="92"/>
        <v>67</v>
      </c>
      <c r="W168" s="170">
        <f t="shared" si="92"/>
        <v>218</v>
      </c>
      <c r="X168" s="170">
        <f t="shared" si="92"/>
        <v>0</v>
      </c>
      <c r="Y168" s="170">
        <f t="shared" si="92"/>
        <v>0</v>
      </c>
      <c r="Z168" s="170">
        <f t="shared" si="92"/>
        <v>0</v>
      </c>
      <c r="AA168" s="170">
        <f t="shared" si="92"/>
        <v>455</v>
      </c>
      <c r="AB168" s="170">
        <f t="shared" si="92"/>
        <v>0</v>
      </c>
      <c r="AF168" s="59"/>
      <c r="AG168" s="59"/>
    </row>
    <row r="169" spans="1:33" s="130" customFormat="1" ht="30" hidden="1" customHeight="1" x14ac:dyDescent="0.2">
      <c r="A169" s="138" t="s">
        <v>217</v>
      </c>
      <c r="B169" s="223"/>
      <c r="C169" s="203"/>
      <c r="D169" s="49"/>
      <c r="E169" s="131"/>
      <c r="F169" s="131"/>
      <c r="G169" s="149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39"/>
      <c r="AF169" s="137"/>
      <c r="AG169" s="137"/>
    </row>
    <row r="170" spans="1:33" s="9" customFormat="1" ht="30" hidden="1" customHeight="1" x14ac:dyDescent="0.2">
      <c r="A170" s="140" t="s">
        <v>218</v>
      </c>
      <c r="B170" s="223"/>
      <c r="C170" s="203"/>
      <c r="D170" s="49"/>
      <c r="E170" s="98"/>
      <c r="F170" s="98"/>
      <c r="G170" s="149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52"/>
      <c r="AF170" s="59"/>
      <c r="AG170" s="59"/>
    </row>
    <row r="171" spans="1:33" s="9" customFormat="1" ht="30" hidden="1" customHeight="1" x14ac:dyDescent="0.2">
      <c r="A171" s="140" t="s">
        <v>219</v>
      </c>
      <c r="B171" s="223"/>
      <c r="C171" s="203"/>
      <c r="D171" s="49"/>
      <c r="E171" s="98"/>
      <c r="F171" s="98"/>
      <c r="G171" s="149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52"/>
      <c r="AF171" s="59"/>
      <c r="AG171" s="59"/>
    </row>
    <row r="172" spans="1:33" s="9" customFormat="1" ht="30" hidden="1" customHeight="1" x14ac:dyDescent="0.2">
      <c r="A172" s="140" t="s">
        <v>220</v>
      </c>
      <c r="B172" s="223"/>
      <c r="C172" s="203"/>
      <c r="D172" s="49"/>
      <c r="E172" s="98"/>
      <c r="F172" s="98"/>
      <c r="G172" s="149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52"/>
      <c r="AF172" s="59"/>
      <c r="AG172" s="59"/>
    </row>
    <row r="173" spans="1:33" s="9" customFormat="1" ht="30" hidden="1" customHeight="1" x14ac:dyDescent="0.2">
      <c r="A173" s="140" t="s">
        <v>221</v>
      </c>
      <c r="B173" s="223"/>
      <c r="C173" s="203"/>
      <c r="D173" s="49"/>
      <c r="E173" s="98"/>
      <c r="F173" s="98"/>
      <c r="G173" s="149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52"/>
      <c r="AF173" s="59"/>
      <c r="AG173" s="59"/>
    </row>
    <row r="174" spans="1:33" s="9" customFormat="1" ht="30" hidden="1" customHeight="1" x14ac:dyDescent="0.2">
      <c r="A174" s="140" t="s">
        <v>222</v>
      </c>
      <c r="B174" s="223"/>
      <c r="C174" s="203"/>
      <c r="D174" s="49"/>
      <c r="E174" s="98"/>
      <c r="F174" s="98"/>
      <c r="G174" s="149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52"/>
      <c r="AF174" s="59"/>
      <c r="AG174" s="59"/>
    </row>
    <row r="175" spans="1:33" s="9" customFormat="1" ht="30" customHeight="1" x14ac:dyDescent="0.2">
      <c r="A175" s="8" t="s">
        <v>94</v>
      </c>
      <c r="B175" s="223">
        <f>B168/B167*10</f>
        <v>11.076595267466637</v>
      </c>
      <c r="C175" s="132"/>
      <c r="D175" s="94">
        <f>D168/D167*10</f>
        <v>9.7643849206349209</v>
      </c>
      <c r="E175" s="98">
        <f>D175/B175</f>
        <v>0.88153306001115306</v>
      </c>
      <c r="F175" s="98"/>
      <c r="G175" s="153"/>
      <c r="H175" s="145" t="e">
        <f t="shared" ref="H175:AB175" si="93">H168/H167*10</f>
        <v>#DIV/0!</v>
      </c>
      <c r="I175" s="145">
        <f t="shared" si="93"/>
        <v>6.9585253456221192</v>
      </c>
      <c r="J175" s="145">
        <f t="shared" si="93"/>
        <v>4.8843930635838149</v>
      </c>
      <c r="K175" s="145">
        <f t="shared" si="93"/>
        <v>7.8268251273344642</v>
      </c>
      <c r="L175" s="145">
        <f>L168/L167*10</f>
        <v>10.067114093959733</v>
      </c>
      <c r="M175" s="145" t="e">
        <f>M168/M167*10</f>
        <v>#DIV/0!</v>
      </c>
      <c r="N175" s="145" t="e">
        <f t="shared" si="93"/>
        <v>#DIV/0!</v>
      </c>
      <c r="O175" s="145">
        <f t="shared" si="93"/>
        <v>8.0851063829787222</v>
      </c>
      <c r="P175" s="145">
        <f t="shared" si="93"/>
        <v>5.9921156373193165</v>
      </c>
      <c r="Q175" s="145" t="e">
        <f t="shared" si="93"/>
        <v>#DIV/0!</v>
      </c>
      <c r="R175" s="145" t="e">
        <f t="shared" si="93"/>
        <v>#DIV/0!</v>
      </c>
      <c r="S175" s="145">
        <f t="shared" si="93"/>
        <v>14</v>
      </c>
      <c r="T175" s="145">
        <f t="shared" si="93"/>
        <v>16.2015503875969</v>
      </c>
      <c r="U175" s="145">
        <f t="shared" si="93"/>
        <v>22.5</v>
      </c>
      <c r="V175" s="145">
        <f t="shared" si="93"/>
        <v>22.333333333333336</v>
      </c>
      <c r="W175" s="145">
        <f t="shared" si="93"/>
        <v>9.0082644628099171</v>
      </c>
      <c r="X175" s="145" t="e">
        <f t="shared" si="93"/>
        <v>#DIV/0!</v>
      </c>
      <c r="Y175" s="145" t="e">
        <f t="shared" si="93"/>
        <v>#DIV/0!</v>
      </c>
      <c r="Z175" s="145" t="e">
        <f t="shared" si="93"/>
        <v>#DIV/0!</v>
      </c>
      <c r="AA175" s="145">
        <f t="shared" si="93"/>
        <v>12.638888888888889</v>
      </c>
      <c r="AB175" s="145" t="e">
        <f t="shared" si="93"/>
        <v>#DIV/0!</v>
      </c>
      <c r="AF175" s="59"/>
      <c r="AG175" s="59"/>
    </row>
    <row r="176" spans="1:33" s="9" customFormat="1" ht="30" hidden="1" customHeight="1" x14ac:dyDescent="0.2">
      <c r="A176" s="10" t="s">
        <v>92</v>
      </c>
      <c r="B176" s="223"/>
      <c r="C176" s="203"/>
      <c r="D176" s="126" t="e">
        <f t="shared" si="77"/>
        <v>#REF!</v>
      </c>
      <c r="E176" s="98"/>
      <c r="F176" s="98"/>
      <c r="G176" s="149"/>
      <c r="H176" s="145" t="e">
        <f>#REF!-H167</f>
        <v>#REF!</v>
      </c>
      <c r="I176" s="145" t="e">
        <f>#REF!-I167</f>
        <v>#REF!</v>
      </c>
      <c r="J176" s="145" t="e">
        <f>#REF!-J167</f>
        <v>#REF!</v>
      </c>
      <c r="K176" s="145" t="e">
        <f>#REF!-K167</f>
        <v>#REF!</v>
      </c>
      <c r="L176" s="145" t="e">
        <f>#REF!-L167</f>
        <v>#REF!</v>
      </c>
      <c r="M176" s="145" t="e">
        <f>#REF!-M167</f>
        <v>#REF!</v>
      </c>
      <c r="N176" s="145" t="e">
        <f>#REF!-N167</f>
        <v>#REF!</v>
      </c>
      <c r="O176" s="145" t="e">
        <f>#REF!-O167</f>
        <v>#REF!</v>
      </c>
      <c r="P176" s="145" t="e">
        <f>#REF!-P167</f>
        <v>#REF!</v>
      </c>
      <c r="Q176" s="145" t="e">
        <f>#REF!-Q167</f>
        <v>#REF!</v>
      </c>
      <c r="R176" s="145" t="e">
        <f>#REF!-R167</f>
        <v>#REF!</v>
      </c>
      <c r="S176" s="145" t="e">
        <f>#REF!-S167</f>
        <v>#REF!</v>
      </c>
      <c r="T176" s="145" t="e">
        <f>#REF!-T167</f>
        <v>#REF!</v>
      </c>
      <c r="U176" s="145" t="e">
        <f>#REF!-U167</f>
        <v>#REF!</v>
      </c>
      <c r="V176" s="145" t="e">
        <f>#REF!-V167</f>
        <v>#REF!</v>
      </c>
      <c r="W176" s="145" t="e">
        <f>#REF!-W167</f>
        <v>#REF!</v>
      </c>
      <c r="X176" s="145" t="e">
        <f>#REF!-X167</f>
        <v>#REF!</v>
      </c>
      <c r="Y176" s="145" t="e">
        <f>#REF!-Y167</f>
        <v>#REF!</v>
      </c>
      <c r="Z176" s="145" t="e">
        <f>#REF!-Z167</f>
        <v>#REF!</v>
      </c>
      <c r="AA176" s="145" t="e">
        <f>#REF!-AA167</f>
        <v>#REF!</v>
      </c>
      <c r="AB176" s="145" t="e">
        <f>#REF!-AB167</f>
        <v>#REF!</v>
      </c>
      <c r="AC176" s="52"/>
      <c r="AF176" s="59"/>
      <c r="AG176" s="59"/>
    </row>
    <row r="177" spans="1:33" s="51" customFormat="1" ht="30" customHeight="1" x14ac:dyDescent="0.2">
      <c r="A177" s="24" t="s">
        <v>106</v>
      </c>
      <c r="B177" s="18">
        <v>4252</v>
      </c>
      <c r="C177" s="126">
        <v>28289</v>
      </c>
      <c r="D177" s="126">
        <f t="shared" si="77"/>
        <v>1008</v>
      </c>
      <c r="E177" s="98">
        <f t="shared" ref="E177:E201" si="94">D177/B177</f>
        <v>0.23706491063029161</v>
      </c>
      <c r="F177" s="98">
        <f>D177/C177</f>
        <v>3.5632224539573688E-2</v>
      </c>
      <c r="G177" s="149">
        <v>7</v>
      </c>
      <c r="H177" s="169"/>
      <c r="I177" s="169"/>
      <c r="J177" s="169">
        <v>180</v>
      </c>
      <c r="K177" s="169"/>
      <c r="L177" s="169"/>
      <c r="M177" s="169"/>
      <c r="N177" s="169"/>
      <c r="O177" s="169">
        <v>25</v>
      </c>
      <c r="P177" s="169"/>
      <c r="Q177" s="169"/>
      <c r="R177" s="169"/>
      <c r="S177" s="169">
        <v>100</v>
      </c>
      <c r="T177" s="169">
        <v>600</v>
      </c>
      <c r="U177" s="169">
        <v>30</v>
      </c>
      <c r="V177" s="169">
        <v>30</v>
      </c>
      <c r="W177" s="169"/>
      <c r="X177" s="169"/>
      <c r="Y177" s="169"/>
      <c r="Z177" s="169"/>
      <c r="AA177" s="169">
        <v>43</v>
      </c>
      <c r="AB177" s="169"/>
      <c r="AF177" s="59"/>
      <c r="AG177" s="59"/>
    </row>
    <row r="178" spans="1:33" s="9" customFormat="1" ht="30" customHeight="1" x14ac:dyDescent="0.2">
      <c r="A178" s="22" t="s">
        <v>107</v>
      </c>
      <c r="B178" s="16">
        <v>6225</v>
      </c>
      <c r="C178" s="126"/>
      <c r="D178" s="49">
        <f t="shared" si="77"/>
        <v>1496</v>
      </c>
      <c r="E178" s="98">
        <f t="shared" si="94"/>
        <v>0.24032128514056225</v>
      </c>
      <c r="F178" s="98"/>
      <c r="G178" s="149">
        <v>7</v>
      </c>
      <c r="H178" s="173"/>
      <c r="I178" s="157"/>
      <c r="J178" s="157">
        <v>144</v>
      </c>
      <c r="K178" s="157"/>
      <c r="L178" s="157"/>
      <c r="M178" s="157"/>
      <c r="N178" s="157"/>
      <c r="O178" s="174">
        <v>20</v>
      </c>
      <c r="P178" s="174"/>
      <c r="Q178" s="175"/>
      <c r="R178" s="173"/>
      <c r="S178" s="173">
        <v>140</v>
      </c>
      <c r="T178" s="174">
        <v>1000</v>
      </c>
      <c r="U178" s="174">
        <v>75</v>
      </c>
      <c r="V178" s="174">
        <v>67</v>
      </c>
      <c r="W178" s="174"/>
      <c r="X178" s="174"/>
      <c r="Y178" s="174"/>
      <c r="Z178" s="174"/>
      <c r="AA178" s="174">
        <v>50</v>
      </c>
      <c r="AB178" s="175"/>
      <c r="AF178" s="59"/>
      <c r="AG178" s="59"/>
    </row>
    <row r="179" spans="1:33" s="9" customFormat="1" ht="30" customHeight="1" x14ac:dyDescent="0.2">
      <c r="A179" s="8" t="s">
        <v>94</v>
      </c>
      <c r="B179" s="94">
        <f t="shared" ref="B179:D179" si="95">B178/B177*10</f>
        <v>14.640169332079022</v>
      </c>
      <c r="C179" s="145"/>
      <c r="D179" s="94">
        <f t="shared" si="95"/>
        <v>14.841269841269842</v>
      </c>
      <c r="E179" s="98">
        <f t="shared" si="94"/>
        <v>1.0137362147000701</v>
      </c>
      <c r="F179" s="98"/>
      <c r="G179" s="145"/>
      <c r="H179" s="145" t="e">
        <f t="shared" ref="H179:I179" si="96">H178/H177*10</f>
        <v>#DIV/0!</v>
      </c>
      <c r="I179" s="145" t="e">
        <f t="shared" si="96"/>
        <v>#DIV/0!</v>
      </c>
      <c r="J179" s="145">
        <f t="shared" ref="J179:Z179" si="97">J178/J177*10</f>
        <v>8</v>
      </c>
      <c r="K179" s="145" t="e">
        <f t="shared" si="97"/>
        <v>#DIV/0!</v>
      </c>
      <c r="L179" s="145" t="e">
        <f t="shared" si="97"/>
        <v>#DIV/0!</v>
      </c>
      <c r="M179" s="145" t="e">
        <f t="shared" si="97"/>
        <v>#DIV/0!</v>
      </c>
      <c r="N179" s="145" t="e">
        <f t="shared" si="97"/>
        <v>#DIV/0!</v>
      </c>
      <c r="O179" s="145">
        <f t="shared" si="97"/>
        <v>8</v>
      </c>
      <c r="P179" s="145" t="e">
        <f t="shared" si="97"/>
        <v>#DIV/0!</v>
      </c>
      <c r="Q179" s="145" t="e">
        <f t="shared" si="97"/>
        <v>#DIV/0!</v>
      </c>
      <c r="R179" s="145" t="e">
        <f t="shared" si="97"/>
        <v>#DIV/0!</v>
      </c>
      <c r="S179" s="145">
        <f t="shared" si="97"/>
        <v>14</v>
      </c>
      <c r="T179" s="145">
        <f t="shared" si="97"/>
        <v>16.666666666666668</v>
      </c>
      <c r="U179" s="145">
        <f t="shared" si="97"/>
        <v>25</v>
      </c>
      <c r="V179" s="145">
        <f t="shared" si="97"/>
        <v>22.333333333333336</v>
      </c>
      <c r="W179" s="145" t="e">
        <f t="shared" si="97"/>
        <v>#DIV/0!</v>
      </c>
      <c r="X179" s="145" t="e">
        <f t="shared" si="97"/>
        <v>#DIV/0!</v>
      </c>
      <c r="Y179" s="145" t="e">
        <f t="shared" si="97"/>
        <v>#DIV/0!</v>
      </c>
      <c r="Z179" s="145" t="e">
        <f t="shared" si="97"/>
        <v>#DIV/0!</v>
      </c>
      <c r="AA179" s="145">
        <f>AA178/AA177*10</f>
        <v>11.627906976744187</v>
      </c>
      <c r="AB179" s="145" t="e">
        <f>AB178/AB177*10</f>
        <v>#DIV/0!</v>
      </c>
      <c r="AF179" s="59"/>
      <c r="AG179" s="59"/>
    </row>
    <row r="180" spans="1:33" s="9" customFormat="1" ht="30" customHeight="1" x14ac:dyDescent="0.2">
      <c r="A180" s="24" t="s">
        <v>168</v>
      </c>
      <c r="B180" s="18">
        <v>5498</v>
      </c>
      <c r="C180" s="126">
        <v>6830</v>
      </c>
      <c r="D180" s="126">
        <f t="shared" si="77"/>
        <v>2889</v>
      </c>
      <c r="E180" s="98">
        <f t="shared" si="94"/>
        <v>0.52546380502000722</v>
      </c>
      <c r="F180" s="98">
        <f>D180/C180</f>
        <v>0.42298682284040995</v>
      </c>
      <c r="G180" s="149">
        <v>10</v>
      </c>
      <c r="H180" s="169"/>
      <c r="I180" s="169">
        <v>217</v>
      </c>
      <c r="J180" s="169">
        <v>166</v>
      </c>
      <c r="K180" s="169">
        <v>589</v>
      </c>
      <c r="L180" s="169">
        <v>447</v>
      </c>
      <c r="M180" s="169"/>
      <c r="N180" s="169"/>
      <c r="O180" s="169">
        <v>210</v>
      </c>
      <c r="P180" s="169">
        <v>761</v>
      </c>
      <c r="Q180" s="169"/>
      <c r="R180" s="169"/>
      <c r="S180" s="169"/>
      <c r="T180" s="169">
        <v>45</v>
      </c>
      <c r="U180" s="169">
        <v>30</v>
      </c>
      <c r="V180" s="169"/>
      <c r="W180" s="176">
        <v>242</v>
      </c>
      <c r="X180" s="169"/>
      <c r="Y180" s="169"/>
      <c r="Z180" s="169"/>
      <c r="AA180" s="169">
        <v>182</v>
      </c>
      <c r="AB180" s="169"/>
      <c r="AF180" s="59"/>
      <c r="AG180" s="59"/>
    </row>
    <row r="181" spans="1:33" s="9" customFormat="1" ht="30" customHeight="1" x14ac:dyDescent="0.2">
      <c r="A181" s="8" t="s">
        <v>169</v>
      </c>
      <c r="B181" s="18">
        <v>4747</v>
      </c>
      <c r="C181" s="126"/>
      <c r="D181" s="49">
        <f>SUM(H181:AB181)</f>
        <v>2238</v>
      </c>
      <c r="E181" s="98">
        <f t="shared" si="94"/>
        <v>0.47145565620391827</v>
      </c>
      <c r="F181" s="98"/>
      <c r="G181" s="149">
        <v>10</v>
      </c>
      <c r="H181" s="169"/>
      <c r="I181" s="176">
        <v>151</v>
      </c>
      <c r="J181" s="176">
        <v>25</v>
      </c>
      <c r="K181" s="176">
        <v>461</v>
      </c>
      <c r="L181" s="176">
        <v>450</v>
      </c>
      <c r="M181" s="176"/>
      <c r="N181" s="176"/>
      <c r="O181" s="168">
        <v>170</v>
      </c>
      <c r="P181" s="168">
        <v>456</v>
      </c>
      <c r="Q181" s="176"/>
      <c r="R181" s="165"/>
      <c r="S181" s="168"/>
      <c r="T181" s="168">
        <v>45</v>
      </c>
      <c r="U181" s="168">
        <v>60</v>
      </c>
      <c r="V181" s="168"/>
      <c r="W181" s="176">
        <v>218</v>
      </c>
      <c r="X181" s="165"/>
      <c r="Y181" s="168"/>
      <c r="Z181" s="165"/>
      <c r="AA181" s="168">
        <v>202</v>
      </c>
      <c r="AB181" s="165"/>
      <c r="AF181" s="59"/>
      <c r="AG181" s="59"/>
    </row>
    <row r="182" spans="1:33" s="9" customFormat="1" ht="30" customHeight="1" x14ac:dyDescent="0.2">
      <c r="A182" s="8" t="s">
        <v>94</v>
      </c>
      <c r="B182" s="94">
        <f t="shared" ref="B182" si="98">B181/B180*10</f>
        <v>8.6340487449981804</v>
      </c>
      <c r="C182" s="145"/>
      <c r="D182" s="95">
        <f t="shared" ref="D182:M182" si="99">D181/D180*10</f>
        <v>7.7466251298027</v>
      </c>
      <c r="E182" s="98">
        <f t="shared" si="94"/>
        <v>0.89721813700558772</v>
      </c>
      <c r="F182" s="98"/>
      <c r="G182" s="148"/>
      <c r="H182" s="146" t="e">
        <f t="shared" si="99"/>
        <v>#DIV/0!</v>
      </c>
      <c r="I182" s="146">
        <f t="shared" si="99"/>
        <v>6.9585253456221192</v>
      </c>
      <c r="J182" s="146">
        <f t="shared" si="99"/>
        <v>1.5060240963855422</v>
      </c>
      <c r="K182" s="146">
        <f t="shared" si="99"/>
        <v>7.8268251273344642</v>
      </c>
      <c r="L182" s="146">
        <f t="shared" si="99"/>
        <v>10.067114093959733</v>
      </c>
      <c r="M182" s="146" t="e">
        <f t="shared" si="99"/>
        <v>#DIV/0!</v>
      </c>
      <c r="N182" s="146" t="e">
        <f t="shared" ref="N182:P182" si="100">N181/N180*10</f>
        <v>#DIV/0!</v>
      </c>
      <c r="O182" s="146">
        <f t="shared" si="100"/>
        <v>8.0952380952380949</v>
      </c>
      <c r="P182" s="146">
        <f t="shared" si="100"/>
        <v>5.9921156373193165</v>
      </c>
      <c r="Q182" s="146" t="e">
        <f t="shared" ref="Q182:T182" si="101">Q181/Q180*10</f>
        <v>#DIV/0!</v>
      </c>
      <c r="R182" s="146" t="e">
        <f t="shared" si="101"/>
        <v>#DIV/0!</v>
      </c>
      <c r="S182" s="146" t="e">
        <f t="shared" si="101"/>
        <v>#DIV/0!</v>
      </c>
      <c r="T182" s="146">
        <f t="shared" si="101"/>
        <v>10</v>
      </c>
      <c r="U182" s="146">
        <f>U181/U180*10</f>
        <v>20</v>
      </c>
      <c r="V182" s="146" t="e">
        <f>V181/V180*10</f>
        <v>#DIV/0!</v>
      </c>
      <c r="W182" s="146">
        <f t="shared" ref="W182:AB182" si="102">W181/W180*10</f>
        <v>9.0082644628099171</v>
      </c>
      <c r="X182" s="146" t="e">
        <f t="shared" si="102"/>
        <v>#DIV/0!</v>
      </c>
      <c r="Y182" s="146" t="e">
        <f t="shared" si="102"/>
        <v>#DIV/0!</v>
      </c>
      <c r="Z182" s="146" t="e">
        <f t="shared" si="102"/>
        <v>#DIV/0!</v>
      </c>
      <c r="AA182" s="146">
        <f t="shared" si="102"/>
        <v>11.098901098901099</v>
      </c>
      <c r="AB182" s="146" t="e">
        <f t="shared" si="102"/>
        <v>#DIV/0!</v>
      </c>
      <c r="AF182" s="59"/>
      <c r="AG182" s="59"/>
    </row>
    <row r="183" spans="1:33" s="9" customFormat="1" ht="30" hidden="1" customHeight="1" x14ac:dyDescent="0.2">
      <c r="A183" s="24" t="s">
        <v>194</v>
      </c>
      <c r="B183" s="221"/>
      <c r="C183" s="133">
        <v>1142</v>
      </c>
      <c r="D183" s="126">
        <f t="shared" si="77"/>
        <v>0</v>
      </c>
      <c r="E183" s="98" t="e">
        <f t="shared" si="94"/>
        <v>#DIV/0!</v>
      </c>
      <c r="F183" s="98">
        <f>D183/C183</f>
        <v>0</v>
      </c>
      <c r="G183" s="149"/>
      <c r="H183" s="146"/>
      <c r="I183" s="146"/>
      <c r="J183" s="146"/>
      <c r="K183" s="146"/>
      <c r="L183" s="176"/>
      <c r="M183" s="146"/>
      <c r="N183" s="146"/>
      <c r="O183" s="146"/>
      <c r="P183" s="146"/>
      <c r="Q183" s="146"/>
      <c r="R183" s="146"/>
      <c r="S183" s="146"/>
      <c r="T183" s="146"/>
      <c r="U183" s="146"/>
      <c r="V183" s="176"/>
      <c r="W183" s="176"/>
      <c r="X183" s="176"/>
      <c r="Y183" s="146"/>
      <c r="Z183" s="146"/>
      <c r="AA183" s="146"/>
      <c r="AB183" s="176"/>
      <c r="AF183" s="59"/>
      <c r="AG183" s="59"/>
    </row>
    <row r="184" spans="1:33" s="9" customFormat="1" ht="30" hidden="1" customHeight="1" x14ac:dyDescent="0.2">
      <c r="A184" s="8" t="s">
        <v>195</v>
      </c>
      <c r="B184" s="221"/>
      <c r="C184" s="133"/>
      <c r="D184" s="126">
        <f t="shared" si="77"/>
        <v>0</v>
      </c>
      <c r="E184" s="98" t="e">
        <f t="shared" si="94"/>
        <v>#DIV/0!</v>
      </c>
      <c r="F184" s="98"/>
      <c r="G184" s="149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76"/>
      <c r="W184" s="176"/>
      <c r="X184" s="176"/>
      <c r="Y184" s="146"/>
      <c r="Z184" s="146"/>
      <c r="AA184" s="146"/>
      <c r="AB184" s="176"/>
      <c r="AF184" s="59"/>
      <c r="AG184" s="59"/>
    </row>
    <row r="185" spans="1:33" s="9" customFormat="1" ht="30" hidden="1" customHeight="1" x14ac:dyDescent="0.2">
      <c r="A185" s="8" t="s">
        <v>94</v>
      </c>
      <c r="B185" s="95" t="e">
        <f t="shared" ref="B185:H185" si="103">B184/B183*10</f>
        <v>#DIV/0!</v>
      </c>
      <c r="C185" s="146"/>
      <c r="D185" s="95" t="e">
        <f t="shared" si="103"/>
        <v>#DIV/0!</v>
      </c>
      <c r="E185" s="98" t="e">
        <f t="shared" si="94"/>
        <v>#DIV/0!</v>
      </c>
      <c r="F185" s="98"/>
      <c r="G185" s="148" t="e">
        <f t="shared" si="103"/>
        <v>#DIV/0!</v>
      </c>
      <c r="H185" s="146" t="e">
        <f t="shared" si="103"/>
        <v>#DIV/0!</v>
      </c>
      <c r="I185" s="146" t="e">
        <f t="shared" ref="I185:K185" si="104">I184/I183*10</f>
        <v>#DIV/0!</v>
      </c>
      <c r="J185" s="146" t="e">
        <f t="shared" si="104"/>
        <v>#DIV/0!</v>
      </c>
      <c r="K185" s="146" t="e">
        <f t="shared" si="104"/>
        <v>#DIV/0!</v>
      </c>
      <c r="L185" s="146" t="e">
        <f t="shared" ref="L185:P185" si="105">L184/L183*10</f>
        <v>#DIV/0!</v>
      </c>
      <c r="M185" s="146" t="e">
        <f t="shared" si="105"/>
        <v>#DIV/0!</v>
      </c>
      <c r="N185" s="146" t="e">
        <f t="shared" si="105"/>
        <v>#DIV/0!</v>
      </c>
      <c r="O185" s="146" t="e">
        <f t="shared" si="105"/>
        <v>#DIV/0!</v>
      </c>
      <c r="P185" s="146" t="e">
        <f t="shared" si="105"/>
        <v>#DIV/0!</v>
      </c>
      <c r="Q185" s="146" t="e">
        <f t="shared" ref="Q185:S185" si="106">Q184/Q183*10</f>
        <v>#DIV/0!</v>
      </c>
      <c r="R185" s="146" t="e">
        <f t="shared" si="106"/>
        <v>#DIV/0!</v>
      </c>
      <c r="S185" s="146" t="e">
        <f t="shared" si="106"/>
        <v>#DIV/0!</v>
      </c>
      <c r="T185" s="146" t="e">
        <f>T184/T183*10</f>
        <v>#DIV/0!</v>
      </c>
      <c r="U185" s="146" t="e">
        <f>U184/U183*10</f>
        <v>#DIV/0!</v>
      </c>
      <c r="V185" s="146" t="e">
        <f>V184/V183*10</f>
        <v>#DIV/0!</v>
      </c>
      <c r="W185" s="146" t="e">
        <f>W184/W183*10</f>
        <v>#DIV/0!</v>
      </c>
      <c r="X185" s="146" t="e">
        <f>X184/X183*10</f>
        <v>#DIV/0!</v>
      </c>
      <c r="Y185" s="146" t="e">
        <f t="shared" ref="Y185:AB185" si="107">Y184/Y183*10</f>
        <v>#DIV/0!</v>
      </c>
      <c r="Z185" s="146" t="e">
        <f t="shared" si="107"/>
        <v>#DIV/0!</v>
      </c>
      <c r="AA185" s="146" t="e">
        <f t="shared" si="107"/>
        <v>#DIV/0!</v>
      </c>
      <c r="AB185" s="146" t="e">
        <f t="shared" si="107"/>
        <v>#DIV/0!</v>
      </c>
      <c r="AF185" s="59"/>
      <c r="AG185" s="59"/>
    </row>
    <row r="186" spans="1:33" s="9" customFormat="1" ht="30" hidden="1" customHeight="1" x14ac:dyDescent="0.2">
      <c r="A186" s="24" t="s">
        <v>164</v>
      </c>
      <c r="B186" s="18"/>
      <c r="C186" s="126">
        <v>70</v>
      </c>
      <c r="D186" s="126">
        <f t="shared" si="77"/>
        <v>0</v>
      </c>
      <c r="E186" s="98" t="e">
        <f t="shared" si="94"/>
        <v>#DIV/0!</v>
      </c>
      <c r="F186" s="98">
        <f>D186/C186</f>
        <v>0</v>
      </c>
      <c r="G186" s="14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F186" s="59"/>
      <c r="AG186" s="59"/>
    </row>
    <row r="187" spans="1:33" s="9" customFormat="1" ht="30" hidden="1" customHeight="1" x14ac:dyDescent="0.2">
      <c r="A187" s="8" t="s">
        <v>165</v>
      </c>
      <c r="B187" s="79"/>
      <c r="C187" s="49"/>
      <c r="D187" s="49">
        <f t="shared" si="77"/>
        <v>0</v>
      </c>
      <c r="E187" s="96" t="e">
        <f t="shared" si="94"/>
        <v>#DIV/0!</v>
      </c>
      <c r="F187" s="96"/>
      <c r="G187" s="213"/>
      <c r="H187" s="80"/>
      <c r="I187" s="78"/>
      <c r="J187" s="94"/>
      <c r="K187" s="78"/>
      <c r="L187" s="78"/>
      <c r="M187" s="78"/>
      <c r="N187" s="86"/>
      <c r="O187" s="86"/>
      <c r="P187" s="86"/>
      <c r="Q187" s="78"/>
      <c r="R187" s="78"/>
      <c r="S187" s="78"/>
      <c r="T187" s="86"/>
      <c r="U187" s="86"/>
      <c r="V187" s="86"/>
      <c r="W187" s="86"/>
      <c r="X187" s="78"/>
      <c r="Y187" s="86"/>
      <c r="Z187" s="78"/>
      <c r="AA187" s="86"/>
      <c r="AB187" s="78"/>
      <c r="AF187" s="59"/>
      <c r="AG187" s="59"/>
    </row>
    <row r="188" spans="1:33" s="9" customFormat="1" ht="30" hidden="1" customHeight="1" x14ac:dyDescent="0.2">
      <c r="A188" s="8" t="s">
        <v>94</v>
      </c>
      <c r="B188" s="214" t="e">
        <f t="shared" ref="B188:D188" si="108">B187/B186*10</f>
        <v>#DIV/0!</v>
      </c>
      <c r="C188" s="214"/>
      <c r="D188" s="215" t="e">
        <f t="shared" si="108"/>
        <v>#DIV/0!</v>
      </c>
      <c r="E188" s="96" t="e">
        <f t="shared" si="94"/>
        <v>#DIV/0!</v>
      </c>
      <c r="F188" s="96"/>
      <c r="G188" s="213" t="e">
        <f t="shared" ref="G188:W188" si="109">G187/G186*10</f>
        <v>#DIV/0!</v>
      </c>
      <c r="H188" s="215" t="e">
        <f t="shared" si="109"/>
        <v>#DIV/0!</v>
      </c>
      <c r="I188" s="215" t="e">
        <f t="shared" si="109"/>
        <v>#DIV/0!</v>
      </c>
      <c r="J188" s="215" t="e">
        <f t="shared" si="109"/>
        <v>#DIV/0!</v>
      </c>
      <c r="K188" s="215" t="e">
        <f t="shared" si="109"/>
        <v>#DIV/0!</v>
      </c>
      <c r="L188" s="215" t="e">
        <f t="shared" si="109"/>
        <v>#DIV/0!</v>
      </c>
      <c r="M188" s="215" t="e">
        <f t="shared" si="109"/>
        <v>#DIV/0!</v>
      </c>
      <c r="N188" s="215" t="e">
        <f t="shared" si="109"/>
        <v>#DIV/0!</v>
      </c>
      <c r="O188" s="215" t="e">
        <f t="shared" si="109"/>
        <v>#DIV/0!</v>
      </c>
      <c r="P188" s="215" t="e">
        <f t="shared" si="109"/>
        <v>#DIV/0!</v>
      </c>
      <c r="Q188" s="215" t="e">
        <f t="shared" si="109"/>
        <v>#DIV/0!</v>
      </c>
      <c r="R188" s="215" t="e">
        <f t="shared" si="109"/>
        <v>#DIV/0!</v>
      </c>
      <c r="S188" s="215" t="e">
        <f t="shared" si="109"/>
        <v>#DIV/0!</v>
      </c>
      <c r="T188" s="215" t="e">
        <f t="shared" si="109"/>
        <v>#DIV/0!</v>
      </c>
      <c r="U188" s="215" t="e">
        <f t="shared" si="109"/>
        <v>#DIV/0!</v>
      </c>
      <c r="V188" s="215" t="e">
        <f t="shared" si="109"/>
        <v>#DIV/0!</v>
      </c>
      <c r="W188" s="215" t="e">
        <f t="shared" si="109"/>
        <v>#DIV/0!</v>
      </c>
      <c r="X188" s="215" t="e">
        <f>W187/W186*10</f>
        <v>#DIV/0!</v>
      </c>
      <c r="Y188" s="215" t="e">
        <f>X187/X186*10</f>
        <v>#DIV/0!</v>
      </c>
      <c r="Z188" s="215" t="e">
        <f>Y187/Y186*10</f>
        <v>#DIV/0!</v>
      </c>
      <c r="AA188" s="215" t="e">
        <f>Z187/Z186*10</f>
        <v>#DIV/0!</v>
      </c>
      <c r="AB188" s="215" t="e">
        <f>AA187/AA186*10</f>
        <v>#DIV/0!</v>
      </c>
      <c r="AF188" s="59"/>
      <c r="AG188" s="59"/>
    </row>
    <row r="189" spans="1:33" s="9" customFormat="1" ht="30" customHeight="1" outlineLevel="1" x14ac:dyDescent="0.2">
      <c r="A189" s="24" t="s">
        <v>201</v>
      </c>
      <c r="B189" s="18"/>
      <c r="C189" s="126">
        <v>916</v>
      </c>
      <c r="D189" s="126">
        <f t="shared" si="77"/>
        <v>5</v>
      </c>
      <c r="E189" s="98" t="e">
        <f t="shared" si="94"/>
        <v>#DIV/0!</v>
      </c>
      <c r="F189" s="98">
        <f>D189/C189</f>
        <v>5.4585152838427945E-3</v>
      </c>
      <c r="G189" s="149">
        <v>1</v>
      </c>
      <c r="H189" s="169"/>
      <c r="I189" s="169"/>
      <c r="J189" s="169">
        <v>5</v>
      </c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F189" s="59"/>
      <c r="AG189" s="59"/>
    </row>
    <row r="190" spans="1:33" s="9" customFormat="1" ht="30" customHeight="1" outlineLevel="1" x14ac:dyDescent="0.2">
      <c r="A190" s="8" t="s">
        <v>108</v>
      </c>
      <c r="B190" s="79"/>
      <c r="C190" s="49"/>
      <c r="D190" s="49">
        <f t="shared" si="77"/>
        <v>275</v>
      </c>
      <c r="E190" s="96" t="e">
        <f t="shared" si="94"/>
        <v>#DIV/0!</v>
      </c>
      <c r="F190" s="96"/>
      <c r="G190" s="213">
        <v>1</v>
      </c>
      <c r="H190" s="80"/>
      <c r="I190" s="80"/>
      <c r="J190" s="169">
        <v>275</v>
      </c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F190" s="59"/>
      <c r="AG190" s="59"/>
    </row>
    <row r="191" spans="1:33" s="9" customFormat="1" ht="30" customHeight="1" x14ac:dyDescent="0.2">
      <c r="A191" s="8" t="s">
        <v>94</v>
      </c>
      <c r="B191" s="94"/>
      <c r="C191" s="216"/>
      <c r="D191" s="49">
        <f>D190/D189*10</f>
        <v>550</v>
      </c>
      <c r="E191" s="96" t="e">
        <f t="shared" si="94"/>
        <v>#DIV/0!</v>
      </c>
      <c r="F191" s="96"/>
      <c r="G191" s="217"/>
      <c r="H191" s="94" t="e">
        <f>I190/I189*10</f>
        <v>#DIV/0!</v>
      </c>
      <c r="I191" s="94" t="e">
        <f t="shared" ref="I191:W191" si="110">I190/I189*10</f>
        <v>#DIV/0!</v>
      </c>
      <c r="J191" s="145">
        <f>J190/J189*10</f>
        <v>550</v>
      </c>
      <c r="K191" s="94" t="e">
        <f t="shared" si="110"/>
        <v>#DIV/0!</v>
      </c>
      <c r="L191" s="94" t="e">
        <f>L190/L189*10</f>
        <v>#DIV/0!</v>
      </c>
      <c r="M191" s="94" t="e">
        <f>M190/M189*10</f>
        <v>#DIV/0!</v>
      </c>
      <c r="N191" s="94" t="e">
        <f t="shared" si="110"/>
        <v>#DIV/0!</v>
      </c>
      <c r="O191" s="94" t="e">
        <f t="shared" si="110"/>
        <v>#DIV/0!</v>
      </c>
      <c r="P191" s="94" t="e">
        <f t="shared" si="110"/>
        <v>#DIV/0!</v>
      </c>
      <c r="Q191" s="94" t="e">
        <f t="shared" si="110"/>
        <v>#DIV/0!</v>
      </c>
      <c r="R191" s="94" t="e">
        <f t="shared" si="110"/>
        <v>#DIV/0!</v>
      </c>
      <c r="S191" s="94" t="e">
        <f t="shared" si="110"/>
        <v>#DIV/0!</v>
      </c>
      <c r="T191" s="94" t="e">
        <f t="shared" si="110"/>
        <v>#DIV/0!</v>
      </c>
      <c r="U191" s="94" t="e">
        <f>U190/U189*10</f>
        <v>#DIV/0!</v>
      </c>
      <c r="V191" s="94" t="e">
        <f t="shared" si="110"/>
        <v>#DIV/0!</v>
      </c>
      <c r="W191" s="94" t="e">
        <f t="shared" si="110"/>
        <v>#DIV/0!</v>
      </c>
      <c r="X191" s="94" t="e">
        <f>X190/X189*10</f>
        <v>#DIV/0!</v>
      </c>
      <c r="Y191" s="94" t="e">
        <f t="shared" ref="Y191:Z191" si="111">Y190/Y189*10</f>
        <v>#DIV/0!</v>
      </c>
      <c r="Z191" s="94" t="e">
        <f t="shared" si="111"/>
        <v>#DIV/0!</v>
      </c>
      <c r="AA191" s="94" t="e">
        <f t="shared" ref="AA191:AB191" si="112">AA190/AA189*10</f>
        <v>#DIV/0!</v>
      </c>
      <c r="AB191" s="94" t="e">
        <f t="shared" si="112"/>
        <v>#DIV/0!</v>
      </c>
      <c r="AF191" s="59"/>
      <c r="AG191" s="59"/>
    </row>
    <row r="192" spans="1:33" s="9" customFormat="1" ht="30" hidden="1" customHeight="1" outlineLevel="1" x14ac:dyDescent="0.2">
      <c r="A192" s="24" t="s">
        <v>109</v>
      </c>
      <c r="B192" s="18"/>
      <c r="C192" s="126">
        <v>4039</v>
      </c>
      <c r="D192" s="126" t="e">
        <f t="shared" si="77"/>
        <v>#DIV/0!</v>
      </c>
      <c r="E192" s="98" t="e">
        <f t="shared" si="94"/>
        <v>#DIV/0!</v>
      </c>
      <c r="F192" s="98" t="e">
        <f>D192/C192</f>
        <v>#DIV/0!</v>
      </c>
      <c r="G192" s="149"/>
      <c r="H192" s="169"/>
      <c r="I192" s="169"/>
      <c r="J192" s="169"/>
      <c r="K192" s="169"/>
      <c r="L192" s="169"/>
      <c r="M192" s="94" t="e">
        <f t="shared" ref="M192" si="113">M191/M190*10</f>
        <v>#DIV/0!</v>
      </c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F192" s="59"/>
      <c r="AG192" s="59"/>
    </row>
    <row r="193" spans="1:33" s="9" customFormat="1" ht="30" hidden="1" customHeight="1" outlineLevel="1" x14ac:dyDescent="0.2">
      <c r="A193" s="8" t="s">
        <v>110</v>
      </c>
      <c r="B193" s="79"/>
      <c r="C193" s="49"/>
      <c r="D193" s="49" t="e">
        <f t="shared" si="77"/>
        <v>#DIV/0!</v>
      </c>
      <c r="E193" s="96" t="e">
        <f t="shared" si="94"/>
        <v>#DIV/0!</v>
      </c>
      <c r="F193" s="96"/>
      <c r="G193" s="213"/>
      <c r="H193" s="80"/>
      <c r="I193" s="80"/>
      <c r="J193" s="80"/>
      <c r="K193" s="80"/>
      <c r="L193" s="80"/>
      <c r="M193" s="94" t="e">
        <f t="shared" ref="M193" si="114">M192/M191*10</f>
        <v>#DIV/0!</v>
      </c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F193" s="59"/>
      <c r="AG193" s="59"/>
    </row>
    <row r="194" spans="1:33" s="9" customFormat="1" ht="30" hidden="1" customHeight="1" x14ac:dyDescent="0.2">
      <c r="A194" s="8" t="s">
        <v>94</v>
      </c>
      <c r="B194" s="94" t="e">
        <f t="shared" ref="B194:G194" si="115">B193/B192*10</f>
        <v>#DIV/0!</v>
      </c>
      <c r="C194" s="94"/>
      <c r="D194" s="94" t="e">
        <f t="shared" si="115"/>
        <v>#DIV/0!</v>
      </c>
      <c r="E194" s="94" t="e">
        <f t="shared" si="115"/>
        <v>#DIV/0!</v>
      </c>
      <c r="F194" s="94"/>
      <c r="G194" s="217" t="e">
        <f t="shared" si="115"/>
        <v>#DIV/0!</v>
      </c>
      <c r="H194" s="94" t="e">
        <f t="shared" ref="H194:K194" si="116">H193/H192*10</f>
        <v>#DIV/0!</v>
      </c>
      <c r="I194" s="94" t="e">
        <f t="shared" si="116"/>
        <v>#DIV/0!</v>
      </c>
      <c r="J194" s="94" t="e">
        <f t="shared" si="116"/>
        <v>#DIV/0!</v>
      </c>
      <c r="K194" s="94" t="e">
        <f t="shared" si="116"/>
        <v>#DIV/0!</v>
      </c>
      <c r="L194" s="94" t="e">
        <f t="shared" ref="L194:T194" si="117">L193/L192*10</f>
        <v>#DIV/0!</v>
      </c>
      <c r="M194" s="94" t="e">
        <f t="shared" si="117"/>
        <v>#DIV/0!</v>
      </c>
      <c r="N194" s="94" t="e">
        <f t="shared" si="117"/>
        <v>#DIV/0!</v>
      </c>
      <c r="O194" s="94" t="e">
        <f t="shared" si="117"/>
        <v>#DIV/0!</v>
      </c>
      <c r="P194" s="94" t="e">
        <f t="shared" si="117"/>
        <v>#DIV/0!</v>
      </c>
      <c r="Q194" s="94" t="e">
        <f t="shared" si="117"/>
        <v>#DIV/0!</v>
      </c>
      <c r="R194" s="94" t="e">
        <f t="shared" si="117"/>
        <v>#DIV/0!</v>
      </c>
      <c r="S194" s="94" t="e">
        <f t="shared" si="117"/>
        <v>#DIV/0!</v>
      </c>
      <c r="T194" s="94" t="e">
        <f t="shared" si="117"/>
        <v>#DIV/0!</v>
      </c>
      <c r="U194" s="94" t="e">
        <f t="shared" ref="U194:V194" si="118">U193/U192*10</f>
        <v>#DIV/0!</v>
      </c>
      <c r="V194" s="94" t="e">
        <f t="shared" si="118"/>
        <v>#DIV/0!</v>
      </c>
      <c r="W194" s="94" t="e">
        <f t="shared" ref="W194:Z194" si="119">W193/W192*10</f>
        <v>#DIV/0!</v>
      </c>
      <c r="X194" s="94" t="e">
        <f t="shared" si="119"/>
        <v>#DIV/0!</v>
      </c>
      <c r="Y194" s="94" t="e">
        <f t="shared" si="119"/>
        <v>#DIV/0!</v>
      </c>
      <c r="Z194" s="94" t="e">
        <f t="shared" si="119"/>
        <v>#DIV/0!</v>
      </c>
      <c r="AA194" s="94" t="e">
        <f>AA193/AA192*10</f>
        <v>#DIV/0!</v>
      </c>
      <c r="AB194" s="94" t="e">
        <f>AB193/AB192*10</f>
        <v>#DIV/0!</v>
      </c>
      <c r="AF194" s="59"/>
      <c r="AG194" s="59"/>
    </row>
    <row r="195" spans="1:33" s="9" customFormat="1" ht="30" customHeight="1" x14ac:dyDescent="0.2">
      <c r="A195" s="24" t="s">
        <v>111</v>
      </c>
      <c r="B195" s="16">
        <v>15</v>
      </c>
      <c r="C195" s="126">
        <v>17282</v>
      </c>
      <c r="D195" s="126">
        <f t="shared" si="77"/>
        <v>57</v>
      </c>
      <c r="E195" s="98">
        <f t="shared" si="94"/>
        <v>3.8</v>
      </c>
      <c r="F195" s="98">
        <f>D195/C195</f>
        <v>3.2982293716005092E-3</v>
      </c>
      <c r="G195" s="149">
        <v>1</v>
      </c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>
        <v>57</v>
      </c>
      <c r="X195" s="169"/>
      <c r="Y195" s="169"/>
      <c r="Z195" s="169"/>
      <c r="AA195" s="169"/>
      <c r="AB195" s="169"/>
      <c r="AF195" s="59"/>
      <c r="AG195" s="59"/>
    </row>
    <row r="196" spans="1:33" s="9" customFormat="1" ht="30" hidden="1" customHeight="1" x14ac:dyDescent="0.2">
      <c r="A196" s="24" t="s">
        <v>112</v>
      </c>
      <c r="B196" s="16"/>
      <c r="C196" s="126"/>
      <c r="D196" s="126">
        <f t="shared" si="77"/>
        <v>0</v>
      </c>
      <c r="E196" s="98" t="e">
        <f t="shared" si="94"/>
        <v>#DIV/0!</v>
      </c>
      <c r="F196" s="98"/>
      <c r="G196" s="14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F196" s="59"/>
      <c r="AG196" s="59"/>
    </row>
    <row r="197" spans="1:33" s="9" customFormat="1" ht="30" customHeight="1" x14ac:dyDescent="0.2">
      <c r="A197" s="24" t="s">
        <v>189</v>
      </c>
      <c r="B197" s="16">
        <v>110</v>
      </c>
      <c r="C197" s="126">
        <v>1567</v>
      </c>
      <c r="D197" s="126">
        <f t="shared" si="77"/>
        <v>135</v>
      </c>
      <c r="E197" s="98">
        <f t="shared" si="94"/>
        <v>1.2272727272727273</v>
      </c>
      <c r="F197" s="98">
        <f>D197/C197</f>
        <v>8.6151882578174854E-2</v>
      </c>
      <c r="G197" s="149">
        <v>1</v>
      </c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>
        <v>135</v>
      </c>
      <c r="AB197" s="169"/>
      <c r="AF197" s="59"/>
      <c r="AG197" s="59"/>
    </row>
    <row r="198" spans="1:33" s="9" customFormat="1" ht="30" customHeight="1" x14ac:dyDescent="0.2">
      <c r="A198" s="8" t="s">
        <v>190</v>
      </c>
      <c r="B198" s="49">
        <v>165</v>
      </c>
      <c r="C198" s="49"/>
      <c r="D198" s="49">
        <f t="shared" si="77"/>
        <v>203</v>
      </c>
      <c r="E198" s="96">
        <f t="shared" si="94"/>
        <v>1.2303030303030302</v>
      </c>
      <c r="F198" s="96"/>
      <c r="G198" s="213">
        <v>1</v>
      </c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169">
        <v>203</v>
      </c>
      <c r="AB198" s="80"/>
      <c r="AF198" s="59"/>
      <c r="AG198" s="59"/>
    </row>
    <row r="199" spans="1:33" s="9" customFormat="1" ht="27.75" customHeight="1" x14ac:dyDescent="0.2">
      <c r="A199" s="8" t="s">
        <v>191</v>
      </c>
      <c r="B199" s="218">
        <f>B198/B197*10</f>
        <v>15</v>
      </c>
      <c r="C199" s="219"/>
      <c r="D199" s="84">
        <f t="shared" ref="D199:G199" si="120">E198/E197*10</f>
        <v>10.024691358024691</v>
      </c>
      <c r="E199" s="84">
        <f t="shared" si="120"/>
        <v>0</v>
      </c>
      <c r="F199" s="84"/>
      <c r="G199" s="84"/>
      <c r="H199" s="84" t="e">
        <f>I198/I197*10</f>
        <v>#DIV/0!</v>
      </c>
      <c r="I199" s="84" t="e">
        <f t="shared" ref="I199:J199" si="121">I198/I197*10</f>
        <v>#DIV/0!</v>
      </c>
      <c r="J199" s="84" t="e">
        <f t="shared" si="121"/>
        <v>#DIV/0!</v>
      </c>
      <c r="K199" s="84" t="e">
        <f>K198/K197*10</f>
        <v>#DIV/0!</v>
      </c>
      <c r="L199" s="84" t="e">
        <f t="shared" ref="L199:R199" si="122">L198/L197*10</f>
        <v>#DIV/0!</v>
      </c>
      <c r="M199" s="84" t="e">
        <f t="shared" si="122"/>
        <v>#DIV/0!</v>
      </c>
      <c r="N199" s="84" t="e">
        <f t="shared" si="122"/>
        <v>#DIV/0!</v>
      </c>
      <c r="O199" s="84" t="e">
        <f t="shared" si="122"/>
        <v>#DIV/0!</v>
      </c>
      <c r="P199" s="84" t="e">
        <f t="shared" si="122"/>
        <v>#DIV/0!</v>
      </c>
      <c r="Q199" s="84" t="e">
        <f t="shared" si="122"/>
        <v>#DIV/0!</v>
      </c>
      <c r="R199" s="84" t="e">
        <f t="shared" si="122"/>
        <v>#DIV/0!</v>
      </c>
      <c r="S199" s="84" t="e">
        <f t="shared" ref="S199:AA199" si="123">S198/S197*10</f>
        <v>#DIV/0!</v>
      </c>
      <c r="T199" s="84" t="e">
        <f t="shared" si="123"/>
        <v>#DIV/0!</v>
      </c>
      <c r="U199" s="171" t="e">
        <f t="shared" si="123"/>
        <v>#DIV/0!</v>
      </c>
      <c r="V199" s="171" t="e">
        <f t="shared" si="123"/>
        <v>#DIV/0!</v>
      </c>
      <c r="W199" s="171" t="e">
        <f t="shared" si="123"/>
        <v>#DIV/0!</v>
      </c>
      <c r="X199" s="171" t="e">
        <f t="shared" si="123"/>
        <v>#DIV/0!</v>
      </c>
      <c r="Y199" s="171" t="e">
        <f t="shared" si="123"/>
        <v>#DIV/0!</v>
      </c>
      <c r="Z199" s="171" t="e">
        <f t="shared" si="123"/>
        <v>#DIV/0!</v>
      </c>
      <c r="AA199" s="171">
        <f t="shared" si="123"/>
        <v>15.037037037037038</v>
      </c>
      <c r="AB199" s="84">
        <f>AA198/AA197*10</f>
        <v>15.037037037037038</v>
      </c>
      <c r="AF199" s="59"/>
      <c r="AG199" s="59"/>
    </row>
    <row r="200" spans="1:33" s="9" customFormat="1" ht="48" customHeight="1" x14ac:dyDescent="0.2">
      <c r="A200" s="19" t="s">
        <v>227</v>
      </c>
      <c r="B200" s="225"/>
      <c r="C200" s="204"/>
      <c r="D200" s="126">
        <f t="shared" si="77"/>
        <v>156</v>
      </c>
      <c r="E200" s="98" t="e">
        <f t="shared" si="94"/>
        <v>#DIV/0!</v>
      </c>
      <c r="F200" s="98"/>
      <c r="G200" s="149">
        <v>2</v>
      </c>
      <c r="H200" s="171"/>
      <c r="I200" s="171"/>
      <c r="J200" s="171"/>
      <c r="K200" s="171">
        <v>58</v>
      </c>
      <c r="L200" s="171">
        <v>98</v>
      </c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F200" s="59"/>
      <c r="AG200" s="59"/>
    </row>
    <row r="201" spans="1:33" s="9" customFormat="1" ht="27.75" customHeight="1" x14ac:dyDescent="0.2">
      <c r="A201" s="8" t="s">
        <v>224</v>
      </c>
      <c r="B201" s="218"/>
      <c r="C201" s="219"/>
      <c r="D201" s="49">
        <f t="shared" si="77"/>
        <v>101</v>
      </c>
      <c r="E201" s="96" t="e">
        <f t="shared" si="94"/>
        <v>#DIV/0!</v>
      </c>
      <c r="F201" s="96"/>
      <c r="G201" s="213">
        <v>2</v>
      </c>
      <c r="H201" s="84"/>
      <c r="I201" s="84"/>
      <c r="J201" s="84"/>
      <c r="K201" s="171">
        <v>31</v>
      </c>
      <c r="L201" s="84">
        <v>70</v>
      </c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F201" s="59"/>
      <c r="AG201" s="59"/>
    </row>
    <row r="202" spans="1:33" s="9" customFormat="1" ht="27.75" customHeight="1" x14ac:dyDescent="0.2">
      <c r="A202" s="8" t="s">
        <v>94</v>
      </c>
      <c r="B202" s="220" t="e">
        <f>B201/B200*10</f>
        <v>#DIV/0!</v>
      </c>
      <c r="C202" s="220"/>
      <c r="D202" s="95">
        <f t="shared" ref="D202:AB202" si="124">D201/D200*10</f>
        <v>6.4743589743589745</v>
      </c>
      <c r="E202" s="95" t="e">
        <f t="shared" si="124"/>
        <v>#DIV/0!</v>
      </c>
      <c r="F202" s="95"/>
      <c r="G202" s="92"/>
      <c r="H202" s="95" t="e">
        <f t="shared" si="124"/>
        <v>#DIV/0!</v>
      </c>
      <c r="I202" s="95" t="e">
        <f t="shared" si="124"/>
        <v>#DIV/0!</v>
      </c>
      <c r="J202" s="95" t="e">
        <f t="shared" si="124"/>
        <v>#DIV/0!</v>
      </c>
      <c r="K202" s="146">
        <f t="shared" si="124"/>
        <v>5.3448275862068959</v>
      </c>
      <c r="L202" s="95">
        <f t="shared" si="124"/>
        <v>7.1428571428571432</v>
      </c>
      <c r="M202" s="95" t="e">
        <f t="shared" si="124"/>
        <v>#DIV/0!</v>
      </c>
      <c r="N202" s="95" t="e">
        <f t="shared" si="124"/>
        <v>#DIV/0!</v>
      </c>
      <c r="O202" s="95" t="e">
        <f t="shared" si="124"/>
        <v>#DIV/0!</v>
      </c>
      <c r="P202" s="95" t="e">
        <f t="shared" si="124"/>
        <v>#DIV/0!</v>
      </c>
      <c r="Q202" s="95" t="e">
        <f t="shared" si="124"/>
        <v>#DIV/0!</v>
      </c>
      <c r="R202" s="95" t="e">
        <f t="shared" si="124"/>
        <v>#DIV/0!</v>
      </c>
      <c r="S202" s="95" t="e">
        <f t="shared" si="124"/>
        <v>#DIV/0!</v>
      </c>
      <c r="T202" s="95" t="e">
        <f t="shared" si="124"/>
        <v>#DIV/0!</v>
      </c>
      <c r="U202" s="95" t="e">
        <f t="shared" si="124"/>
        <v>#DIV/0!</v>
      </c>
      <c r="V202" s="95" t="e">
        <f t="shared" si="124"/>
        <v>#DIV/0!</v>
      </c>
      <c r="W202" s="95" t="e">
        <f t="shared" si="124"/>
        <v>#DIV/0!</v>
      </c>
      <c r="X202" s="95" t="e">
        <f t="shared" si="124"/>
        <v>#DIV/0!</v>
      </c>
      <c r="Y202" s="95" t="e">
        <f t="shared" si="124"/>
        <v>#DIV/0!</v>
      </c>
      <c r="Z202" s="95" t="e">
        <f t="shared" si="124"/>
        <v>#DIV/0!</v>
      </c>
      <c r="AA202" s="95" t="e">
        <f t="shared" si="124"/>
        <v>#DIV/0!</v>
      </c>
      <c r="AB202" s="95" t="e">
        <f t="shared" si="124"/>
        <v>#DIV/0!</v>
      </c>
      <c r="AF202" s="59"/>
      <c r="AG202" s="59"/>
    </row>
    <row r="203" spans="1:33" s="9" customFormat="1" ht="30" hidden="1" customHeight="1" x14ac:dyDescent="0.2">
      <c r="A203" s="24" t="s">
        <v>183</v>
      </c>
      <c r="B203" s="16">
        <v>39.299999999999997</v>
      </c>
      <c r="C203" s="126"/>
      <c r="D203" s="126">
        <f t="shared" si="77"/>
        <v>0</v>
      </c>
      <c r="E203" s="98">
        <f t="shared" ref="E203:E219" si="125">D203/B203</f>
        <v>0</v>
      </c>
      <c r="F203" s="98"/>
      <c r="G203" s="149"/>
      <c r="H203" s="176"/>
      <c r="I203" s="176"/>
      <c r="J203" s="171"/>
      <c r="K203" s="176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F203" s="59"/>
      <c r="AG203" s="59"/>
    </row>
    <row r="204" spans="1:33" s="9" customFormat="1" ht="30" customHeight="1" x14ac:dyDescent="0.2">
      <c r="A204" s="24" t="s">
        <v>185</v>
      </c>
      <c r="B204" s="104">
        <v>51.5</v>
      </c>
      <c r="C204" s="133"/>
      <c r="D204" s="126">
        <f t="shared" si="77"/>
        <v>52.699999999999996</v>
      </c>
      <c r="E204" s="98">
        <f t="shared" si="125"/>
        <v>1.0233009708737864</v>
      </c>
      <c r="F204" s="98"/>
      <c r="G204" s="149">
        <v>7</v>
      </c>
      <c r="H204" s="176"/>
      <c r="I204" s="176"/>
      <c r="J204" s="171">
        <v>12</v>
      </c>
      <c r="K204" s="176"/>
      <c r="L204" s="169"/>
      <c r="M204" s="169"/>
      <c r="N204" s="169"/>
      <c r="O204" s="169">
        <v>2</v>
      </c>
      <c r="P204" s="169">
        <v>1.8</v>
      </c>
      <c r="Q204" s="169"/>
      <c r="R204" s="169">
        <v>6</v>
      </c>
      <c r="S204" s="169">
        <v>16</v>
      </c>
      <c r="T204" s="169"/>
      <c r="U204" s="169"/>
      <c r="V204" s="169"/>
      <c r="W204" s="169">
        <v>12.9</v>
      </c>
      <c r="X204" s="169"/>
      <c r="Y204" s="169"/>
      <c r="Z204" s="169"/>
      <c r="AA204" s="169"/>
      <c r="AB204" s="169">
        <v>2</v>
      </c>
      <c r="AF204" s="59"/>
      <c r="AG204" s="59"/>
    </row>
    <row r="205" spans="1:33" s="9" customFormat="1" ht="30" hidden="1" customHeight="1" x14ac:dyDescent="0.2">
      <c r="A205" s="19" t="s">
        <v>184</v>
      </c>
      <c r="B205" s="104">
        <v>42.2</v>
      </c>
      <c r="C205" s="133"/>
      <c r="D205" s="126">
        <f t="shared" si="77"/>
        <v>0</v>
      </c>
      <c r="E205" s="98">
        <f t="shared" si="125"/>
        <v>0</v>
      </c>
      <c r="F205" s="98"/>
      <c r="G205" s="149"/>
      <c r="H205" s="176"/>
      <c r="I205" s="176"/>
      <c r="J205" s="171"/>
      <c r="K205" s="176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F205" s="59"/>
      <c r="AG205" s="59"/>
    </row>
    <row r="206" spans="1:33" s="9" customFormat="1" ht="30" customHeight="1" x14ac:dyDescent="0.2">
      <c r="A206" s="8" t="s">
        <v>187</v>
      </c>
      <c r="B206" s="104">
        <v>67.2</v>
      </c>
      <c r="C206" s="133"/>
      <c r="D206" s="126">
        <f t="shared" si="77"/>
        <v>158.6</v>
      </c>
      <c r="E206" s="98">
        <f t="shared" si="125"/>
        <v>2.3601190476190474</v>
      </c>
      <c r="F206" s="98"/>
      <c r="G206" s="149">
        <v>7</v>
      </c>
      <c r="H206" s="176"/>
      <c r="I206" s="176"/>
      <c r="J206" s="171">
        <v>15.6</v>
      </c>
      <c r="K206" s="176"/>
      <c r="L206" s="169"/>
      <c r="M206" s="169"/>
      <c r="N206" s="169"/>
      <c r="O206" s="169">
        <v>13</v>
      </c>
      <c r="P206" s="169">
        <v>12</v>
      </c>
      <c r="Q206" s="169"/>
      <c r="R206" s="169">
        <v>30</v>
      </c>
      <c r="S206" s="169">
        <v>53</v>
      </c>
      <c r="T206" s="169"/>
      <c r="U206" s="169"/>
      <c r="V206" s="169"/>
      <c r="W206" s="169">
        <v>23</v>
      </c>
      <c r="X206" s="169"/>
      <c r="Y206" s="169"/>
      <c r="Z206" s="169"/>
      <c r="AA206" s="169"/>
      <c r="AB206" s="169">
        <v>12</v>
      </c>
      <c r="AF206" s="59"/>
      <c r="AG206" s="59"/>
    </row>
    <row r="207" spans="1:33" s="9" customFormat="1" ht="30" hidden="1" customHeight="1" x14ac:dyDescent="0.2">
      <c r="A207" s="10" t="s">
        <v>94</v>
      </c>
      <c r="B207" s="226">
        <f>B205/B203*10</f>
        <v>10.737913486005091</v>
      </c>
      <c r="C207" s="135"/>
      <c r="D207" s="135" t="e">
        <f>D205/D203*10</f>
        <v>#DIV/0!</v>
      </c>
      <c r="E207" s="98" t="e">
        <f t="shared" si="125"/>
        <v>#DIV/0!</v>
      </c>
      <c r="F207" s="98"/>
      <c r="G207" s="154"/>
      <c r="H207" s="171" t="e">
        <f t="shared" ref="H207:N207" si="126">H205/H203*10</f>
        <v>#DIV/0!</v>
      </c>
      <c r="I207" s="171" t="e">
        <f t="shared" si="126"/>
        <v>#DIV/0!</v>
      </c>
      <c r="J207" s="171" t="e">
        <f t="shared" si="126"/>
        <v>#DIV/0!</v>
      </c>
      <c r="K207" s="171" t="e">
        <f t="shared" si="126"/>
        <v>#DIV/0!</v>
      </c>
      <c r="L207" s="171" t="e">
        <f t="shared" si="126"/>
        <v>#DIV/0!</v>
      </c>
      <c r="M207" s="171" t="e">
        <f t="shared" si="126"/>
        <v>#DIV/0!</v>
      </c>
      <c r="N207" s="171" t="e">
        <f t="shared" si="126"/>
        <v>#DIV/0!</v>
      </c>
      <c r="O207" s="171" t="e">
        <f>O205/O203*10</f>
        <v>#DIV/0!</v>
      </c>
      <c r="P207" s="171" t="e">
        <f>P205/P203*10</f>
        <v>#DIV/0!</v>
      </c>
      <c r="Q207" s="171"/>
      <c r="R207" s="171"/>
      <c r="S207" s="171"/>
      <c r="T207" s="171"/>
      <c r="U207" s="171"/>
      <c r="V207" s="171"/>
      <c r="W207" s="171"/>
      <c r="X207" s="169"/>
      <c r="Y207" s="169"/>
      <c r="Z207" s="169"/>
      <c r="AA207" s="169"/>
      <c r="AB207" s="169"/>
      <c r="AF207" s="59"/>
      <c r="AG207" s="59"/>
    </row>
    <row r="208" spans="1:33" s="9" customFormat="1" ht="32.25" customHeight="1" x14ac:dyDescent="0.2">
      <c r="A208" s="10" t="s">
        <v>186</v>
      </c>
      <c r="B208" s="16">
        <v>13</v>
      </c>
      <c r="C208" s="126"/>
      <c r="D208" s="199">
        <f t="shared" ref="D208:AB208" si="127">D206/D204*10</f>
        <v>30.094876660341559</v>
      </c>
      <c r="E208" s="98">
        <f t="shared" si="125"/>
        <v>2.3149905123339662</v>
      </c>
      <c r="F208" s="98"/>
      <c r="G208" s="155"/>
      <c r="H208" s="177" t="e">
        <f t="shared" si="127"/>
        <v>#DIV/0!</v>
      </c>
      <c r="I208" s="177" t="e">
        <f t="shared" si="127"/>
        <v>#DIV/0!</v>
      </c>
      <c r="J208" s="177">
        <f t="shared" si="127"/>
        <v>13</v>
      </c>
      <c r="K208" s="177" t="e">
        <f t="shared" si="127"/>
        <v>#DIV/0!</v>
      </c>
      <c r="L208" s="177" t="e">
        <f t="shared" si="127"/>
        <v>#DIV/0!</v>
      </c>
      <c r="M208" s="177" t="e">
        <f t="shared" si="127"/>
        <v>#DIV/0!</v>
      </c>
      <c r="N208" s="177" t="e">
        <f t="shared" si="127"/>
        <v>#DIV/0!</v>
      </c>
      <c r="O208" s="177">
        <f t="shared" si="127"/>
        <v>65</v>
      </c>
      <c r="P208" s="177">
        <f>P206/P204*10</f>
        <v>66.666666666666657</v>
      </c>
      <c r="Q208" s="177" t="e">
        <f t="shared" si="127"/>
        <v>#DIV/0!</v>
      </c>
      <c r="R208" s="177">
        <f t="shared" si="127"/>
        <v>50</v>
      </c>
      <c r="S208" s="177">
        <f>S206/S204*10</f>
        <v>33.125</v>
      </c>
      <c r="T208" s="177" t="e">
        <f t="shared" si="127"/>
        <v>#DIV/0!</v>
      </c>
      <c r="U208" s="177" t="e">
        <f t="shared" si="127"/>
        <v>#DIV/0!</v>
      </c>
      <c r="V208" s="177" t="e">
        <f t="shared" si="127"/>
        <v>#DIV/0!</v>
      </c>
      <c r="W208" s="177">
        <f>W206/W204*10</f>
        <v>17.829457364341085</v>
      </c>
      <c r="X208" s="177" t="e">
        <f t="shared" si="127"/>
        <v>#DIV/0!</v>
      </c>
      <c r="Y208" s="177" t="e">
        <f t="shared" si="127"/>
        <v>#DIV/0!</v>
      </c>
      <c r="Z208" s="177" t="e">
        <f t="shared" si="127"/>
        <v>#DIV/0!</v>
      </c>
      <c r="AA208" s="177" t="e">
        <f t="shared" si="127"/>
        <v>#DIV/0!</v>
      </c>
      <c r="AB208" s="177">
        <f t="shared" si="127"/>
        <v>60</v>
      </c>
      <c r="AF208" s="59"/>
      <c r="AG208" s="59"/>
    </row>
    <row r="209" spans="1:33" s="9" customFormat="1" ht="30" customHeight="1" x14ac:dyDescent="0.2">
      <c r="A209" s="24" t="s">
        <v>192</v>
      </c>
      <c r="B209" s="104">
        <v>8</v>
      </c>
      <c r="C209" s="133">
        <v>134</v>
      </c>
      <c r="D209" s="126">
        <f t="shared" si="77"/>
        <v>5</v>
      </c>
      <c r="E209" s="98">
        <f t="shared" si="125"/>
        <v>0.625</v>
      </c>
      <c r="F209" s="98">
        <f>D209/C209</f>
        <v>3.7313432835820892E-2</v>
      </c>
      <c r="G209" s="149">
        <v>1</v>
      </c>
      <c r="H209" s="173"/>
      <c r="I209" s="173"/>
      <c r="J209" s="173"/>
      <c r="K209" s="173"/>
      <c r="L209" s="173"/>
      <c r="M209" s="173"/>
      <c r="N209" s="173"/>
      <c r="O209" s="177"/>
      <c r="P209" s="177"/>
      <c r="Q209" s="177"/>
      <c r="R209" s="177"/>
      <c r="S209" s="177"/>
      <c r="T209" s="177"/>
      <c r="U209" s="177"/>
      <c r="V209" s="177"/>
      <c r="W209" s="177"/>
      <c r="X209" s="173"/>
      <c r="Y209" s="173"/>
      <c r="Z209" s="173">
        <v>5</v>
      </c>
      <c r="AA209" s="173"/>
      <c r="AB209" s="173"/>
      <c r="AF209" s="59"/>
      <c r="AG209" s="59"/>
    </row>
    <row r="210" spans="1:33" s="9" customFormat="1" ht="30" customHeight="1" x14ac:dyDescent="0.2">
      <c r="A210" s="8" t="s">
        <v>193</v>
      </c>
      <c r="B210" s="104">
        <v>3.6</v>
      </c>
      <c r="C210" s="133"/>
      <c r="D210" s="49">
        <f t="shared" si="77"/>
        <v>9</v>
      </c>
      <c r="E210" s="98">
        <f t="shared" si="125"/>
        <v>2.5</v>
      </c>
      <c r="F210" s="98"/>
      <c r="G210" s="149">
        <v>1</v>
      </c>
      <c r="H210" s="173"/>
      <c r="I210" s="173"/>
      <c r="J210" s="177"/>
      <c r="K210" s="173"/>
      <c r="L210" s="173"/>
      <c r="M210" s="173"/>
      <c r="N210" s="173"/>
      <c r="O210" s="177"/>
      <c r="P210" s="177"/>
      <c r="Q210" s="177"/>
      <c r="R210" s="177"/>
      <c r="S210" s="177"/>
      <c r="T210" s="177"/>
      <c r="U210" s="177"/>
      <c r="V210" s="177"/>
      <c r="W210" s="177"/>
      <c r="X210" s="173"/>
      <c r="Y210" s="173"/>
      <c r="Z210" s="173">
        <v>9</v>
      </c>
      <c r="AA210" s="173"/>
      <c r="AB210" s="173"/>
      <c r="AF210" s="59"/>
      <c r="AG210" s="59"/>
    </row>
    <row r="211" spans="1:33" s="9" customFormat="1" ht="30" customHeight="1" x14ac:dyDescent="0.2">
      <c r="A211" s="8" t="s">
        <v>94</v>
      </c>
      <c r="B211" s="221">
        <f>B210/B209*10</f>
        <v>4.5</v>
      </c>
      <c r="C211" s="133"/>
      <c r="D211" s="126" t="e">
        <f>SUM(H211:AB211)</f>
        <v>#DIV/0!</v>
      </c>
      <c r="E211" s="98" t="e">
        <f t="shared" si="125"/>
        <v>#DIV/0!</v>
      </c>
      <c r="F211" s="98"/>
      <c r="G211" s="149"/>
      <c r="H211" s="177" t="e">
        <f>J210/J209*10</f>
        <v>#DIV/0!</v>
      </c>
      <c r="I211" s="177" t="e">
        <f>K210/K209*10</f>
        <v>#DIV/0!</v>
      </c>
      <c r="J211" s="177" t="e">
        <f>L210/L209*10</f>
        <v>#DIV/0!</v>
      </c>
      <c r="K211" s="177" t="e">
        <f>K210/K209*10</f>
        <v>#DIV/0!</v>
      </c>
      <c r="L211" s="177" t="e">
        <f t="shared" ref="L211:O211" si="128">L210/L209*10</f>
        <v>#DIV/0!</v>
      </c>
      <c r="M211" s="177" t="e">
        <f t="shared" si="128"/>
        <v>#DIV/0!</v>
      </c>
      <c r="N211" s="177" t="e">
        <f t="shared" si="128"/>
        <v>#DIV/0!</v>
      </c>
      <c r="O211" s="177" t="e">
        <f t="shared" si="128"/>
        <v>#DIV/0!</v>
      </c>
      <c r="P211" s="177" t="e">
        <f>P210/P209*10</f>
        <v>#DIV/0!</v>
      </c>
      <c r="Q211" s="177" t="s">
        <v>0</v>
      </c>
      <c r="R211" s="177" t="e">
        <f t="shared" ref="R211:T211" si="129">R210/R209*10</f>
        <v>#DIV/0!</v>
      </c>
      <c r="S211" s="177" t="e">
        <f t="shared" si="129"/>
        <v>#DIV/0!</v>
      </c>
      <c r="T211" s="177" t="e">
        <f t="shared" si="129"/>
        <v>#DIV/0!</v>
      </c>
      <c r="U211" s="177" t="e">
        <f t="shared" ref="U211:Y211" si="130">U210/U209*10</f>
        <v>#DIV/0!</v>
      </c>
      <c r="V211" s="177" t="e">
        <f t="shared" si="130"/>
        <v>#DIV/0!</v>
      </c>
      <c r="W211" s="177" t="e">
        <f t="shared" si="130"/>
        <v>#DIV/0!</v>
      </c>
      <c r="X211" s="177" t="e">
        <f t="shared" si="130"/>
        <v>#DIV/0!</v>
      </c>
      <c r="Y211" s="177" t="e">
        <f t="shared" si="130"/>
        <v>#DIV/0!</v>
      </c>
      <c r="Z211" s="177">
        <f>Z210/Z209*10</f>
        <v>18</v>
      </c>
      <c r="AA211" s="177" t="e">
        <f t="shared" ref="AA211:AB211" si="131">AA210/AA209*10</f>
        <v>#DIV/0!</v>
      </c>
      <c r="AB211" s="177" t="e">
        <f t="shared" si="131"/>
        <v>#DIV/0!</v>
      </c>
      <c r="AF211" s="59"/>
      <c r="AG211" s="59"/>
    </row>
    <row r="212" spans="1:33" s="23" customFormat="1" ht="30" customHeight="1" x14ac:dyDescent="0.2">
      <c r="A212" s="19" t="s">
        <v>113</v>
      </c>
      <c r="B212" s="16">
        <v>85651</v>
      </c>
      <c r="C212" s="126">
        <v>88000</v>
      </c>
      <c r="D212" s="126">
        <f t="shared" si="77"/>
        <v>68692</v>
      </c>
      <c r="E212" s="98">
        <f t="shared" si="125"/>
        <v>0.80199880912073418</v>
      </c>
      <c r="F212" s="98">
        <f>D212/C212</f>
        <v>0.78059090909090911</v>
      </c>
      <c r="G212" s="149">
        <v>21</v>
      </c>
      <c r="H212" s="157">
        <v>7600</v>
      </c>
      <c r="I212" s="157">
        <v>2028</v>
      </c>
      <c r="J212" s="157">
        <v>1910</v>
      </c>
      <c r="K212" s="157">
        <v>2580</v>
      </c>
      <c r="L212" s="157">
        <v>1202</v>
      </c>
      <c r="M212" s="157">
        <v>6300</v>
      </c>
      <c r="N212" s="157">
        <v>3500</v>
      </c>
      <c r="O212" s="157">
        <v>2802</v>
      </c>
      <c r="P212" s="157">
        <v>2808</v>
      </c>
      <c r="Q212" s="157">
        <v>615</v>
      </c>
      <c r="R212" s="157">
        <v>2485</v>
      </c>
      <c r="S212" s="157">
        <v>4900</v>
      </c>
      <c r="T212" s="157">
        <v>5021</v>
      </c>
      <c r="U212" s="157">
        <v>2780</v>
      </c>
      <c r="V212" s="157">
        <v>4465</v>
      </c>
      <c r="W212" s="157">
        <v>1020</v>
      </c>
      <c r="X212" s="157">
        <v>1775</v>
      </c>
      <c r="Y212" s="157">
        <v>1555</v>
      </c>
      <c r="Z212" s="157">
        <v>5789</v>
      </c>
      <c r="AA212" s="157">
        <v>5797</v>
      </c>
      <c r="AB212" s="157">
        <v>1760</v>
      </c>
      <c r="AF212" s="62"/>
      <c r="AG212" s="62"/>
    </row>
    <row r="213" spans="1:33" s="23" customFormat="1" ht="30" hidden="1" customHeight="1" x14ac:dyDescent="0.2">
      <c r="A213" s="10" t="s">
        <v>114</v>
      </c>
      <c r="B213" s="48">
        <f t="shared" ref="B213:D213" si="132">B212/B215</f>
        <v>0.81572380952380952</v>
      </c>
      <c r="C213" s="48"/>
      <c r="D213" s="48">
        <f t="shared" si="132"/>
        <v>0.78059090909090911</v>
      </c>
      <c r="E213" s="98">
        <f t="shared" si="125"/>
        <v>0.95693039724633056</v>
      </c>
      <c r="F213" s="98"/>
      <c r="G213" s="156"/>
      <c r="H213" s="163">
        <f t="shared" ref="H213:AB213" si="133">H212/H215</f>
        <v>1</v>
      </c>
      <c r="I213" s="163">
        <f t="shared" si="133"/>
        <v>0.61454545454545451</v>
      </c>
      <c r="J213" s="163">
        <f t="shared" si="133"/>
        <v>0.90952380952380951</v>
      </c>
      <c r="K213" s="163">
        <f t="shared" si="133"/>
        <v>0.44482758620689655</v>
      </c>
      <c r="L213" s="163">
        <f t="shared" si="133"/>
        <v>0.46230769230769231</v>
      </c>
      <c r="M213" s="163">
        <f t="shared" si="133"/>
        <v>1</v>
      </c>
      <c r="N213" s="163">
        <f t="shared" si="133"/>
        <v>1.1290322580645162</v>
      </c>
      <c r="O213" s="163">
        <f t="shared" si="133"/>
        <v>0.93400000000000005</v>
      </c>
      <c r="P213" s="163">
        <f t="shared" si="133"/>
        <v>0.65302325581395348</v>
      </c>
      <c r="Q213" s="163">
        <f t="shared" si="133"/>
        <v>0.27954545454545454</v>
      </c>
      <c r="R213" s="163">
        <f t="shared" si="133"/>
        <v>0.62124999999999997</v>
      </c>
      <c r="S213" s="163">
        <f t="shared" si="133"/>
        <v>1</v>
      </c>
      <c r="T213" s="163">
        <f t="shared" si="133"/>
        <v>0.98450980392156862</v>
      </c>
      <c r="U213" s="163">
        <f t="shared" si="133"/>
        <v>0.56734693877551023</v>
      </c>
      <c r="V213" s="163">
        <f t="shared" si="133"/>
        <v>0.59533333333333338</v>
      </c>
      <c r="W213" s="163">
        <f t="shared" si="133"/>
        <v>0.3</v>
      </c>
      <c r="X213" s="163">
        <f t="shared" si="133"/>
        <v>0.88749999999999996</v>
      </c>
      <c r="Y213" s="163">
        <f t="shared" si="133"/>
        <v>0.77749999999999997</v>
      </c>
      <c r="Z213" s="163">
        <f t="shared" si="133"/>
        <v>0.96483333333333332</v>
      </c>
      <c r="AA213" s="163">
        <f t="shared" si="133"/>
        <v>1.0351785714285715</v>
      </c>
      <c r="AB213" s="163">
        <f t="shared" si="133"/>
        <v>0.76521739130434785</v>
      </c>
      <c r="AF213" s="62"/>
      <c r="AG213" s="62"/>
    </row>
    <row r="214" spans="1:33" s="9" customFormat="1" ht="30" customHeight="1" x14ac:dyDescent="0.2">
      <c r="A214" s="19" t="s">
        <v>115</v>
      </c>
      <c r="B214" s="16">
        <v>55683</v>
      </c>
      <c r="C214" s="126"/>
      <c r="D214" s="49">
        <f t="shared" si="77"/>
        <v>24293</v>
      </c>
      <c r="E214" s="98">
        <f t="shared" si="125"/>
        <v>0.43627318930373721</v>
      </c>
      <c r="F214" s="98"/>
      <c r="G214" s="149">
        <v>11</v>
      </c>
      <c r="H214" s="151">
        <v>500</v>
      </c>
      <c r="I214" s="151">
        <v>250</v>
      </c>
      <c r="J214" s="151">
        <v>6700</v>
      </c>
      <c r="K214" s="151">
        <v>690</v>
      </c>
      <c r="L214" s="151"/>
      <c r="M214" s="151">
        <v>4100</v>
      </c>
      <c r="N214" s="151"/>
      <c r="O214" s="151">
        <v>3200</v>
      </c>
      <c r="P214" s="151">
        <v>1400</v>
      </c>
      <c r="Q214" s="151"/>
      <c r="R214" s="151">
        <v>155</v>
      </c>
      <c r="S214" s="151"/>
      <c r="T214" s="151">
        <v>1667</v>
      </c>
      <c r="U214" s="151"/>
      <c r="V214" s="151"/>
      <c r="W214" s="151"/>
      <c r="X214" s="151"/>
      <c r="Y214" s="151"/>
      <c r="Z214" s="151"/>
      <c r="AA214" s="151">
        <v>4931</v>
      </c>
      <c r="AB214" s="151">
        <v>700</v>
      </c>
      <c r="AF214" s="59"/>
      <c r="AG214" s="59"/>
    </row>
    <row r="215" spans="1:33" s="9" customFormat="1" ht="30" hidden="1" customHeight="1" outlineLevel="1" x14ac:dyDescent="0.2">
      <c r="A215" s="19" t="s">
        <v>116</v>
      </c>
      <c r="B215" s="16">
        <v>105000</v>
      </c>
      <c r="C215" s="16"/>
      <c r="D215" s="16">
        <f>SUM(H215:AB215)</f>
        <v>88000</v>
      </c>
      <c r="E215" s="98">
        <f t="shared" si="125"/>
        <v>0.83809523809523812</v>
      </c>
      <c r="F215" s="98"/>
      <c r="G215" s="149"/>
      <c r="H215" s="151">
        <v>7600</v>
      </c>
      <c r="I215" s="151">
        <v>3300</v>
      </c>
      <c r="J215" s="151">
        <v>2100</v>
      </c>
      <c r="K215" s="151">
        <v>5800</v>
      </c>
      <c r="L215" s="151">
        <v>2600</v>
      </c>
      <c r="M215" s="151">
        <v>6300</v>
      </c>
      <c r="N215" s="151">
        <v>3100</v>
      </c>
      <c r="O215" s="151">
        <v>3000</v>
      </c>
      <c r="P215" s="151">
        <v>4300</v>
      </c>
      <c r="Q215" s="151">
        <v>2200</v>
      </c>
      <c r="R215" s="151">
        <v>4000</v>
      </c>
      <c r="S215" s="151">
        <v>4900</v>
      </c>
      <c r="T215" s="151">
        <v>5100</v>
      </c>
      <c r="U215" s="151">
        <v>4900</v>
      </c>
      <c r="V215" s="151">
        <v>7500</v>
      </c>
      <c r="W215" s="151">
        <v>3400</v>
      </c>
      <c r="X215" s="151">
        <v>2000</v>
      </c>
      <c r="Y215" s="151">
        <v>2000</v>
      </c>
      <c r="Z215" s="151">
        <v>6000</v>
      </c>
      <c r="AA215" s="151">
        <v>5600</v>
      </c>
      <c r="AB215" s="151">
        <v>2300</v>
      </c>
      <c r="AF215" s="59"/>
      <c r="AG215" s="59"/>
    </row>
    <row r="216" spans="1:33" s="9" customFormat="1" ht="30" customHeight="1" outlineLevel="1" x14ac:dyDescent="0.2">
      <c r="A216" s="19" t="s">
        <v>117</v>
      </c>
      <c r="B216" s="16">
        <v>34188</v>
      </c>
      <c r="C216" s="126">
        <v>88000</v>
      </c>
      <c r="D216" s="126">
        <f t="shared" si="77"/>
        <v>12069</v>
      </c>
      <c r="E216" s="98">
        <f t="shared" si="125"/>
        <v>0.35301860301860299</v>
      </c>
      <c r="F216" s="98">
        <f>D216/C216</f>
        <v>0.13714772727272728</v>
      </c>
      <c r="G216" s="149">
        <v>20</v>
      </c>
      <c r="H216" s="157">
        <v>750</v>
      </c>
      <c r="I216" s="157">
        <v>285</v>
      </c>
      <c r="J216" s="157">
        <v>790</v>
      </c>
      <c r="K216" s="157">
        <v>130</v>
      </c>
      <c r="L216" s="157">
        <v>170</v>
      </c>
      <c r="M216" s="157">
        <v>1460</v>
      </c>
      <c r="N216" s="157">
        <v>1855</v>
      </c>
      <c r="O216" s="157">
        <v>176</v>
      </c>
      <c r="P216" s="157">
        <v>250</v>
      </c>
      <c r="Q216" s="157">
        <v>20</v>
      </c>
      <c r="R216" s="157">
        <v>227</v>
      </c>
      <c r="S216" s="157"/>
      <c r="T216" s="157">
        <v>362</v>
      </c>
      <c r="U216" s="157">
        <v>700</v>
      </c>
      <c r="V216" s="157">
        <v>2395</v>
      </c>
      <c r="W216" s="157">
        <v>184</v>
      </c>
      <c r="X216" s="157">
        <v>250</v>
      </c>
      <c r="Y216" s="157">
        <v>106</v>
      </c>
      <c r="Z216" s="157">
        <v>1349</v>
      </c>
      <c r="AA216" s="157">
        <v>220</v>
      </c>
      <c r="AB216" s="157">
        <v>390</v>
      </c>
      <c r="AF216" s="59"/>
      <c r="AG216" s="59"/>
    </row>
    <row r="217" spans="1:33" s="9" customFormat="1" ht="30" hidden="1" customHeight="1" x14ac:dyDescent="0.2">
      <c r="A217" s="10" t="s">
        <v>52</v>
      </c>
      <c r="B217" s="230">
        <f>B216/B215</f>
        <v>0.3256</v>
      </c>
      <c r="C217" s="189"/>
      <c r="D217" s="126">
        <f t="shared" si="77"/>
        <v>2.8607897511465286</v>
      </c>
      <c r="E217" s="98">
        <f t="shared" si="125"/>
        <v>8.7862093094180853</v>
      </c>
      <c r="F217" s="98"/>
      <c r="G217" s="149"/>
      <c r="H217" s="178">
        <f t="shared" ref="H217:AB217" si="134">H216/H215</f>
        <v>9.8684210526315791E-2</v>
      </c>
      <c r="I217" s="178">
        <f t="shared" si="134"/>
        <v>8.6363636363636365E-2</v>
      </c>
      <c r="J217" s="178">
        <f t="shared" si="134"/>
        <v>0.37619047619047619</v>
      </c>
      <c r="K217" s="178">
        <f t="shared" si="134"/>
        <v>2.2413793103448276E-2</v>
      </c>
      <c r="L217" s="178">
        <f t="shared" si="134"/>
        <v>6.5384615384615388E-2</v>
      </c>
      <c r="M217" s="178">
        <f t="shared" si="134"/>
        <v>0.23174603174603176</v>
      </c>
      <c r="N217" s="178">
        <f t="shared" si="134"/>
        <v>0.59838709677419355</v>
      </c>
      <c r="O217" s="178">
        <f t="shared" si="134"/>
        <v>5.8666666666666666E-2</v>
      </c>
      <c r="P217" s="178">
        <f t="shared" si="134"/>
        <v>5.8139534883720929E-2</v>
      </c>
      <c r="Q217" s="178">
        <f t="shared" si="134"/>
        <v>9.0909090909090905E-3</v>
      </c>
      <c r="R217" s="178">
        <f t="shared" si="134"/>
        <v>5.6750000000000002E-2</v>
      </c>
      <c r="S217" s="178">
        <f t="shared" si="134"/>
        <v>0</v>
      </c>
      <c r="T217" s="178">
        <f t="shared" si="134"/>
        <v>7.0980392156862748E-2</v>
      </c>
      <c r="U217" s="178">
        <f t="shared" si="134"/>
        <v>0.14285714285714285</v>
      </c>
      <c r="V217" s="178">
        <f t="shared" si="134"/>
        <v>0.31933333333333336</v>
      </c>
      <c r="W217" s="178">
        <f t="shared" si="134"/>
        <v>5.4117647058823527E-2</v>
      </c>
      <c r="X217" s="178">
        <f t="shared" si="134"/>
        <v>0.125</v>
      </c>
      <c r="Y217" s="178">
        <f t="shared" si="134"/>
        <v>5.2999999999999999E-2</v>
      </c>
      <c r="Z217" s="178">
        <f t="shared" si="134"/>
        <v>0.22483333333333333</v>
      </c>
      <c r="AA217" s="178">
        <f t="shared" si="134"/>
        <v>3.9285714285714285E-2</v>
      </c>
      <c r="AB217" s="178">
        <f t="shared" si="134"/>
        <v>0.16956521739130434</v>
      </c>
      <c r="AF217" s="59"/>
      <c r="AG217" s="59"/>
    </row>
    <row r="218" spans="1:33" s="9" customFormat="1" ht="30" customHeight="1" x14ac:dyDescent="0.2">
      <c r="A218" s="8" t="s">
        <v>118</v>
      </c>
      <c r="B218" s="18">
        <v>28917</v>
      </c>
      <c r="C218" s="126"/>
      <c r="D218" s="49">
        <f t="shared" si="77"/>
        <v>10742</v>
      </c>
      <c r="E218" s="98">
        <f t="shared" si="125"/>
        <v>0.37147698585607081</v>
      </c>
      <c r="F218" s="98"/>
      <c r="G218" s="149">
        <v>20</v>
      </c>
      <c r="H218" s="151">
        <v>450</v>
      </c>
      <c r="I218" s="151">
        <v>225</v>
      </c>
      <c r="J218" s="151">
        <v>790</v>
      </c>
      <c r="K218" s="151">
        <v>130</v>
      </c>
      <c r="L218" s="151">
        <v>170</v>
      </c>
      <c r="M218" s="151">
        <v>1460</v>
      </c>
      <c r="N218" s="151">
        <v>1655</v>
      </c>
      <c r="O218" s="151">
        <v>160</v>
      </c>
      <c r="P218" s="151">
        <v>250</v>
      </c>
      <c r="Q218" s="151">
        <v>20</v>
      </c>
      <c r="R218" s="151">
        <v>167</v>
      </c>
      <c r="S218" s="151"/>
      <c r="T218" s="151">
        <v>362</v>
      </c>
      <c r="U218" s="151">
        <v>700</v>
      </c>
      <c r="V218" s="151">
        <v>2395</v>
      </c>
      <c r="W218" s="151">
        <v>75</v>
      </c>
      <c r="X218" s="151">
        <v>250</v>
      </c>
      <c r="Y218" s="151">
        <v>106</v>
      </c>
      <c r="Z218" s="151">
        <v>1217</v>
      </c>
      <c r="AA218" s="151">
        <v>40</v>
      </c>
      <c r="AB218" s="151">
        <v>120</v>
      </c>
      <c r="AF218" s="59"/>
      <c r="AG218" s="59"/>
    </row>
    <row r="219" spans="1:33" s="9" customFormat="1" ht="30" customHeight="1" x14ac:dyDescent="0.2">
      <c r="A219" s="8" t="s">
        <v>119</v>
      </c>
      <c r="B219" s="18">
        <v>3206</v>
      </c>
      <c r="C219" s="126"/>
      <c r="D219" s="49">
        <f t="shared" si="77"/>
        <v>1229</v>
      </c>
      <c r="E219" s="98">
        <f t="shared" si="125"/>
        <v>0.38334373050530257</v>
      </c>
      <c r="F219" s="98"/>
      <c r="G219" s="149">
        <v>8</v>
      </c>
      <c r="H219" s="151">
        <v>300</v>
      </c>
      <c r="I219" s="151">
        <v>60</v>
      </c>
      <c r="J219" s="151"/>
      <c r="K219" s="151"/>
      <c r="L219" s="151"/>
      <c r="M219" s="151"/>
      <c r="N219" s="151">
        <v>200</v>
      </c>
      <c r="O219" s="151"/>
      <c r="P219" s="151"/>
      <c r="Q219" s="151"/>
      <c r="R219" s="151">
        <v>60</v>
      </c>
      <c r="S219" s="151"/>
      <c r="T219" s="151"/>
      <c r="U219" s="151"/>
      <c r="V219" s="151"/>
      <c r="W219" s="151">
        <v>27</v>
      </c>
      <c r="X219" s="151"/>
      <c r="Y219" s="151"/>
      <c r="Z219" s="151">
        <v>132</v>
      </c>
      <c r="AA219" s="151">
        <v>180</v>
      </c>
      <c r="AB219" s="151">
        <v>270</v>
      </c>
      <c r="AF219" s="59"/>
      <c r="AG219" s="59"/>
    </row>
    <row r="220" spans="1:33" s="9" customFormat="1" ht="30" customHeight="1" x14ac:dyDescent="0.2">
      <c r="A220" s="19" t="s">
        <v>228</v>
      </c>
      <c r="B220" s="16">
        <v>0</v>
      </c>
      <c r="C220" s="126"/>
      <c r="D220" s="49">
        <f>SUM(H220:AB220)</f>
        <v>25</v>
      </c>
      <c r="E220" s="98" t="e">
        <f t="shared" ref="E220:E221" si="135">D220/B220</f>
        <v>#DIV/0!</v>
      </c>
      <c r="F220" s="98"/>
      <c r="G220" s="149">
        <v>1</v>
      </c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>
        <v>25</v>
      </c>
      <c r="V220" s="179"/>
      <c r="W220" s="179"/>
      <c r="X220" s="179"/>
      <c r="Y220" s="179"/>
      <c r="Z220" s="179"/>
      <c r="AA220" s="179"/>
      <c r="AB220" s="179"/>
      <c r="AF220" s="59"/>
      <c r="AG220" s="59"/>
    </row>
    <row r="221" spans="1:33" s="23" customFormat="1" ht="45" hidden="1" outlineLevel="1" x14ac:dyDescent="0.2">
      <c r="A221" s="8" t="s">
        <v>182</v>
      </c>
      <c r="B221" s="18">
        <v>90210</v>
      </c>
      <c r="C221" s="126"/>
      <c r="D221" s="126">
        <f t="shared" si="77"/>
        <v>83772.995999999999</v>
      </c>
      <c r="E221" s="98">
        <f t="shared" si="135"/>
        <v>0.92864423012969732</v>
      </c>
      <c r="F221" s="98"/>
      <c r="G221" s="149"/>
      <c r="H221" s="166">
        <v>880</v>
      </c>
      <c r="I221" s="166">
        <v>1970</v>
      </c>
      <c r="J221" s="166">
        <v>10455</v>
      </c>
      <c r="K221" s="166">
        <v>6504</v>
      </c>
      <c r="L221" s="166">
        <v>5030.9960000000001</v>
      </c>
      <c r="M221" s="166">
        <v>4259</v>
      </c>
      <c r="N221" s="166">
        <v>1636</v>
      </c>
      <c r="O221" s="166">
        <v>3512</v>
      </c>
      <c r="P221" s="166">
        <v>2656</v>
      </c>
      <c r="Q221" s="166">
        <v>3239</v>
      </c>
      <c r="R221" s="169">
        <v>4313</v>
      </c>
      <c r="S221" s="169">
        <v>4313</v>
      </c>
      <c r="T221" s="169">
        <v>4548</v>
      </c>
      <c r="U221" s="169">
        <v>1798</v>
      </c>
      <c r="V221" s="169">
        <v>3632</v>
      </c>
      <c r="W221" s="169">
        <v>4499</v>
      </c>
      <c r="X221" s="169">
        <v>928</v>
      </c>
      <c r="Y221" s="169">
        <v>1507</v>
      </c>
      <c r="Z221" s="169">
        <v>4986</v>
      </c>
      <c r="AA221" s="169">
        <v>8411</v>
      </c>
      <c r="AB221" s="166">
        <v>4696</v>
      </c>
      <c r="AF221" s="62"/>
      <c r="AG221" s="62"/>
    </row>
    <row r="222" spans="1:33" s="26" customFormat="1" ht="45" customHeight="1" outlineLevel="1" x14ac:dyDescent="0.2">
      <c r="A222" s="19" t="s">
        <v>210</v>
      </c>
      <c r="B222" s="18">
        <v>86668</v>
      </c>
      <c r="C222" s="126">
        <v>82075</v>
      </c>
      <c r="D222" s="126">
        <f>SUM(H222:AB222)</f>
        <v>81053.2</v>
      </c>
      <c r="E222" s="98">
        <f t="shared" ref="E222:E236" si="136">D222/B222</f>
        <v>0.93521484284857148</v>
      </c>
      <c r="F222" s="98">
        <f>D222/C222</f>
        <v>0.98755041120925979</v>
      </c>
      <c r="G222" s="149">
        <v>21</v>
      </c>
      <c r="H222" s="169">
        <v>570</v>
      </c>
      <c r="I222" s="169">
        <v>1879</v>
      </c>
      <c r="J222" s="169">
        <v>10456</v>
      </c>
      <c r="K222" s="169">
        <v>4679</v>
      </c>
      <c r="L222" s="169">
        <v>4500</v>
      </c>
      <c r="M222" s="169">
        <v>4910</v>
      </c>
      <c r="N222" s="180">
        <v>3080</v>
      </c>
      <c r="O222" s="169">
        <v>3860</v>
      </c>
      <c r="P222" s="169">
        <v>2780</v>
      </c>
      <c r="Q222" s="169">
        <v>2719</v>
      </c>
      <c r="R222" s="169">
        <v>2418</v>
      </c>
      <c r="S222" s="169">
        <v>4259</v>
      </c>
      <c r="T222" s="169">
        <v>4811</v>
      </c>
      <c r="U222" s="169">
        <v>2492</v>
      </c>
      <c r="V222" s="169">
        <v>3800</v>
      </c>
      <c r="W222" s="169">
        <v>3761.2</v>
      </c>
      <c r="X222" s="169">
        <v>965</v>
      </c>
      <c r="Y222" s="169">
        <v>1557</v>
      </c>
      <c r="Z222" s="169">
        <v>4496</v>
      </c>
      <c r="AA222" s="169">
        <v>8411</v>
      </c>
      <c r="AB222" s="169">
        <v>4650</v>
      </c>
      <c r="AF222" s="63"/>
      <c r="AG222" s="63"/>
    </row>
    <row r="223" spans="1:33" s="23" customFormat="1" ht="30" hidden="1" customHeight="1" x14ac:dyDescent="0.2">
      <c r="A223" s="8" t="s">
        <v>120</v>
      </c>
      <c r="B223" s="227">
        <f>B222/B221</f>
        <v>0.96073606030373571</v>
      </c>
      <c r="C223" s="205"/>
      <c r="D223" s="126">
        <f t="shared" si="77"/>
        <v>20.235921884643506</v>
      </c>
      <c r="E223" s="98">
        <f t="shared" si="136"/>
        <v>21.062935722685314</v>
      </c>
      <c r="F223" s="98"/>
      <c r="G223" s="149"/>
      <c r="H223" s="181">
        <f t="shared" ref="H223:AB223" si="137">H222/H221</f>
        <v>0.64772727272727271</v>
      </c>
      <c r="I223" s="181">
        <f t="shared" si="137"/>
        <v>0.95380710659898482</v>
      </c>
      <c r="J223" s="181">
        <f t="shared" si="137"/>
        <v>1.0000956480153036</v>
      </c>
      <c r="K223" s="181">
        <f t="shared" si="137"/>
        <v>0.71940344403444034</v>
      </c>
      <c r="L223" s="181">
        <f t="shared" si="137"/>
        <v>0.89445509398139056</v>
      </c>
      <c r="M223" s="181">
        <f t="shared" si="137"/>
        <v>1.152852782343273</v>
      </c>
      <c r="N223" s="181">
        <f t="shared" si="137"/>
        <v>1.8826405867970659</v>
      </c>
      <c r="O223" s="181">
        <f t="shared" si="137"/>
        <v>1.0990888382687927</v>
      </c>
      <c r="P223" s="181">
        <f t="shared" si="137"/>
        <v>1.0466867469879517</v>
      </c>
      <c r="Q223" s="181" t="s">
        <v>41</v>
      </c>
      <c r="R223" s="181">
        <f t="shared" si="137"/>
        <v>0.56063065151866454</v>
      </c>
      <c r="S223" s="181">
        <f t="shared" si="137"/>
        <v>0.98747971249710176</v>
      </c>
      <c r="T223" s="181">
        <f t="shared" si="137"/>
        <v>1.0578276165347404</v>
      </c>
      <c r="U223" s="181">
        <f t="shared" si="137"/>
        <v>1.385984427141268</v>
      </c>
      <c r="V223" s="181">
        <f t="shared" si="137"/>
        <v>1.0462555066079295</v>
      </c>
      <c r="W223" s="181">
        <f t="shared" si="137"/>
        <v>0.83600800177817292</v>
      </c>
      <c r="X223" s="181">
        <f t="shared" si="137"/>
        <v>1.0398706896551724</v>
      </c>
      <c r="Y223" s="181">
        <f t="shared" si="137"/>
        <v>1.033178500331785</v>
      </c>
      <c r="Z223" s="181">
        <f t="shared" si="137"/>
        <v>0.90172482952266342</v>
      </c>
      <c r="AA223" s="181">
        <f t="shared" si="137"/>
        <v>1</v>
      </c>
      <c r="AB223" s="181">
        <f t="shared" si="137"/>
        <v>0.99020442930153318</v>
      </c>
      <c r="AF223" s="62"/>
      <c r="AG223" s="62"/>
    </row>
    <row r="224" spans="1:33" s="23" customFormat="1" ht="30" hidden="1" customHeight="1" outlineLevel="1" x14ac:dyDescent="0.2">
      <c r="A224" s="8" t="s">
        <v>121</v>
      </c>
      <c r="B224" s="18">
        <v>1701</v>
      </c>
      <c r="C224" s="126"/>
      <c r="D224" s="126">
        <f t="shared" si="77"/>
        <v>5944.6</v>
      </c>
      <c r="E224" s="98">
        <f t="shared" si="136"/>
        <v>3.4947677836566728</v>
      </c>
      <c r="F224" s="98"/>
      <c r="G224" s="149"/>
      <c r="H224" s="180"/>
      <c r="I224" s="180"/>
      <c r="J224" s="180"/>
      <c r="K224" s="180"/>
      <c r="L224" s="180">
        <v>433.6</v>
      </c>
      <c r="M224" s="180">
        <v>1290</v>
      </c>
      <c r="N224" s="180"/>
      <c r="O224" s="180"/>
      <c r="P224" s="180"/>
      <c r="Q224" s="180"/>
      <c r="R224" s="180">
        <v>610</v>
      </c>
      <c r="S224" s="178"/>
      <c r="T224" s="180"/>
      <c r="U224" s="180"/>
      <c r="V224" s="180"/>
      <c r="W224" s="180"/>
      <c r="X224" s="180"/>
      <c r="Y224" s="180">
        <v>121</v>
      </c>
      <c r="Z224" s="180"/>
      <c r="AA224" s="180">
        <v>3490</v>
      </c>
      <c r="AB224" s="180"/>
      <c r="AF224" s="62"/>
      <c r="AG224" s="62"/>
    </row>
    <row r="225" spans="1:38" s="26" customFormat="1" ht="30" customHeight="1" outlineLevel="1" x14ac:dyDescent="0.2">
      <c r="A225" s="19" t="s">
        <v>122</v>
      </c>
      <c r="B225" s="16">
        <v>1701</v>
      </c>
      <c r="C225" s="126">
        <v>24961</v>
      </c>
      <c r="D225" s="126">
        <f>SUM(H225:AB225)</f>
        <v>18640</v>
      </c>
      <c r="E225" s="98">
        <f t="shared" si="136"/>
        <v>10.958259847148737</v>
      </c>
      <c r="F225" s="98">
        <f>D225/C225</f>
        <v>0.74676495332719039</v>
      </c>
      <c r="G225" s="149">
        <v>19</v>
      </c>
      <c r="H225" s="180"/>
      <c r="I225" s="169">
        <v>116</v>
      </c>
      <c r="J225" s="169">
        <v>3100</v>
      </c>
      <c r="K225" s="169">
        <v>341</v>
      </c>
      <c r="L225" s="169">
        <v>388</v>
      </c>
      <c r="M225" s="169">
        <v>990</v>
      </c>
      <c r="N225" s="169"/>
      <c r="O225" s="169">
        <v>1436</v>
      </c>
      <c r="P225" s="169">
        <v>167</v>
      </c>
      <c r="Q225" s="169">
        <v>733</v>
      </c>
      <c r="R225" s="180">
        <v>765</v>
      </c>
      <c r="S225" s="169">
        <v>130</v>
      </c>
      <c r="T225" s="169">
        <v>2053</v>
      </c>
      <c r="U225" s="169">
        <v>1350</v>
      </c>
      <c r="V225" s="169">
        <v>559</v>
      </c>
      <c r="W225" s="169">
        <v>729</v>
      </c>
      <c r="X225" s="169">
        <v>523</v>
      </c>
      <c r="Y225" s="169">
        <v>121</v>
      </c>
      <c r="Z225" s="169">
        <v>499</v>
      </c>
      <c r="AA225" s="169">
        <v>3490</v>
      </c>
      <c r="AB225" s="169">
        <v>1150</v>
      </c>
      <c r="AF225" s="63"/>
      <c r="AG225" s="63"/>
    </row>
    <row r="226" spans="1:38" s="23" customFormat="1" ht="30" hidden="1" customHeight="1" x14ac:dyDescent="0.2">
      <c r="A226" s="8" t="s">
        <v>123</v>
      </c>
      <c r="B226" s="98"/>
      <c r="C226" s="131"/>
      <c r="D226" s="49">
        <f t="shared" ref="D226:D229" si="138">SUM(H226:AB226)</f>
        <v>0</v>
      </c>
      <c r="E226" s="98" t="e">
        <f t="shared" si="136"/>
        <v>#DIV/0!</v>
      </c>
      <c r="F226" s="98"/>
      <c r="G226" s="149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F226" s="62"/>
      <c r="AG226" s="62"/>
    </row>
    <row r="227" spans="1:38" s="23" customFormat="1" ht="37.5" customHeight="1" x14ac:dyDescent="0.2">
      <c r="A227" s="24" t="s">
        <v>124</v>
      </c>
      <c r="B227" s="16"/>
      <c r="C227" s="126"/>
      <c r="D227" s="49"/>
      <c r="E227" s="98"/>
      <c r="F227" s="98"/>
      <c r="G227" s="152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F227" s="62"/>
      <c r="AG227" s="62"/>
    </row>
    <row r="228" spans="1:38" s="26" customFormat="1" ht="30" customHeight="1" outlineLevel="1" x14ac:dyDescent="0.2">
      <c r="A228" s="24" t="s">
        <v>125</v>
      </c>
      <c r="B228" s="16">
        <v>95221</v>
      </c>
      <c r="C228" s="126"/>
      <c r="D228" s="126">
        <f t="shared" si="138"/>
        <v>93540</v>
      </c>
      <c r="E228" s="98">
        <f t="shared" si="136"/>
        <v>0.98234633116644443</v>
      </c>
      <c r="F228" s="98"/>
      <c r="G228" s="152">
        <v>21</v>
      </c>
      <c r="H228" s="176">
        <v>1689</v>
      </c>
      <c r="I228" s="176">
        <v>3266</v>
      </c>
      <c r="J228" s="176">
        <v>13504</v>
      </c>
      <c r="K228" s="176">
        <v>5645</v>
      </c>
      <c r="L228" s="176">
        <v>3917</v>
      </c>
      <c r="M228" s="176">
        <v>4720</v>
      </c>
      <c r="N228" s="176">
        <v>3932</v>
      </c>
      <c r="O228" s="176">
        <v>8650</v>
      </c>
      <c r="P228" s="176">
        <v>2178</v>
      </c>
      <c r="Q228" s="176">
        <v>3316</v>
      </c>
      <c r="R228" s="176">
        <v>2725</v>
      </c>
      <c r="S228" s="176">
        <v>3448</v>
      </c>
      <c r="T228" s="176">
        <v>6812</v>
      </c>
      <c r="U228" s="176">
        <v>2184</v>
      </c>
      <c r="V228" s="176">
        <v>2974</v>
      </c>
      <c r="W228" s="176">
        <v>3218</v>
      </c>
      <c r="X228" s="176">
        <v>3560</v>
      </c>
      <c r="Y228" s="176">
        <v>520</v>
      </c>
      <c r="Z228" s="176">
        <v>4974</v>
      </c>
      <c r="AA228" s="176">
        <v>5538</v>
      </c>
      <c r="AB228" s="176">
        <v>6770</v>
      </c>
      <c r="AF228" s="63"/>
      <c r="AG228" s="63"/>
    </row>
    <row r="229" spans="1:38" s="23" customFormat="1" ht="30" hidden="1" customHeight="1" outlineLevel="1" x14ac:dyDescent="0.2">
      <c r="A229" s="10" t="s">
        <v>126</v>
      </c>
      <c r="B229" s="16">
        <v>105623.14586666669</v>
      </c>
      <c r="C229" s="126"/>
      <c r="D229" s="126">
        <f t="shared" si="138"/>
        <v>106915.70431111111</v>
      </c>
      <c r="E229" s="98">
        <f t="shared" si="136"/>
        <v>1.0122374545260759</v>
      </c>
      <c r="F229" s="98"/>
      <c r="G229" s="152"/>
      <c r="H229" s="166">
        <v>1207.7333333333333</v>
      </c>
      <c r="I229" s="166">
        <v>3157.7</v>
      </c>
      <c r="J229" s="166">
        <v>13421.670444444446</v>
      </c>
      <c r="K229" s="166">
        <v>9597</v>
      </c>
      <c r="L229" s="166">
        <v>6738.656133333332</v>
      </c>
      <c r="M229" s="166">
        <v>4332.9066666666668</v>
      </c>
      <c r="N229" s="166">
        <v>4557.2115555555547</v>
      </c>
      <c r="O229" s="166">
        <v>7321.0106666666661</v>
      </c>
      <c r="P229" s="166">
        <v>5194.1657333333324</v>
      </c>
      <c r="Q229" s="166">
        <v>4366.3360000000002</v>
      </c>
      <c r="R229" s="166">
        <v>3312.66</v>
      </c>
      <c r="S229" s="166">
        <v>5970.848</v>
      </c>
      <c r="T229" s="166">
        <v>4207</v>
      </c>
      <c r="U229" s="166">
        <v>2807.9999999999995</v>
      </c>
      <c r="V229" s="166">
        <v>5640.8266666666668</v>
      </c>
      <c r="W229" s="166">
        <v>3639.125</v>
      </c>
      <c r="X229" s="166">
        <v>3434.9038888888881</v>
      </c>
      <c r="Y229" s="166">
        <v>377</v>
      </c>
      <c r="Z229" s="166">
        <v>5788</v>
      </c>
      <c r="AA229" s="166">
        <v>4971</v>
      </c>
      <c r="AB229" s="166">
        <v>6871.9502222222209</v>
      </c>
      <c r="AF229" s="62"/>
      <c r="AG229" s="62"/>
      <c r="AL229" s="23" t="s">
        <v>0</v>
      </c>
    </row>
    <row r="230" spans="1:38" s="23" customFormat="1" ht="30" hidden="1" customHeight="1" outlineLevel="1" x14ac:dyDescent="0.2">
      <c r="A230" s="10" t="s">
        <v>127</v>
      </c>
      <c r="B230" s="16">
        <f>B228*0.45</f>
        <v>42849.450000000004</v>
      </c>
      <c r="C230" s="126"/>
      <c r="D230" s="126">
        <f>D228*0.45</f>
        <v>42093</v>
      </c>
      <c r="E230" s="98">
        <f t="shared" si="136"/>
        <v>0.98234633116644432</v>
      </c>
      <c r="F230" s="98"/>
      <c r="G230" s="152"/>
      <c r="H230" s="176">
        <f>H228*0.45</f>
        <v>760.05000000000007</v>
      </c>
      <c r="I230" s="176">
        <f t="shared" ref="I230:AB230" si="139">I228*0.45</f>
        <v>1469.7</v>
      </c>
      <c r="J230" s="176">
        <f t="shared" si="139"/>
        <v>6076.8</v>
      </c>
      <c r="K230" s="176">
        <f t="shared" si="139"/>
        <v>2540.25</v>
      </c>
      <c r="L230" s="176">
        <f t="shared" si="139"/>
        <v>1762.65</v>
      </c>
      <c r="M230" s="176">
        <f t="shared" si="139"/>
        <v>2124</v>
      </c>
      <c r="N230" s="176">
        <f t="shared" si="139"/>
        <v>1769.4</v>
      </c>
      <c r="O230" s="176">
        <f t="shared" si="139"/>
        <v>3892.5</v>
      </c>
      <c r="P230" s="176">
        <f t="shared" si="139"/>
        <v>980.1</v>
      </c>
      <c r="Q230" s="176">
        <f t="shared" si="139"/>
        <v>1492.2</v>
      </c>
      <c r="R230" s="176">
        <f t="shared" si="139"/>
        <v>1226.25</v>
      </c>
      <c r="S230" s="176">
        <f t="shared" si="139"/>
        <v>1551.6000000000001</v>
      </c>
      <c r="T230" s="176">
        <f t="shared" si="139"/>
        <v>3065.4</v>
      </c>
      <c r="U230" s="176">
        <f t="shared" si="139"/>
        <v>982.80000000000007</v>
      </c>
      <c r="V230" s="176">
        <f t="shared" si="139"/>
        <v>1338.3</v>
      </c>
      <c r="W230" s="176">
        <f t="shared" si="139"/>
        <v>1448.1000000000001</v>
      </c>
      <c r="X230" s="176">
        <f t="shared" si="139"/>
        <v>1602</v>
      </c>
      <c r="Y230" s="176">
        <f t="shared" si="139"/>
        <v>234</v>
      </c>
      <c r="Z230" s="176">
        <f t="shared" si="139"/>
        <v>2238.3000000000002</v>
      </c>
      <c r="AA230" s="176">
        <f t="shared" si="139"/>
        <v>2492.1</v>
      </c>
      <c r="AB230" s="176">
        <f t="shared" si="139"/>
        <v>3046.5</v>
      </c>
      <c r="AC230" s="27"/>
      <c r="AF230" s="62"/>
      <c r="AG230" s="62"/>
    </row>
    <row r="231" spans="1:38" s="23" customFormat="1" ht="30" hidden="1" customHeight="1" x14ac:dyDescent="0.2">
      <c r="A231" s="10" t="s">
        <v>128</v>
      </c>
      <c r="B231" s="227">
        <v>0.63300000000000001</v>
      </c>
      <c r="C231" s="134"/>
      <c r="D231" s="134">
        <f>D228/D229</f>
        <v>0.87489485854959614</v>
      </c>
      <c r="E231" s="98">
        <f t="shared" si="136"/>
        <v>1.3821403768556022</v>
      </c>
      <c r="F231" s="98"/>
      <c r="G231" s="152"/>
      <c r="H231" s="181">
        <f t="shared" ref="H231" si="140">H228/H229</f>
        <v>1.3984875248399204</v>
      </c>
      <c r="I231" s="181">
        <f>I228/I229</f>
        <v>1.0342971149887576</v>
      </c>
      <c r="J231" s="181">
        <f>J228/J229</f>
        <v>1.0061340766707345</v>
      </c>
      <c r="K231" s="181">
        <f>K228/K229</f>
        <v>0.58820464728561006</v>
      </c>
      <c r="L231" s="181">
        <f>L228/L229</f>
        <v>0.58127316819509878</v>
      </c>
      <c r="M231" s="181">
        <f>M228/M229</f>
        <v>1.0893380271288249</v>
      </c>
      <c r="N231" s="181">
        <f t="shared" ref="N231:P231" si="141">N228/N229</f>
        <v>0.86280830987681956</v>
      </c>
      <c r="O231" s="181">
        <f t="shared" si="141"/>
        <v>1.181530856031171</v>
      </c>
      <c r="P231" s="181">
        <f t="shared" si="141"/>
        <v>0.41931661633797701</v>
      </c>
      <c r="Q231" s="181">
        <f t="shared" ref="Q231:T231" si="142">Q228/Q229</f>
        <v>0.75944682223264537</v>
      </c>
      <c r="R231" s="181">
        <f t="shared" si="142"/>
        <v>0.82260177621609221</v>
      </c>
      <c r="S231" s="181">
        <f t="shared" si="142"/>
        <v>0.57747241262882598</v>
      </c>
      <c r="T231" s="181">
        <f t="shared" si="142"/>
        <v>1.6192060850962682</v>
      </c>
      <c r="U231" s="181">
        <f>U228/U229</f>
        <v>0.7777777777777779</v>
      </c>
      <c r="V231" s="181">
        <f>V228/V229</f>
        <v>0.52722768766752859</v>
      </c>
      <c r="W231" s="181">
        <f>W228/W229</f>
        <v>0.88427850101329308</v>
      </c>
      <c r="X231" s="181"/>
      <c r="Y231" s="181"/>
      <c r="Z231" s="181">
        <f>Z228/Z229</f>
        <v>0.85936420179682105</v>
      </c>
      <c r="AA231" s="181">
        <f>AA228/AA229</f>
        <v>1.1140615570307786</v>
      </c>
      <c r="AB231" s="181">
        <f>AB228/AB229</f>
        <v>0.98516429558925811</v>
      </c>
      <c r="AF231" s="62"/>
      <c r="AG231" s="62"/>
    </row>
    <row r="232" spans="1:38" s="26" customFormat="1" ht="30" customHeight="1" outlineLevel="1" x14ac:dyDescent="0.2">
      <c r="A232" s="24" t="s">
        <v>129</v>
      </c>
      <c r="B232" s="16">
        <v>294614</v>
      </c>
      <c r="C232" s="126"/>
      <c r="D232" s="127">
        <f>SUM(H232:AB232)</f>
        <v>312633.8</v>
      </c>
      <c r="E232" s="98">
        <f t="shared" si="136"/>
        <v>1.0611640994657416</v>
      </c>
      <c r="F232" s="98"/>
      <c r="G232" s="152">
        <v>21</v>
      </c>
      <c r="H232" s="176">
        <v>540</v>
      </c>
      <c r="I232" s="176">
        <v>9113</v>
      </c>
      <c r="J232" s="176">
        <v>28440</v>
      </c>
      <c r="K232" s="176">
        <v>24838</v>
      </c>
      <c r="L232" s="176">
        <v>8000</v>
      </c>
      <c r="M232" s="176">
        <v>13200</v>
      </c>
      <c r="N232" s="176">
        <v>6331</v>
      </c>
      <c r="O232" s="176">
        <v>25338</v>
      </c>
      <c r="P232" s="176">
        <v>14538</v>
      </c>
      <c r="Q232" s="176">
        <v>14550</v>
      </c>
      <c r="R232" s="176">
        <v>7780</v>
      </c>
      <c r="S232" s="176">
        <v>23186</v>
      </c>
      <c r="T232" s="176">
        <v>1750</v>
      </c>
      <c r="U232" s="176">
        <v>3184</v>
      </c>
      <c r="V232" s="176">
        <v>10530</v>
      </c>
      <c r="W232" s="146">
        <v>38409.800000000003</v>
      </c>
      <c r="X232" s="176">
        <v>5300</v>
      </c>
      <c r="Y232" s="176">
        <v>1200</v>
      </c>
      <c r="Z232" s="176">
        <v>9856</v>
      </c>
      <c r="AA232" s="176">
        <v>43850</v>
      </c>
      <c r="AB232" s="176">
        <v>22700</v>
      </c>
      <c r="AF232" s="63"/>
      <c r="AG232" s="63"/>
    </row>
    <row r="233" spans="1:38" s="23" customFormat="1" ht="27.75" hidden="1" customHeight="1" outlineLevel="1" x14ac:dyDescent="0.2">
      <c r="A233" s="10" t="s">
        <v>126</v>
      </c>
      <c r="B233" s="16">
        <v>301526</v>
      </c>
      <c r="C233" s="126"/>
      <c r="D233" s="127">
        <f>SUM(H233:AB233)</f>
        <v>304447.29213333334</v>
      </c>
      <c r="E233" s="98">
        <f t="shared" si="136"/>
        <v>1.0096883589917067</v>
      </c>
      <c r="F233" s="98"/>
      <c r="G233" s="152"/>
      <c r="H233" s="166">
        <v>345.06666666666666</v>
      </c>
      <c r="I233" s="166">
        <v>8525.7899999999991</v>
      </c>
      <c r="J233" s="166">
        <v>27910</v>
      </c>
      <c r="K233" s="166">
        <v>19630</v>
      </c>
      <c r="L233" s="166">
        <v>9167.7065999999995</v>
      </c>
      <c r="M233" s="166">
        <v>11327.456</v>
      </c>
      <c r="N233" s="166">
        <v>749.13066666666668</v>
      </c>
      <c r="O233" s="166">
        <v>18161.738000000001</v>
      </c>
      <c r="P233" s="166">
        <v>14325.844200000001</v>
      </c>
      <c r="Q233" s="166">
        <v>15009.280000000002</v>
      </c>
      <c r="R233" s="166">
        <v>8026.83</v>
      </c>
      <c r="S233" s="166">
        <v>17005</v>
      </c>
      <c r="T233" s="166">
        <v>3549</v>
      </c>
      <c r="U233" s="166">
        <v>3285.3599999999997</v>
      </c>
      <c r="V233" s="166">
        <v>12194.140000000001</v>
      </c>
      <c r="W233" s="166">
        <v>65504.250000000007</v>
      </c>
      <c r="X233" s="166"/>
      <c r="Y233" s="166">
        <v>456</v>
      </c>
      <c r="Z233" s="166">
        <v>7379.7</v>
      </c>
      <c r="AA233" s="166">
        <v>39195</v>
      </c>
      <c r="AB233" s="166">
        <v>22700</v>
      </c>
      <c r="AF233" s="62"/>
      <c r="AG233" s="62"/>
    </row>
    <row r="234" spans="1:38" s="23" customFormat="1" ht="27" hidden="1" customHeight="1" outlineLevel="1" x14ac:dyDescent="0.2">
      <c r="A234" s="10" t="s">
        <v>127</v>
      </c>
      <c r="B234" s="18">
        <f>B232*0.3</f>
        <v>88384.2</v>
      </c>
      <c r="C234" s="127"/>
      <c r="D234" s="127">
        <f>D232*0.3</f>
        <v>93790.14</v>
      </c>
      <c r="E234" s="98">
        <f t="shared" si="136"/>
        <v>1.0611640994657416</v>
      </c>
      <c r="F234" s="98"/>
      <c r="G234" s="152"/>
      <c r="H234" s="176">
        <f>H232*0.3</f>
        <v>162</v>
      </c>
      <c r="I234" s="176">
        <f t="shared" ref="I234:AB234" si="143">I232*0.3</f>
        <v>2733.9</v>
      </c>
      <c r="J234" s="176">
        <f t="shared" si="143"/>
        <v>8532</v>
      </c>
      <c r="K234" s="176">
        <f t="shared" si="143"/>
        <v>7451.4</v>
      </c>
      <c r="L234" s="176">
        <f>L232*0.3</f>
        <v>2400</v>
      </c>
      <c r="M234" s="176">
        <f t="shared" si="143"/>
        <v>3960</v>
      </c>
      <c r="N234" s="176">
        <f t="shared" si="143"/>
        <v>1899.3</v>
      </c>
      <c r="O234" s="176">
        <f t="shared" si="143"/>
        <v>7601.4</v>
      </c>
      <c r="P234" s="176">
        <f t="shared" si="143"/>
        <v>4361.3999999999996</v>
      </c>
      <c r="Q234" s="176">
        <f t="shared" si="143"/>
        <v>4365</v>
      </c>
      <c r="R234" s="176">
        <f t="shared" si="143"/>
        <v>2334</v>
      </c>
      <c r="S234" s="176">
        <f t="shared" si="143"/>
        <v>6955.8</v>
      </c>
      <c r="T234" s="176">
        <f t="shared" si="143"/>
        <v>525</v>
      </c>
      <c r="U234" s="176">
        <f t="shared" si="143"/>
        <v>955.19999999999993</v>
      </c>
      <c r="V234" s="176">
        <f t="shared" si="143"/>
        <v>3159</v>
      </c>
      <c r="W234" s="176">
        <f t="shared" si="143"/>
        <v>11522.94</v>
      </c>
      <c r="X234" s="176">
        <f t="shared" si="143"/>
        <v>1590</v>
      </c>
      <c r="Y234" s="176">
        <f t="shared" si="143"/>
        <v>360</v>
      </c>
      <c r="Z234" s="176">
        <f t="shared" si="143"/>
        <v>2956.7999999999997</v>
      </c>
      <c r="AA234" s="176">
        <f t="shared" si="143"/>
        <v>13155</v>
      </c>
      <c r="AB234" s="176">
        <f t="shared" si="143"/>
        <v>6810</v>
      </c>
      <c r="AF234" s="62"/>
      <c r="AG234" s="62"/>
    </row>
    <row r="235" spans="1:38" s="26" customFormat="1" ht="30" hidden="1" customHeight="1" x14ac:dyDescent="0.2">
      <c r="A235" s="10" t="s">
        <v>128</v>
      </c>
      <c r="B235" s="102">
        <v>0.44500000000000001</v>
      </c>
      <c r="C235" s="129"/>
      <c r="D235" s="129">
        <f>D232/D233</f>
        <v>1.0268897378239166</v>
      </c>
      <c r="E235" s="98">
        <f t="shared" si="136"/>
        <v>2.3076173883683517</v>
      </c>
      <c r="F235" s="98"/>
      <c r="G235" s="152"/>
      <c r="H235" s="163">
        <f t="shared" ref="H235:AB235" si="144">H232/H233</f>
        <v>1.5649149922720247</v>
      </c>
      <c r="I235" s="163">
        <f t="shared" si="144"/>
        <v>1.0688745559062562</v>
      </c>
      <c r="J235" s="163">
        <f>J232/J233</f>
        <v>1.0189896094589752</v>
      </c>
      <c r="K235" s="163">
        <f t="shared" si="144"/>
        <v>1.2653082017320427</v>
      </c>
      <c r="L235" s="163">
        <f t="shared" si="144"/>
        <v>0.87262827542932064</v>
      </c>
      <c r="M235" s="163">
        <f t="shared" si="144"/>
        <v>1.165310198512358</v>
      </c>
      <c r="N235" s="163">
        <f t="shared" si="144"/>
        <v>8.4511291310105214</v>
      </c>
      <c r="O235" s="163">
        <f t="shared" si="144"/>
        <v>1.3951307964028552</v>
      </c>
      <c r="P235" s="163">
        <f t="shared" si="144"/>
        <v>1.0148093052694234</v>
      </c>
      <c r="Q235" s="163">
        <f t="shared" si="144"/>
        <v>0.96940026436977644</v>
      </c>
      <c r="R235" s="163">
        <f t="shared" si="144"/>
        <v>0.96924937989218662</v>
      </c>
      <c r="S235" s="163">
        <f t="shared" si="144"/>
        <v>1.3634813290208763</v>
      </c>
      <c r="T235" s="163">
        <f t="shared" si="144"/>
        <v>0.49309664694280081</v>
      </c>
      <c r="U235" s="163">
        <f t="shared" si="144"/>
        <v>0.96914797769498628</v>
      </c>
      <c r="V235" s="163">
        <f t="shared" si="144"/>
        <v>0.86352953139786803</v>
      </c>
      <c r="W235" s="163" t="s">
        <v>41</v>
      </c>
      <c r="X235" s="163" t="e">
        <f t="shared" si="144"/>
        <v>#DIV/0!</v>
      </c>
      <c r="Y235" s="163">
        <f t="shared" si="144"/>
        <v>2.6315789473684212</v>
      </c>
      <c r="Z235" s="163">
        <f t="shared" si="144"/>
        <v>1.3355556458934645</v>
      </c>
      <c r="AA235" s="163">
        <f t="shared" si="144"/>
        <v>1.1187651486158949</v>
      </c>
      <c r="AB235" s="163">
        <f t="shared" si="144"/>
        <v>1</v>
      </c>
      <c r="AF235" s="63"/>
      <c r="AG235" s="63"/>
    </row>
    <row r="236" spans="1:38" s="26" customFormat="1" ht="32.25" customHeight="1" outlineLevel="1" x14ac:dyDescent="0.2">
      <c r="A236" s="24" t="s">
        <v>130</v>
      </c>
      <c r="B236" s="16">
        <v>15410</v>
      </c>
      <c r="C236" s="126"/>
      <c r="D236" s="127">
        <f>SUM(H236:AB236)</f>
        <v>12729</v>
      </c>
      <c r="E236" s="98">
        <f t="shared" si="136"/>
        <v>0.82602206359506813</v>
      </c>
      <c r="F236" s="98"/>
      <c r="G236" s="152">
        <v>9</v>
      </c>
      <c r="H236" s="176"/>
      <c r="I236" s="182">
        <v>877</v>
      </c>
      <c r="J236" s="176"/>
      <c r="K236" s="183">
        <v>2552</v>
      </c>
      <c r="L236" s="183">
        <v>2750</v>
      </c>
      <c r="M236" s="182">
        <v>1350</v>
      </c>
      <c r="N236" s="182">
        <v>600</v>
      </c>
      <c r="O236" s="176"/>
      <c r="P236" s="182"/>
      <c r="Q236" s="182">
        <v>300</v>
      </c>
      <c r="R236" s="176">
        <v>2000</v>
      </c>
      <c r="S236" s="176"/>
      <c r="T236" s="182"/>
      <c r="U236" s="182"/>
      <c r="V236" s="182">
        <v>500</v>
      </c>
      <c r="W236" s="182">
        <v>1800</v>
      </c>
      <c r="X236" s="182"/>
      <c r="Y236" s="182"/>
      <c r="Z236" s="176"/>
      <c r="AA236" s="182"/>
      <c r="AB236" s="176"/>
      <c r="AF236" s="63"/>
      <c r="AG236" s="63"/>
    </row>
    <row r="237" spans="1:38" s="23" customFormat="1" ht="30" hidden="1" customHeight="1" outlineLevel="1" x14ac:dyDescent="0.2">
      <c r="A237" s="10" t="s">
        <v>126</v>
      </c>
      <c r="B237" s="16">
        <v>267861</v>
      </c>
      <c r="C237" s="126"/>
      <c r="D237" s="127">
        <f>SUM(H237:AB237)</f>
        <v>275603.56455555552</v>
      </c>
      <c r="E237" s="102">
        <f t="shared" ref="E237:E256" si="145">D237/B237</f>
        <v>1.0289051581064639</v>
      </c>
      <c r="F237" s="102"/>
      <c r="G237" s="152"/>
      <c r="H237" s="166"/>
      <c r="I237" s="166">
        <v>9473.1</v>
      </c>
      <c r="J237" s="166">
        <v>35868.257222222222</v>
      </c>
      <c r="K237" s="166">
        <v>20721</v>
      </c>
      <c r="L237" s="166">
        <v>7052.0819999999994</v>
      </c>
      <c r="M237" s="166">
        <v>1237.9733333333334</v>
      </c>
      <c r="N237" s="166">
        <v>2965.3088888888888</v>
      </c>
      <c r="O237" s="166">
        <v>21822.243333333336</v>
      </c>
      <c r="P237" s="166">
        <v>5026.6120000000001</v>
      </c>
      <c r="Q237" s="166">
        <v>9551.36</v>
      </c>
      <c r="R237" s="166">
        <v>10192.799999999999</v>
      </c>
      <c r="S237" s="166">
        <v>18036.936666666668</v>
      </c>
      <c r="T237" s="166">
        <v>7230</v>
      </c>
      <c r="U237" s="166">
        <v>1544.3999999999999</v>
      </c>
      <c r="V237" s="166">
        <v>7051.0333333333347</v>
      </c>
      <c r="W237" s="166">
        <v>63684.6875</v>
      </c>
      <c r="X237" s="166">
        <v>6133.7569444444425</v>
      </c>
      <c r="Y237" s="166">
        <v>1449</v>
      </c>
      <c r="Z237" s="166">
        <v>9405.5</v>
      </c>
      <c r="AA237" s="166">
        <v>21299.166666666668</v>
      </c>
      <c r="AB237" s="166">
        <v>15858.346666666666</v>
      </c>
      <c r="AF237" s="62"/>
      <c r="AG237" s="62"/>
    </row>
    <row r="238" spans="1:38" s="23" customFormat="1" ht="30" hidden="1" customHeight="1" outlineLevel="1" x14ac:dyDescent="0.2">
      <c r="A238" s="10" t="s">
        <v>131</v>
      </c>
      <c r="B238" s="18">
        <f>B236*0.19</f>
        <v>2927.9</v>
      </c>
      <c r="C238" s="127"/>
      <c r="D238" s="127">
        <f>D236*0.19</f>
        <v>2418.5100000000002</v>
      </c>
      <c r="E238" s="102">
        <f t="shared" si="145"/>
        <v>0.82602206359506813</v>
      </c>
      <c r="F238" s="102"/>
      <c r="G238" s="152"/>
      <c r="H238" s="176"/>
      <c r="I238" s="176">
        <f t="shared" ref="I238:AB238" si="146">I236*0.19</f>
        <v>166.63</v>
      </c>
      <c r="J238" s="176">
        <f t="shared" si="146"/>
        <v>0</v>
      </c>
      <c r="K238" s="176">
        <f t="shared" si="146"/>
        <v>484.88</v>
      </c>
      <c r="L238" s="176">
        <f t="shared" si="146"/>
        <v>522.5</v>
      </c>
      <c r="M238" s="176">
        <f t="shared" si="146"/>
        <v>256.5</v>
      </c>
      <c r="N238" s="176">
        <f t="shared" si="146"/>
        <v>114</v>
      </c>
      <c r="O238" s="176">
        <f t="shared" si="146"/>
        <v>0</v>
      </c>
      <c r="P238" s="176">
        <f t="shared" si="146"/>
        <v>0</v>
      </c>
      <c r="Q238" s="176">
        <f t="shared" si="146"/>
        <v>57</v>
      </c>
      <c r="R238" s="176">
        <f t="shared" si="146"/>
        <v>380</v>
      </c>
      <c r="S238" s="176">
        <f t="shared" si="146"/>
        <v>0</v>
      </c>
      <c r="T238" s="176">
        <f t="shared" si="146"/>
        <v>0</v>
      </c>
      <c r="U238" s="176">
        <f t="shared" si="146"/>
        <v>0</v>
      </c>
      <c r="V238" s="176">
        <f t="shared" si="146"/>
        <v>95</v>
      </c>
      <c r="W238" s="176">
        <f t="shared" si="146"/>
        <v>342</v>
      </c>
      <c r="X238" s="176">
        <f t="shared" si="146"/>
        <v>0</v>
      </c>
      <c r="Y238" s="176"/>
      <c r="Z238" s="176">
        <f t="shared" si="146"/>
        <v>0</v>
      </c>
      <c r="AA238" s="176">
        <f t="shared" si="146"/>
        <v>0</v>
      </c>
      <c r="AB238" s="176">
        <f t="shared" si="146"/>
        <v>0</v>
      </c>
      <c r="AF238" s="62"/>
      <c r="AG238" s="62"/>
    </row>
    <row r="239" spans="1:38" s="26" customFormat="1" ht="30" hidden="1" customHeight="1" x14ac:dyDescent="0.2">
      <c r="A239" s="10" t="s">
        <v>132</v>
      </c>
      <c r="B239" s="102">
        <f>B236/B237</f>
        <v>5.7529838236996055E-2</v>
      </c>
      <c r="C239" s="129"/>
      <c r="D239" s="129">
        <f>D236/D237</f>
        <v>4.6185904817766313E-2</v>
      </c>
      <c r="E239" s="102">
        <f t="shared" si="145"/>
        <v>0.80281652500919543</v>
      </c>
      <c r="F239" s="102"/>
      <c r="G239" s="152"/>
      <c r="H239" s="163"/>
      <c r="I239" s="163">
        <f>I236/I237</f>
        <v>9.2577931194645885E-2</v>
      </c>
      <c r="J239" s="163">
        <f>J236/J237</f>
        <v>0</v>
      </c>
      <c r="K239" s="163">
        <f>K236/K237</f>
        <v>0.12316007914675933</v>
      </c>
      <c r="L239" s="163">
        <f t="shared" ref="L239" si="147">L236/L237</f>
        <v>0.38995576058247766</v>
      </c>
      <c r="M239" s="163">
        <f t="shared" ref="M239:S239" si="148">M236/M237</f>
        <v>1.0904919869033258</v>
      </c>
      <c r="N239" s="163">
        <f t="shared" si="148"/>
        <v>0.20233979746535682</v>
      </c>
      <c r="O239" s="163">
        <f t="shared" si="148"/>
        <v>0</v>
      </c>
      <c r="P239" s="163">
        <f t="shared" si="148"/>
        <v>0</v>
      </c>
      <c r="Q239" s="163">
        <f t="shared" si="148"/>
        <v>3.1409139640846954E-2</v>
      </c>
      <c r="R239" s="163">
        <f t="shared" si="148"/>
        <v>0.19621693744604035</v>
      </c>
      <c r="S239" s="163">
        <f t="shared" si="148"/>
        <v>0</v>
      </c>
      <c r="T239" s="163">
        <f t="shared" ref="T239" si="149">T236/T237</f>
        <v>0</v>
      </c>
      <c r="U239" s="163">
        <f>U236/U237</f>
        <v>0</v>
      </c>
      <c r="V239" s="163">
        <f>V236/V237</f>
        <v>7.0911592154341424E-2</v>
      </c>
      <c r="W239" s="163">
        <f>W236/W237</f>
        <v>2.8264251120020019E-2</v>
      </c>
      <c r="X239" s="163">
        <f t="shared" ref="X239:AB239" si="150">X236/X237</f>
        <v>0</v>
      </c>
      <c r="Y239" s="163"/>
      <c r="Z239" s="163">
        <f t="shared" si="150"/>
        <v>0</v>
      </c>
      <c r="AA239" s="163">
        <f t="shared" si="150"/>
        <v>0</v>
      </c>
      <c r="AB239" s="163">
        <f t="shared" si="150"/>
        <v>0</v>
      </c>
      <c r="AF239" s="63"/>
      <c r="AG239" s="63"/>
    </row>
    <row r="240" spans="1:38" s="23" customFormat="1" ht="30" hidden="1" customHeight="1" x14ac:dyDescent="0.2">
      <c r="A240" s="24" t="s">
        <v>133</v>
      </c>
      <c r="B240" s="18">
        <v>12</v>
      </c>
      <c r="C240" s="127"/>
      <c r="D240" s="127">
        <f>SUM(H240:AB240)</f>
        <v>0</v>
      </c>
      <c r="E240" s="102">
        <f t="shared" si="145"/>
        <v>0</v>
      </c>
      <c r="F240" s="102"/>
      <c r="G240" s="152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80"/>
      <c r="T240" s="169"/>
      <c r="U240" s="169"/>
      <c r="V240" s="169"/>
      <c r="W240" s="169"/>
      <c r="X240" s="169"/>
      <c r="Y240" s="169"/>
      <c r="Z240" s="169"/>
      <c r="AA240" s="169"/>
      <c r="AB240" s="169"/>
      <c r="AF240" s="62"/>
      <c r="AG240" s="62"/>
    </row>
    <row r="241" spans="1:33" s="23" customFormat="1" ht="30" hidden="1" customHeight="1" x14ac:dyDescent="0.2">
      <c r="A241" s="10" t="s">
        <v>131</v>
      </c>
      <c r="B241" s="18">
        <v>8</v>
      </c>
      <c r="C241" s="127"/>
      <c r="D241" s="127">
        <f>D240*0.7</f>
        <v>0</v>
      </c>
      <c r="E241" s="102">
        <f t="shared" si="145"/>
        <v>0</v>
      </c>
      <c r="F241" s="102"/>
      <c r="G241" s="152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80"/>
      <c r="T241" s="176"/>
      <c r="U241" s="176"/>
      <c r="V241" s="176"/>
      <c r="W241" s="176"/>
      <c r="X241" s="176"/>
      <c r="Y241" s="176"/>
      <c r="Z241" s="176"/>
      <c r="AA241" s="176"/>
      <c r="AB241" s="176"/>
      <c r="AF241" s="62"/>
      <c r="AG241" s="62"/>
    </row>
    <row r="242" spans="1:33" s="23" customFormat="1" ht="47.25" hidden="1" customHeight="1" x14ac:dyDescent="0.2">
      <c r="A242" s="19" t="s">
        <v>134</v>
      </c>
      <c r="B242" s="18"/>
      <c r="C242" s="127"/>
      <c r="D242" s="127">
        <f>SUM(H242:AB242)</f>
        <v>0</v>
      </c>
      <c r="E242" s="102" t="e">
        <f t="shared" si="145"/>
        <v>#DIV/0!</v>
      </c>
      <c r="F242" s="102"/>
      <c r="G242" s="152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F242" s="62"/>
      <c r="AG242" s="62"/>
    </row>
    <row r="243" spans="1:33" s="23" customFormat="1" ht="30" hidden="1" customHeight="1" x14ac:dyDescent="0.2">
      <c r="A243" s="10" t="s">
        <v>131</v>
      </c>
      <c r="B243" s="18"/>
      <c r="C243" s="127"/>
      <c r="D243" s="127">
        <f>D242*0.2</f>
        <v>0</v>
      </c>
      <c r="E243" s="102" t="e">
        <f t="shared" si="145"/>
        <v>#DIV/0!</v>
      </c>
      <c r="F243" s="102"/>
      <c r="G243" s="152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80"/>
      <c r="T243" s="176"/>
      <c r="U243" s="176"/>
      <c r="V243" s="176"/>
      <c r="W243" s="176"/>
      <c r="X243" s="176"/>
      <c r="Y243" s="176"/>
      <c r="Z243" s="176"/>
      <c r="AA243" s="176"/>
      <c r="AB243" s="176"/>
      <c r="AF243" s="62"/>
      <c r="AG243" s="62"/>
    </row>
    <row r="244" spans="1:33" s="23" customFormat="1" ht="30" hidden="1" customHeight="1" x14ac:dyDescent="0.2">
      <c r="A244" s="19" t="s">
        <v>149</v>
      </c>
      <c r="B244" s="18" t="e">
        <f>245:257</f>
        <v>#VALUE!</v>
      </c>
      <c r="C244" s="127"/>
      <c r="D244" s="127">
        <f>SUM(H244:AB244)</f>
        <v>0</v>
      </c>
      <c r="E244" s="102" t="e">
        <f t="shared" si="145"/>
        <v>#VALUE!</v>
      </c>
      <c r="F244" s="102"/>
      <c r="G244" s="152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F244" s="62"/>
      <c r="AG244" s="62"/>
    </row>
    <row r="245" spans="1:33" s="23" customFormat="1" ht="30" customHeight="1" x14ac:dyDescent="0.2">
      <c r="A245" s="19" t="s">
        <v>135</v>
      </c>
      <c r="B245" s="18">
        <f>B243+B241+B238+B234+B230</f>
        <v>134169.54999999999</v>
      </c>
      <c r="C245" s="127"/>
      <c r="D245" s="127">
        <f>D243+D241+D238+D234+D230</f>
        <v>138301.65</v>
      </c>
      <c r="E245" s="102">
        <f t="shared" si="145"/>
        <v>1.0307975990081208</v>
      </c>
      <c r="F245" s="102"/>
      <c r="G245" s="152">
        <v>21</v>
      </c>
      <c r="H245" s="176">
        <f>H243+H241+H238+H234+H230</f>
        <v>922.05000000000007</v>
      </c>
      <c r="I245" s="176">
        <f t="shared" ref="I245:X245" si="151">I243+I241+I238+I234+I230</f>
        <v>4370.2300000000005</v>
      </c>
      <c r="J245" s="176">
        <f t="shared" si="151"/>
        <v>14608.8</v>
      </c>
      <c r="K245" s="176">
        <f t="shared" si="151"/>
        <v>10476.529999999999</v>
      </c>
      <c r="L245" s="176">
        <f t="shared" si="151"/>
        <v>4685.1499999999996</v>
      </c>
      <c r="M245" s="176">
        <f t="shared" si="151"/>
        <v>6340.5</v>
      </c>
      <c r="N245" s="176">
        <f t="shared" si="151"/>
        <v>3782.7</v>
      </c>
      <c r="O245" s="176">
        <f t="shared" si="151"/>
        <v>11493.9</v>
      </c>
      <c r="P245" s="176">
        <f t="shared" si="151"/>
        <v>5341.5</v>
      </c>
      <c r="Q245" s="176">
        <f t="shared" si="151"/>
        <v>5914.2</v>
      </c>
      <c r="R245" s="176">
        <f t="shared" si="151"/>
        <v>3940.25</v>
      </c>
      <c r="S245" s="176">
        <f t="shared" si="151"/>
        <v>8507.4</v>
      </c>
      <c r="T245" s="176">
        <f t="shared" si="151"/>
        <v>3590.4</v>
      </c>
      <c r="U245" s="176">
        <f t="shared" si="151"/>
        <v>1938</v>
      </c>
      <c r="V245" s="176">
        <f t="shared" si="151"/>
        <v>4592.3</v>
      </c>
      <c r="W245" s="176">
        <f t="shared" si="151"/>
        <v>13313.04</v>
      </c>
      <c r="X245" s="176">
        <f t="shared" si="151"/>
        <v>3192</v>
      </c>
      <c r="Y245" s="176">
        <f>Y243+Y241+Y238+Y234+Y230</f>
        <v>594</v>
      </c>
      <c r="Z245" s="176">
        <f>Z243+Z241+Z238+Z234+Z230</f>
        <v>5195.1000000000004</v>
      </c>
      <c r="AA245" s="176">
        <f>AA243+AA241+AA238+AA234+AA230</f>
        <v>15647.1</v>
      </c>
      <c r="AB245" s="176">
        <f>AB243+AB241+AB238+AB234+AB230</f>
        <v>9856.5</v>
      </c>
      <c r="AC245" s="79">
        <f t="shared" ref="AC245" si="152">AC243+AC241+AC238+AC234+AC230</f>
        <v>0</v>
      </c>
      <c r="AF245" s="62"/>
      <c r="AG245" s="62"/>
    </row>
    <row r="246" spans="1:33" s="23" customFormat="1" ht="45" x14ac:dyDescent="0.2">
      <c r="A246" s="10" t="s">
        <v>154</v>
      </c>
      <c r="B246" s="18">
        <v>73664</v>
      </c>
      <c r="C246" s="127"/>
      <c r="D246" s="127">
        <f>SUM(H246:AB246)</f>
        <v>74465.899999999994</v>
      </c>
      <c r="E246" s="102">
        <f t="shared" si="145"/>
        <v>1.0108859144222415</v>
      </c>
      <c r="F246" s="102"/>
      <c r="G246" s="152"/>
      <c r="H246" s="176">
        <v>323.5</v>
      </c>
      <c r="I246" s="176">
        <v>2186.1</v>
      </c>
      <c r="J246" s="176">
        <v>6718.2999999999993</v>
      </c>
      <c r="K246" s="176">
        <v>7270.4999999999991</v>
      </c>
      <c r="L246" s="176">
        <v>2681.3999999999996</v>
      </c>
      <c r="M246" s="176">
        <v>2652.8</v>
      </c>
      <c r="N246" s="176">
        <v>1003.3</v>
      </c>
      <c r="O246" s="176">
        <v>6033.8</v>
      </c>
      <c r="P246" s="176">
        <v>3181</v>
      </c>
      <c r="Q246" s="176">
        <v>3148.8</v>
      </c>
      <c r="R246" s="176">
        <v>2123.5</v>
      </c>
      <c r="S246" s="180">
        <v>4305.8999999999996</v>
      </c>
      <c r="T246" s="176">
        <v>2075.6</v>
      </c>
      <c r="U246" s="176">
        <v>1263.5999999999999</v>
      </c>
      <c r="V246" s="176">
        <v>2488.6</v>
      </c>
      <c r="W246" s="176">
        <v>10397.5</v>
      </c>
      <c r="X246" s="176">
        <v>1318.2999999999997</v>
      </c>
      <c r="Y246" s="176">
        <v>284</v>
      </c>
      <c r="Z246" s="176">
        <v>2170.5</v>
      </c>
      <c r="AA246" s="176">
        <v>7667.7</v>
      </c>
      <c r="AB246" s="176">
        <v>5171.2</v>
      </c>
      <c r="AF246" s="62"/>
      <c r="AG246" s="62"/>
    </row>
    <row r="247" spans="1:33" s="23" customFormat="1" ht="22.5" x14ac:dyDescent="0.2">
      <c r="A247" s="24" t="s">
        <v>148</v>
      </c>
      <c r="B247" s="221">
        <f>B245/B246*10</f>
        <v>18.213720406168548</v>
      </c>
      <c r="C247" s="128"/>
      <c r="D247" s="128">
        <f>D245/D246*10</f>
        <v>18.572480826794546</v>
      </c>
      <c r="E247" s="102">
        <f>D247/B247</f>
        <v>1.019697261878715</v>
      </c>
      <c r="F247" s="102"/>
      <c r="G247" s="152">
        <v>21</v>
      </c>
      <c r="H247" s="146">
        <f>H245/H246*10</f>
        <v>28.502318392581145</v>
      </c>
      <c r="I247" s="146">
        <f>I245/I246*10</f>
        <v>19.990988518366045</v>
      </c>
      <c r="J247" s="146">
        <f t="shared" ref="J247:Y247" si="153">J245/J246*10</f>
        <v>21.744786627569475</v>
      </c>
      <c r="K247" s="146">
        <f>K245/K246*10</f>
        <v>14.409641702771474</v>
      </c>
      <c r="L247" s="146">
        <f t="shared" si="153"/>
        <v>17.472775415827552</v>
      </c>
      <c r="M247" s="146">
        <f t="shared" si="153"/>
        <v>23.901161037394449</v>
      </c>
      <c r="N247" s="146">
        <f t="shared" si="153"/>
        <v>37.702581481112325</v>
      </c>
      <c r="O247" s="146">
        <f t="shared" si="153"/>
        <v>19.049189565447975</v>
      </c>
      <c r="P247" s="146">
        <f>P245/P246*10</f>
        <v>16.791889342973906</v>
      </c>
      <c r="Q247" s="146">
        <f t="shared" si="153"/>
        <v>18.782393292682926</v>
      </c>
      <c r="R247" s="146">
        <f>R245/R246*10</f>
        <v>18.55545090652225</v>
      </c>
      <c r="S247" s="146">
        <f t="shared" si="153"/>
        <v>19.75754197728698</v>
      </c>
      <c r="T247" s="146">
        <f t="shared" si="153"/>
        <v>17.298130661013683</v>
      </c>
      <c r="U247" s="146">
        <f t="shared" si="153"/>
        <v>15.337132003798672</v>
      </c>
      <c r="V247" s="146">
        <f t="shared" si="153"/>
        <v>18.45334726352166</v>
      </c>
      <c r="W247" s="146">
        <f>W245/W246*10</f>
        <v>12.804077903342151</v>
      </c>
      <c r="X247" s="146">
        <f t="shared" si="153"/>
        <v>24.213001592960634</v>
      </c>
      <c r="Y247" s="146">
        <f t="shared" si="153"/>
        <v>20.91549295774648</v>
      </c>
      <c r="Z247" s="146">
        <f>Z245/Z246*10</f>
        <v>23.935038009675193</v>
      </c>
      <c r="AA247" s="146">
        <f>AA245/AA246*10</f>
        <v>20.406510426855512</v>
      </c>
      <c r="AB247" s="146">
        <f t="shared" ref="AB247:AC247" si="154">AB245/AB246*10</f>
        <v>19.060372834158418</v>
      </c>
      <c r="AC247" s="95" t="e">
        <f t="shared" si="154"/>
        <v>#DIV/0!</v>
      </c>
      <c r="AF247" s="62"/>
      <c r="AG247" s="62"/>
    </row>
    <row r="248" spans="1:33" ht="22.5" hidden="1" x14ac:dyDescent="0.25">
      <c r="A248" s="45"/>
      <c r="B248" s="191"/>
      <c r="C248" s="191"/>
      <c r="D248" s="45"/>
      <c r="E248" s="102" t="e">
        <f t="shared" si="145"/>
        <v>#DIV/0!</v>
      </c>
      <c r="F248" s="208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</row>
    <row r="249" spans="1:33" ht="27" hidden="1" customHeight="1" x14ac:dyDescent="0.25">
      <c r="A249" s="10" t="s">
        <v>167</v>
      </c>
      <c r="B249" s="192"/>
      <c r="C249" s="192"/>
      <c r="D249" s="41">
        <f>SUM(H249:AB249)</f>
        <v>0</v>
      </c>
      <c r="E249" s="102" t="e">
        <f t="shared" si="145"/>
        <v>#DIV/0!</v>
      </c>
      <c r="F249" s="102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</row>
    <row r="250" spans="1:33" ht="18" hidden="1" customHeight="1" x14ac:dyDescent="0.25">
      <c r="A250" s="10" t="s">
        <v>171</v>
      </c>
      <c r="B250" s="192">
        <v>108</v>
      </c>
      <c r="C250" s="192"/>
      <c r="D250" s="41">
        <f>SUM(H250:AB250)</f>
        <v>0</v>
      </c>
      <c r="E250" s="102">
        <f t="shared" si="145"/>
        <v>0</v>
      </c>
      <c r="F250" s="102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</row>
    <row r="251" spans="1:33" ht="18" hidden="1" customHeight="1" x14ac:dyDescent="0.25">
      <c r="A251" s="21"/>
      <c r="B251" s="193"/>
      <c r="C251" s="193"/>
      <c r="D251" s="29"/>
      <c r="E251" s="102" t="e">
        <f t="shared" si="145"/>
        <v>#DIV/0!</v>
      </c>
      <c r="F251" s="98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spans="1:33" ht="24" hidden="1" customHeight="1" x14ac:dyDescent="0.35">
      <c r="A252" s="116" t="s">
        <v>136</v>
      </c>
      <c r="B252" s="193"/>
      <c r="C252" s="193"/>
      <c r="D252" s="29">
        <f>SUM(H252:AB252)</f>
        <v>0</v>
      </c>
      <c r="E252" s="102" t="e">
        <f t="shared" si="145"/>
        <v>#DIV/0!</v>
      </c>
      <c r="F252" s="98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spans="1:33" s="31" customFormat="1" ht="21" hidden="1" customHeight="1" x14ac:dyDescent="0.35">
      <c r="A253" s="115" t="s">
        <v>137</v>
      </c>
      <c r="B253" s="194"/>
      <c r="C253" s="194"/>
      <c r="D253" s="30">
        <f>SUM(H253:AB253)</f>
        <v>0</v>
      </c>
      <c r="E253" s="102" t="e">
        <f t="shared" si="145"/>
        <v>#DIV/0!</v>
      </c>
      <c r="F253" s="10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F253" s="64"/>
      <c r="AG253" s="64"/>
    </row>
    <row r="254" spans="1:33" s="31" customFormat="1" ht="32.25" hidden="1" customHeight="1" x14ac:dyDescent="0.35">
      <c r="A254" s="115" t="s">
        <v>211</v>
      </c>
      <c r="B254" s="194"/>
      <c r="C254" s="194"/>
      <c r="D254" s="30">
        <f>SUM(H254:AB254)</f>
        <v>0</v>
      </c>
      <c r="E254" s="102" t="e">
        <f t="shared" si="145"/>
        <v>#DIV/0!</v>
      </c>
      <c r="F254" s="10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F254" s="64"/>
      <c r="AG254" s="64"/>
    </row>
    <row r="255" spans="1:33" s="31" customFormat="1" ht="21" hidden="1" customHeight="1" x14ac:dyDescent="0.35">
      <c r="A255" s="32"/>
      <c r="B255" s="195"/>
      <c r="C255" s="195"/>
      <c r="D255" s="32"/>
      <c r="E255" s="102" t="e">
        <f t="shared" si="145"/>
        <v>#DIV/0!</v>
      </c>
      <c r="F255" s="208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F255" s="64"/>
      <c r="AG255" s="64"/>
    </row>
    <row r="256" spans="1:33" s="31" customFormat="1" ht="21" hidden="1" customHeight="1" x14ac:dyDescent="0.35">
      <c r="A256" s="32" t="s">
        <v>138</v>
      </c>
      <c r="B256" s="195"/>
      <c r="C256" s="195"/>
      <c r="D256" s="32"/>
      <c r="E256" s="102" t="e">
        <f t="shared" si="145"/>
        <v>#DIV/0!</v>
      </c>
      <c r="F256" s="208"/>
      <c r="G256" s="32"/>
      <c r="H256" s="32"/>
      <c r="I256" s="32"/>
      <c r="J256" s="32">
        <v>6300</v>
      </c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F256" s="64"/>
      <c r="AG256" s="64"/>
    </row>
    <row r="257" spans="1:34" ht="16.5" hidden="1" customHeight="1" x14ac:dyDescent="0.25">
      <c r="A257" s="42"/>
      <c r="B257" s="43"/>
      <c r="C257" s="43"/>
      <c r="D257" s="43"/>
      <c r="E257" s="43"/>
      <c r="F257" s="43"/>
      <c r="G257" s="4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34" ht="41.25" hidden="1" customHeight="1" x14ac:dyDescent="0.35">
      <c r="A258" s="251"/>
      <c r="B258" s="251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</row>
    <row r="259" spans="1:34" ht="20.25" hidden="1" customHeight="1" x14ac:dyDescent="0.25">
      <c r="A259" s="249"/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34" ht="16.5" hidden="1" customHeight="1" x14ac:dyDescent="0.25">
      <c r="A260" s="44"/>
      <c r="B260" s="6"/>
      <c r="C260" s="6"/>
      <c r="D260" s="6"/>
      <c r="E260" s="6"/>
      <c r="F260" s="6"/>
      <c r="G260" s="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34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</row>
    <row r="262" spans="1:34" s="9" customFormat="1" ht="48.75" hidden="1" customHeight="1" x14ac:dyDescent="0.2">
      <c r="A262" s="19" t="s">
        <v>139</v>
      </c>
      <c r="B262" s="18"/>
      <c r="C262" s="18"/>
      <c r="D262" s="18">
        <f>SUM(H262:AB262)</f>
        <v>259083</v>
      </c>
      <c r="E262" s="18"/>
      <c r="F262" s="16"/>
      <c r="G262" s="16"/>
      <c r="H262" s="49">
        <v>9345</v>
      </c>
      <c r="I262" s="49">
        <v>9100</v>
      </c>
      <c r="J262" s="49">
        <v>16579</v>
      </c>
      <c r="K262" s="49">
        <v>16195</v>
      </c>
      <c r="L262" s="49">
        <v>7250</v>
      </c>
      <c r="M262" s="49">
        <v>17539</v>
      </c>
      <c r="N262" s="49">
        <v>12001</v>
      </c>
      <c r="O262" s="49">
        <v>14609</v>
      </c>
      <c r="P262" s="49">
        <v>13004</v>
      </c>
      <c r="Q262" s="49">
        <v>3780</v>
      </c>
      <c r="R262" s="49">
        <v>8536</v>
      </c>
      <c r="S262" s="49">
        <v>11438</v>
      </c>
      <c r="T262" s="49">
        <v>16561</v>
      </c>
      <c r="U262" s="49">
        <v>15418</v>
      </c>
      <c r="V262" s="49">
        <v>18986</v>
      </c>
      <c r="W262" s="49">
        <v>13238</v>
      </c>
      <c r="X262" s="49">
        <v>7143</v>
      </c>
      <c r="Y262" s="49">
        <v>4504</v>
      </c>
      <c r="Z262" s="49">
        <v>11688</v>
      </c>
      <c r="AA262" s="49">
        <v>21385</v>
      </c>
      <c r="AB262" s="49">
        <v>10784</v>
      </c>
      <c r="AF262" s="59"/>
      <c r="AG262" s="59"/>
    </row>
    <row r="263" spans="1:34" ht="21" hidden="1" customHeight="1" x14ac:dyDescent="0.25">
      <c r="A263" s="28" t="s">
        <v>140</v>
      </c>
      <c r="B263" s="35"/>
      <c r="C263" s="35"/>
      <c r="D263" s="18">
        <f>SUM(H263:AB263)</f>
        <v>380</v>
      </c>
      <c r="E263" s="18"/>
      <c r="F263" s="18"/>
      <c r="G263" s="18"/>
      <c r="H263" s="28">
        <v>16</v>
      </c>
      <c r="I263" s="28">
        <v>21</v>
      </c>
      <c r="J263" s="28">
        <v>32</v>
      </c>
      <c r="K263" s="28">
        <v>25</v>
      </c>
      <c r="L263" s="28">
        <v>16</v>
      </c>
      <c r="M263" s="28">
        <v>31</v>
      </c>
      <c r="N263" s="28">
        <v>14</v>
      </c>
      <c r="O263" s="28">
        <v>29</v>
      </c>
      <c r="P263" s="28">
        <v>18</v>
      </c>
      <c r="Q263" s="28">
        <v>8</v>
      </c>
      <c r="R263" s="28">
        <v>7</v>
      </c>
      <c r="S263" s="28">
        <v>15</v>
      </c>
      <c r="T263" s="28">
        <v>25</v>
      </c>
      <c r="U263" s="28">
        <v>31</v>
      </c>
      <c r="V263" s="28">
        <v>10</v>
      </c>
      <c r="W263" s="28">
        <v>8</v>
      </c>
      <c r="X263" s="28">
        <v>8</v>
      </c>
      <c r="Y263" s="28">
        <v>6</v>
      </c>
      <c r="Z263" s="28">
        <v>12</v>
      </c>
      <c r="AA263" s="28">
        <v>35</v>
      </c>
      <c r="AB263" s="28">
        <v>13</v>
      </c>
    </row>
    <row r="264" spans="1:34" ht="0.6" hidden="1" customHeight="1" x14ac:dyDescent="0.25">
      <c r="A264" s="28" t="s">
        <v>141</v>
      </c>
      <c r="B264" s="35"/>
      <c r="C264" s="35"/>
      <c r="D264" s="18">
        <f>SUM(H264:AB264)</f>
        <v>208</v>
      </c>
      <c r="E264" s="18"/>
      <c r="F264" s="18"/>
      <c r="G264" s="18"/>
      <c r="H264" s="28">
        <v>10</v>
      </c>
      <c r="I264" s="28">
        <v>2</v>
      </c>
      <c r="J264" s="28">
        <v>42</v>
      </c>
      <c r="K264" s="28">
        <v>11</v>
      </c>
      <c r="L264" s="28">
        <v>9</v>
      </c>
      <c r="M264" s="28">
        <v>30</v>
      </c>
      <c r="N264" s="28">
        <v>9</v>
      </c>
      <c r="O264" s="28">
        <v>15</v>
      </c>
      <c r="P264" s="28">
        <v>1</v>
      </c>
      <c r="Q264" s="28">
        <v>2</v>
      </c>
      <c r="R264" s="28">
        <v>5</v>
      </c>
      <c r="S264" s="28">
        <v>1</v>
      </c>
      <c r="T264" s="28">
        <v>4</v>
      </c>
      <c r="U264" s="28">
        <v>8</v>
      </c>
      <c r="V264" s="28">
        <v>14</v>
      </c>
      <c r="W264" s="28">
        <v>2</v>
      </c>
      <c r="X264" s="28">
        <v>1</v>
      </c>
      <c r="Y264" s="28">
        <v>2</v>
      </c>
      <c r="Z264" s="28">
        <v>16</v>
      </c>
      <c r="AA264" s="28">
        <v>16</v>
      </c>
      <c r="AB264" s="28">
        <v>8</v>
      </c>
    </row>
    <row r="265" spans="1:34" ht="2.4500000000000002" hidden="1" customHeight="1" x14ac:dyDescent="0.25">
      <c r="A265" s="28" t="s">
        <v>141</v>
      </c>
      <c r="B265" s="35"/>
      <c r="C265" s="35"/>
      <c r="D265" s="18">
        <f>SUM(H265:AB265)</f>
        <v>194</v>
      </c>
      <c r="E265" s="18"/>
      <c r="F265" s="18"/>
      <c r="G265" s="18"/>
      <c r="H265" s="28">
        <v>10</v>
      </c>
      <c r="I265" s="28">
        <v>2</v>
      </c>
      <c r="J265" s="28">
        <v>42</v>
      </c>
      <c r="K265" s="28">
        <v>11</v>
      </c>
      <c r="L265" s="28">
        <v>2</v>
      </c>
      <c r="M265" s="28">
        <v>30</v>
      </c>
      <c r="N265" s="28">
        <v>9</v>
      </c>
      <c r="O265" s="28">
        <v>15</v>
      </c>
      <c r="P265" s="28">
        <v>1</v>
      </c>
      <c r="Q265" s="28">
        <v>2</v>
      </c>
      <c r="R265" s="28">
        <v>5</v>
      </c>
      <c r="S265" s="28">
        <v>1</v>
      </c>
      <c r="T265" s="28">
        <v>4</v>
      </c>
      <c r="U265" s="28">
        <v>1</v>
      </c>
      <c r="V265" s="28">
        <v>14</v>
      </c>
      <c r="W265" s="28">
        <v>2</v>
      </c>
      <c r="X265" s="28">
        <v>1</v>
      </c>
      <c r="Y265" s="28">
        <v>2</v>
      </c>
      <c r="Z265" s="28">
        <v>16</v>
      </c>
      <c r="AA265" s="28">
        <v>16</v>
      </c>
      <c r="AB265" s="28">
        <v>8</v>
      </c>
    </row>
    <row r="266" spans="1:34" ht="24" hidden="1" customHeight="1" x14ac:dyDescent="0.25">
      <c r="A266" s="28" t="s">
        <v>76</v>
      </c>
      <c r="B266" s="18">
        <v>554</v>
      </c>
      <c r="C266" s="18"/>
      <c r="D266" s="18">
        <f>SUM(H266:AB266)</f>
        <v>574</v>
      </c>
      <c r="E266" s="18"/>
      <c r="F266" s="18"/>
      <c r="G266" s="18"/>
      <c r="H266" s="40">
        <v>11</v>
      </c>
      <c r="I266" s="40">
        <v>15</v>
      </c>
      <c r="J266" s="40">
        <v>93</v>
      </c>
      <c r="K266" s="40">
        <v>30</v>
      </c>
      <c r="L266" s="40">
        <v>15</v>
      </c>
      <c r="M266" s="40">
        <v>55</v>
      </c>
      <c r="N266" s="40">
        <v>16</v>
      </c>
      <c r="O266" s="40">
        <v>18</v>
      </c>
      <c r="P266" s="40">
        <v>16</v>
      </c>
      <c r="Q266" s="40">
        <v>10</v>
      </c>
      <c r="R266" s="40">
        <v>11</v>
      </c>
      <c r="S266" s="40">
        <v>40</v>
      </c>
      <c r="T266" s="40">
        <v>22</v>
      </c>
      <c r="U266" s="40">
        <v>55</v>
      </c>
      <c r="V266" s="40">
        <v>14</v>
      </c>
      <c r="W266" s="40">
        <v>29</v>
      </c>
      <c r="X266" s="40">
        <v>22</v>
      </c>
      <c r="Y266" s="40">
        <v>9</v>
      </c>
      <c r="Z266" s="40">
        <v>7</v>
      </c>
      <c r="AA266" s="40">
        <v>60</v>
      </c>
      <c r="AB266" s="40">
        <v>26</v>
      </c>
    </row>
    <row r="267" spans="1:34" ht="16.5" hidden="1" customHeight="1" x14ac:dyDescent="0.25">
      <c r="T267" s="1"/>
    </row>
    <row r="268" spans="1:34" s="28" customFormat="1" ht="16.5" hidden="1" customHeight="1" x14ac:dyDescent="0.25">
      <c r="A268" s="28" t="s">
        <v>144</v>
      </c>
      <c r="B268" s="35"/>
      <c r="C268" s="35"/>
      <c r="D268" s="28">
        <f>SUM(H268:AB268)</f>
        <v>40</v>
      </c>
      <c r="H268" s="28">
        <v>3</v>
      </c>
      <c r="J268" s="28">
        <v>1</v>
      </c>
      <c r="K268" s="28">
        <v>6</v>
      </c>
      <c r="M268" s="28">
        <v>1</v>
      </c>
      <c r="P268" s="28">
        <v>1</v>
      </c>
      <c r="R268" s="28">
        <v>2</v>
      </c>
      <c r="S268" s="28">
        <v>1</v>
      </c>
      <c r="T268" s="28">
        <v>3</v>
      </c>
      <c r="U268" s="28">
        <v>1</v>
      </c>
      <c r="V268" s="28">
        <v>3</v>
      </c>
      <c r="W268" s="28">
        <v>7</v>
      </c>
      <c r="X268" s="28">
        <v>1</v>
      </c>
      <c r="Y268" s="28">
        <v>1</v>
      </c>
      <c r="Z268" s="28">
        <v>1</v>
      </c>
      <c r="AA268" s="28">
        <v>4</v>
      </c>
      <c r="AB268" s="28">
        <v>4</v>
      </c>
      <c r="AE268" s="56"/>
      <c r="AH268" s="57"/>
    </row>
    <row r="269" spans="1:34" ht="16.5" hidden="1" customHeight="1" x14ac:dyDescent="0.25">
      <c r="T269" s="1"/>
    </row>
    <row r="270" spans="1:34" ht="21" hidden="1" customHeight="1" x14ac:dyDescent="0.25">
      <c r="A270" s="28" t="s">
        <v>147</v>
      </c>
      <c r="B270" s="18">
        <v>45</v>
      </c>
      <c r="C270" s="18"/>
      <c r="D270" s="18">
        <f>SUM(H270:AB270)</f>
        <v>58</v>
      </c>
      <c r="E270" s="18"/>
      <c r="F270" s="18"/>
      <c r="G270" s="18"/>
      <c r="H270" s="40">
        <v>5</v>
      </c>
      <c r="I270" s="40">
        <v>3</v>
      </c>
      <c r="J270" s="40"/>
      <c r="K270" s="40">
        <v>5</v>
      </c>
      <c r="L270" s="40">
        <v>2</v>
      </c>
      <c r="M270" s="40"/>
      <c r="N270" s="40">
        <v>2</v>
      </c>
      <c r="O270" s="40">
        <v>0</v>
      </c>
      <c r="P270" s="40">
        <v>3</v>
      </c>
      <c r="Q270" s="40">
        <v>3</v>
      </c>
      <c r="R270" s="40">
        <v>3</v>
      </c>
      <c r="S270" s="40">
        <v>2</v>
      </c>
      <c r="T270" s="40">
        <v>2</v>
      </c>
      <c r="U270" s="40">
        <v>10</v>
      </c>
      <c r="V270" s="40">
        <v>6</v>
      </c>
      <c r="W270" s="40">
        <v>6</v>
      </c>
      <c r="X270" s="40">
        <v>1</v>
      </c>
      <c r="Y270" s="40">
        <v>1</v>
      </c>
      <c r="Z270" s="40">
        <v>4</v>
      </c>
      <c r="AA270" s="40"/>
      <c r="AB270" s="40"/>
    </row>
    <row r="271" spans="1:34" ht="16.5" hidden="1" customHeight="1" x14ac:dyDescent="0.25">
      <c r="T271" s="1"/>
    </row>
    <row r="272" spans="1:34" ht="16.5" hidden="1" customHeight="1" x14ac:dyDescent="0.25">
      <c r="H272" s="1">
        <v>7600</v>
      </c>
      <c r="I272" s="1">
        <v>3300</v>
      </c>
      <c r="J272" s="1">
        <v>2100</v>
      </c>
      <c r="K272" s="1">
        <v>5800</v>
      </c>
      <c r="L272" s="1">
        <v>2600</v>
      </c>
      <c r="M272" s="1">
        <v>6300</v>
      </c>
      <c r="N272" s="1">
        <v>3100</v>
      </c>
      <c r="O272" s="1">
        <v>3000</v>
      </c>
      <c r="P272" s="1">
        <v>4300</v>
      </c>
      <c r="Q272" s="1">
        <v>2200</v>
      </c>
      <c r="R272" s="1">
        <v>4000</v>
      </c>
      <c r="S272" s="1">
        <v>4900</v>
      </c>
      <c r="T272" s="1">
        <v>5100</v>
      </c>
      <c r="U272" s="1">
        <v>4900</v>
      </c>
      <c r="V272" s="1">
        <v>7500</v>
      </c>
      <c r="W272" s="1">
        <v>3400</v>
      </c>
      <c r="X272" s="1">
        <v>2000</v>
      </c>
      <c r="Y272" s="1">
        <v>2000</v>
      </c>
      <c r="Z272" s="1">
        <v>6000</v>
      </c>
      <c r="AA272" s="1">
        <v>5600</v>
      </c>
      <c r="AB272" s="1">
        <v>2300</v>
      </c>
    </row>
    <row r="273" spans="1:33" ht="13.5" hidden="1" customHeight="1" x14ac:dyDescent="0.25">
      <c r="T273" s="1"/>
    </row>
    <row r="274" spans="1:33" ht="16.5" hidden="1" customHeight="1" x14ac:dyDescent="0.25">
      <c r="M274" s="1" t="s">
        <v>156</v>
      </c>
      <c r="T274" s="1"/>
      <c r="V274" s="1" t="s">
        <v>159</v>
      </c>
      <c r="X274" s="1" t="s">
        <v>157</v>
      </c>
      <c r="AA274" s="1" t="s">
        <v>158</v>
      </c>
      <c r="AB274" s="1" t="s">
        <v>155</v>
      </c>
    </row>
    <row r="275" spans="1:33" ht="16.5" hidden="1" customHeight="1" x14ac:dyDescent="0.25">
      <c r="T275" s="1"/>
    </row>
    <row r="276" spans="1:33" ht="22.5" hidden="1" customHeight="1" x14ac:dyDescent="0.25">
      <c r="A276" s="10" t="s">
        <v>172</v>
      </c>
      <c r="B276" s="35"/>
      <c r="C276" s="35"/>
      <c r="D276" s="41">
        <f>SUM(H276:AB276)</f>
        <v>49</v>
      </c>
      <c r="E276" s="35"/>
      <c r="F276" s="35"/>
      <c r="G276" s="35"/>
      <c r="H276" s="28">
        <v>1</v>
      </c>
      <c r="I276" s="28">
        <v>2</v>
      </c>
      <c r="J276" s="28"/>
      <c r="K276" s="28">
        <v>2</v>
      </c>
      <c r="L276" s="28"/>
      <c r="M276" s="28">
        <v>3</v>
      </c>
      <c r="N276" s="28">
        <v>1</v>
      </c>
      <c r="O276" s="28">
        <v>1</v>
      </c>
      <c r="P276" s="28">
        <v>8</v>
      </c>
      <c r="Q276" s="28">
        <v>6</v>
      </c>
      <c r="R276" s="28">
        <v>1</v>
      </c>
      <c r="S276" s="28">
        <v>0</v>
      </c>
      <c r="T276" s="28">
        <v>1</v>
      </c>
      <c r="U276" s="28">
        <v>4</v>
      </c>
      <c r="V276" s="28">
        <v>3</v>
      </c>
      <c r="W276" s="28">
        <v>2</v>
      </c>
      <c r="X276" s="28">
        <v>1</v>
      </c>
      <c r="Y276" s="28">
        <v>1</v>
      </c>
      <c r="Z276" s="28">
        <v>7</v>
      </c>
      <c r="AA276" s="28"/>
      <c r="AB276" s="28">
        <v>5</v>
      </c>
      <c r="AF276" s="1"/>
      <c r="AG276" s="1"/>
    </row>
    <row r="277" spans="1:33" hidden="1" x14ac:dyDescent="0.25">
      <c r="T277" s="1"/>
    </row>
    <row r="278" spans="1:33" hidden="1" x14ac:dyDescent="0.25">
      <c r="D278" s="2">
        <v>131503</v>
      </c>
      <c r="E278" s="2">
        <v>0.61502018062005714</v>
      </c>
      <c r="G278" s="2">
        <v>21</v>
      </c>
      <c r="H278" s="1">
        <v>8327</v>
      </c>
      <c r="I278" s="1">
        <v>5302</v>
      </c>
      <c r="J278" s="1">
        <v>13625</v>
      </c>
      <c r="K278" s="1">
        <v>6959</v>
      </c>
      <c r="L278" s="1">
        <v>1953</v>
      </c>
      <c r="M278" s="1">
        <v>10108</v>
      </c>
      <c r="N278" s="1">
        <v>4682</v>
      </c>
      <c r="O278" s="1">
        <v>7236</v>
      </c>
      <c r="P278" s="1">
        <v>4955</v>
      </c>
      <c r="Q278" s="1">
        <v>1778</v>
      </c>
      <c r="R278" s="1">
        <v>2151</v>
      </c>
      <c r="S278" s="1">
        <v>4490</v>
      </c>
      <c r="T278" s="1">
        <v>8940</v>
      </c>
      <c r="U278" s="1">
        <v>5313</v>
      </c>
      <c r="V278" s="1">
        <v>8101</v>
      </c>
      <c r="W278" s="1">
        <v>4187</v>
      </c>
      <c r="X278" s="1">
        <v>3748</v>
      </c>
      <c r="Y278" s="1">
        <v>1948</v>
      </c>
      <c r="Z278" s="1">
        <v>4526</v>
      </c>
      <c r="AA278" s="1">
        <v>16714</v>
      </c>
      <c r="AB278" s="1">
        <v>6460</v>
      </c>
      <c r="AF278" s="1"/>
      <c r="AG278" s="1"/>
    </row>
    <row r="279" spans="1:33" hidden="1" x14ac:dyDescent="0.25">
      <c r="T279" s="1"/>
    </row>
    <row r="280" spans="1:33" hidden="1" x14ac:dyDescent="0.25">
      <c r="T280" s="1"/>
    </row>
    <row r="281" spans="1:33" hidden="1" x14ac:dyDescent="0.25">
      <c r="T281" s="1"/>
    </row>
    <row r="282" spans="1:33" hidden="1" x14ac:dyDescent="0.25">
      <c r="T282" s="1"/>
    </row>
    <row r="283" spans="1:33" hidden="1" x14ac:dyDescent="0.25">
      <c r="D283" s="2">
        <f>SUM(H283:AB283)</f>
        <v>91993</v>
      </c>
      <c r="H283" s="69">
        <v>7450</v>
      </c>
      <c r="I283" s="69">
        <v>2273</v>
      </c>
      <c r="J283" s="69">
        <v>2632</v>
      </c>
      <c r="K283" s="69">
        <v>5776</v>
      </c>
      <c r="L283" s="69">
        <v>2995</v>
      </c>
      <c r="M283" s="70">
        <v>5799</v>
      </c>
      <c r="N283" s="69">
        <v>4262</v>
      </c>
      <c r="O283" s="69">
        <v>3174</v>
      </c>
      <c r="P283" s="69">
        <v>5009</v>
      </c>
      <c r="Q283" s="69">
        <v>1437</v>
      </c>
      <c r="R283" s="69">
        <v>1895</v>
      </c>
      <c r="S283" s="70">
        <v>7055</v>
      </c>
      <c r="T283" s="69">
        <v>6899</v>
      </c>
      <c r="U283" s="69">
        <v>4489</v>
      </c>
      <c r="V283" s="70">
        <v>7908</v>
      </c>
      <c r="W283" s="69">
        <v>4099</v>
      </c>
      <c r="X283" s="69">
        <v>2782</v>
      </c>
      <c r="Y283" s="69">
        <v>2085</v>
      </c>
      <c r="Z283" s="69">
        <v>6228</v>
      </c>
      <c r="AA283" s="69">
        <v>5162</v>
      </c>
      <c r="AB283" s="71">
        <v>2584</v>
      </c>
      <c r="AF283" s="1"/>
      <c r="AG283" s="1"/>
    </row>
    <row r="284" spans="1:33" hidden="1" x14ac:dyDescent="0.25">
      <c r="D284" s="2">
        <f>SUM(H284:AB284)</f>
        <v>-4497.1000000000004</v>
      </c>
      <c r="H284" s="65">
        <f t="shared" ref="H284:AB284" si="155">H20-H283</f>
        <v>-1735</v>
      </c>
      <c r="I284" s="65">
        <f t="shared" si="155"/>
        <v>968.59999999999991</v>
      </c>
      <c r="J284" s="65">
        <f t="shared" si="155"/>
        <v>-362</v>
      </c>
      <c r="K284" s="65">
        <f t="shared" si="155"/>
        <v>-1368</v>
      </c>
      <c r="L284" s="65">
        <f t="shared" si="155"/>
        <v>-681</v>
      </c>
      <c r="M284" s="65">
        <f t="shared" si="155"/>
        <v>883.80000000000018</v>
      </c>
      <c r="N284" s="65">
        <f t="shared" si="155"/>
        <v>-335</v>
      </c>
      <c r="O284" s="65">
        <f t="shared" si="155"/>
        <v>-248</v>
      </c>
      <c r="P284" s="65">
        <f t="shared" si="155"/>
        <v>0</v>
      </c>
      <c r="Q284" s="65">
        <f t="shared" si="155"/>
        <v>-73</v>
      </c>
      <c r="R284" s="65">
        <f t="shared" si="155"/>
        <v>449</v>
      </c>
      <c r="S284" s="65">
        <f t="shared" si="155"/>
        <v>-343</v>
      </c>
      <c r="T284" s="65">
        <f t="shared" si="155"/>
        <v>-170</v>
      </c>
      <c r="U284" s="65">
        <f t="shared" si="155"/>
        <v>-80</v>
      </c>
      <c r="V284" s="65">
        <f t="shared" si="155"/>
        <v>-50</v>
      </c>
      <c r="W284" s="65">
        <f t="shared" si="155"/>
        <v>334.5</v>
      </c>
      <c r="X284" s="65">
        <f t="shared" si="155"/>
        <v>-70</v>
      </c>
      <c r="Y284" s="65">
        <f t="shared" si="155"/>
        <v>-589</v>
      </c>
      <c r="Z284" s="65">
        <f t="shared" si="155"/>
        <v>-419</v>
      </c>
      <c r="AA284" s="65">
        <f t="shared" si="155"/>
        <v>-277</v>
      </c>
      <c r="AB284" s="65">
        <f t="shared" si="155"/>
        <v>-333</v>
      </c>
      <c r="AF284" s="1"/>
      <c r="AG284" s="1"/>
    </row>
    <row r="285" spans="1:33" hidden="1" x14ac:dyDescent="0.25">
      <c r="T285" s="1"/>
    </row>
    <row r="286" spans="1:33" hidden="1" x14ac:dyDescent="0.25">
      <c r="T286" s="1"/>
    </row>
    <row r="287" spans="1:33" hidden="1" x14ac:dyDescent="0.25">
      <c r="T287" s="1"/>
    </row>
    <row r="288" spans="1:33" hidden="1" x14ac:dyDescent="0.25">
      <c r="A288" s="38" t="s">
        <v>208</v>
      </c>
      <c r="B288" s="67">
        <f t="shared" ref="B288:AB288" si="156">B42/$D42</f>
        <v>1.1205556068964686</v>
      </c>
      <c r="C288" s="67"/>
      <c r="D288" s="67">
        <f t="shared" si="156"/>
        <v>1</v>
      </c>
      <c r="E288" s="67">
        <f t="shared" si="156"/>
        <v>4.4821342130268748E-6</v>
      </c>
      <c r="F288" s="67"/>
      <c r="G288" s="67">
        <f t="shared" si="156"/>
        <v>1.0547209308866485E-4</v>
      </c>
      <c r="H288" s="68">
        <f t="shared" si="156"/>
        <v>9.7179977579646484E-2</v>
      </c>
      <c r="I288" s="68">
        <f t="shared" si="156"/>
        <v>3.0365917848288938E-2</v>
      </c>
      <c r="J288" s="68">
        <f t="shared" si="156"/>
        <v>6.4171230427393006E-2</v>
      </c>
      <c r="K288" s="68">
        <f t="shared" si="156"/>
        <v>7.0274548880790405E-2</v>
      </c>
      <c r="L288" s="68">
        <f t="shared" si="156"/>
        <v>3.7779099248235096E-2</v>
      </c>
      <c r="M288" s="68">
        <f t="shared" si="156"/>
        <v>5.9893081432491828E-2</v>
      </c>
      <c r="N288" s="68">
        <f t="shared" si="156"/>
        <v>3.1495975988524633E-2</v>
      </c>
      <c r="O288" s="68">
        <f t="shared" si="156"/>
        <v>4.7341902354940714E-2</v>
      </c>
      <c r="P288" s="68">
        <f t="shared" si="156"/>
        <v>4.3384187623804145E-2</v>
      </c>
      <c r="Q288" s="68">
        <f t="shared" si="156"/>
        <v>2.074435171829107E-2</v>
      </c>
      <c r="R288" s="68">
        <f t="shared" si="156"/>
        <v>2.0215484508660765E-2</v>
      </c>
      <c r="S288" s="68">
        <f t="shared" si="156"/>
        <v>4.4027065143582671E-2</v>
      </c>
      <c r="T288" s="68">
        <f t="shared" si="156"/>
        <v>5.5794737243903707E-2</v>
      </c>
      <c r="U288" s="68">
        <f t="shared" si="156"/>
        <v>5.3810857397712152E-2</v>
      </c>
      <c r="V288" s="68">
        <f t="shared" si="156"/>
        <v>5.673896360107842E-2</v>
      </c>
      <c r="W288" s="68">
        <f t="shared" si="156"/>
        <v>3.8292396767933265E-2</v>
      </c>
      <c r="X288" s="68">
        <f t="shared" si="156"/>
        <v>3.7450126767410927E-2</v>
      </c>
      <c r="Y288" s="68">
        <f t="shared" si="156"/>
        <v>1.8944796910973515E-2</v>
      </c>
      <c r="Z288" s="68">
        <f t="shared" si="156"/>
        <v>3.9617327156351828E-2</v>
      </c>
      <c r="AA288" s="68">
        <f t="shared" si="156"/>
        <v>9.008823493958959E-2</v>
      </c>
      <c r="AB288" s="68">
        <f t="shared" si="156"/>
        <v>4.2389736460396732E-2</v>
      </c>
      <c r="AF288" s="1"/>
      <c r="AG288" s="1"/>
    </row>
    <row r="289" spans="1:33" hidden="1" x14ac:dyDescent="0.25">
      <c r="D289" s="2">
        <v>222344</v>
      </c>
      <c r="T289" s="1"/>
      <c r="AF289" s="1"/>
      <c r="AG289" s="1"/>
    </row>
    <row r="290" spans="1:33" hidden="1" x14ac:dyDescent="0.25">
      <c r="D290" s="66">
        <f>D289-D42</f>
        <v>23239.199999999983</v>
      </c>
      <c r="T290" s="1"/>
      <c r="AF290" s="1"/>
      <c r="AG290" s="1"/>
    </row>
    <row r="291" spans="1:33" hidden="1" x14ac:dyDescent="0.25">
      <c r="D291" s="2">
        <f>D290/6000</f>
        <v>3.8731999999999971</v>
      </c>
      <c r="T291" s="1"/>
      <c r="AF291" s="1"/>
      <c r="AG291" s="1"/>
    </row>
    <row r="292" spans="1:33" hidden="1" x14ac:dyDescent="0.25">
      <c r="T292" s="1"/>
    </row>
    <row r="293" spans="1:33" hidden="1" x14ac:dyDescent="0.25">
      <c r="A293" s="1"/>
      <c r="B293" s="1"/>
      <c r="C293" s="1"/>
      <c r="H293" s="68">
        <f t="shared" ref="H293:AC293" si="157">H64/$D64</f>
        <v>0.10321524366879159</v>
      </c>
      <c r="I293" s="68">
        <f t="shared" si="157"/>
        <v>1.3272024244957676E-2</v>
      </c>
      <c r="J293" s="68">
        <f t="shared" si="157"/>
        <v>0.11293412756470547</v>
      </c>
      <c r="K293" s="68">
        <f t="shared" si="157"/>
        <v>4.159264290939492E-2</v>
      </c>
      <c r="L293" s="68">
        <f t="shared" si="157"/>
        <v>2.3739854390915107E-2</v>
      </c>
      <c r="M293" s="68">
        <f t="shared" si="157"/>
        <v>3.6837705089351032E-2</v>
      </c>
      <c r="N293" s="68">
        <f t="shared" si="157"/>
        <v>2.0204131396523495E-2</v>
      </c>
      <c r="O293" s="68">
        <f t="shared" si="157"/>
        <v>5.1328944159960983E-2</v>
      </c>
      <c r="P293" s="68">
        <f t="shared" si="157"/>
        <v>3.4416692792698642E-2</v>
      </c>
      <c r="Q293" s="68">
        <f t="shared" si="157"/>
        <v>2.5516424565437002E-2</v>
      </c>
      <c r="R293" s="68">
        <f t="shared" si="157"/>
        <v>3.9937994217438252E-2</v>
      </c>
      <c r="S293" s="68">
        <f t="shared" si="157"/>
        <v>4.6713345177134498E-2</v>
      </c>
      <c r="T293" s="68">
        <f t="shared" si="157"/>
        <v>3.7516981920785869E-2</v>
      </c>
      <c r="U293" s="68">
        <f t="shared" si="157"/>
        <v>4.1157209043090538E-2</v>
      </c>
      <c r="V293" s="68">
        <f t="shared" si="157"/>
        <v>4.8803427735395546E-2</v>
      </c>
      <c r="W293" s="68">
        <f t="shared" si="157"/>
        <v>8.7853136865572862E-2</v>
      </c>
      <c r="X293" s="68">
        <f t="shared" si="157"/>
        <v>2.0482809070958303E-2</v>
      </c>
      <c r="Y293" s="68">
        <f t="shared" si="157"/>
        <v>1.6232974535827498E-2</v>
      </c>
      <c r="Z293" s="68">
        <f t="shared" si="157"/>
        <v>5.8835824015048596E-2</v>
      </c>
      <c r="AA293" s="68">
        <f t="shared" si="157"/>
        <v>9.0744417737833982E-2</v>
      </c>
      <c r="AB293" s="68">
        <f t="shared" si="157"/>
        <v>4.8664088898178144E-2</v>
      </c>
      <c r="AC293" s="68">
        <f t="shared" si="157"/>
        <v>0</v>
      </c>
      <c r="AF293" s="1"/>
      <c r="AG293" s="1"/>
    </row>
    <row r="294" spans="1:33" hidden="1" x14ac:dyDescent="0.25">
      <c r="A294" s="1"/>
      <c r="B294" s="1"/>
      <c r="C294" s="1"/>
      <c r="J294" s="68">
        <f t="shared" ref="J294:AB294" si="158">J70/$D70</f>
        <v>0.16670005208124675</v>
      </c>
      <c r="K294" s="68">
        <f t="shared" si="158"/>
        <v>4.0423059973558752E-2</v>
      </c>
      <c r="L294" s="68">
        <f t="shared" si="158"/>
        <v>1.5544249028484435E-2</v>
      </c>
      <c r="M294" s="68">
        <f t="shared" si="158"/>
        <v>5.1680621769961139E-2</v>
      </c>
      <c r="N294" s="68">
        <f t="shared" si="158"/>
        <v>1.846881134569929E-2</v>
      </c>
      <c r="O294" s="68">
        <f t="shared" si="158"/>
        <v>5.7008933936941626E-2</v>
      </c>
      <c r="P294" s="68">
        <f t="shared" si="158"/>
        <v>6.6904370818476827E-3</v>
      </c>
      <c r="Q294" s="68">
        <f t="shared" si="158"/>
        <v>2.5920435879972756E-2</v>
      </c>
      <c r="R294" s="68">
        <f t="shared" si="158"/>
        <v>3.8620247586234523E-2</v>
      </c>
      <c r="S294" s="68">
        <f t="shared" si="158"/>
        <v>3.1929810504386841E-2</v>
      </c>
      <c r="T294" s="68">
        <f t="shared" si="158"/>
        <v>6.3779496013781495E-2</v>
      </c>
      <c r="U294" s="68">
        <f t="shared" si="158"/>
        <v>7.2232682985457319E-2</v>
      </c>
      <c r="V294" s="68">
        <f t="shared" si="158"/>
        <v>2.2394936100316495E-2</v>
      </c>
      <c r="W294" s="68">
        <f t="shared" si="158"/>
        <v>8.1767557389527665E-2</v>
      </c>
      <c r="X294" s="68">
        <f t="shared" si="158"/>
        <v>2.0952686190457114E-2</v>
      </c>
      <c r="Y294" s="68">
        <f t="shared" si="158"/>
        <v>4.8475621970273629E-3</v>
      </c>
      <c r="Z294" s="68">
        <f t="shared" si="158"/>
        <v>8.7977244501422219E-2</v>
      </c>
      <c r="AA294" s="68">
        <f t="shared" si="158"/>
        <v>0.13981811626136773</v>
      </c>
      <c r="AB294" s="68">
        <f t="shared" si="158"/>
        <v>4.7273747045390807E-2</v>
      </c>
      <c r="AF294" s="1"/>
      <c r="AG294" s="1"/>
    </row>
    <row r="295" spans="1:33" hidden="1" x14ac:dyDescent="0.25">
      <c r="T295" s="1"/>
    </row>
    <row r="296" spans="1:33" hidden="1" x14ac:dyDescent="0.25">
      <c r="T296" s="1"/>
    </row>
    <row r="297" spans="1:33" hidden="1" x14ac:dyDescent="0.25"/>
    <row r="298" spans="1:33" hidden="1" x14ac:dyDescent="0.25">
      <c r="A298" s="1"/>
      <c r="B298" s="1"/>
      <c r="C298" s="1"/>
      <c r="D298" s="66">
        <f>SUM(H298:AB298)</f>
        <v>307765.82</v>
      </c>
      <c r="H298" s="65">
        <f t="shared" ref="H298:AB298" si="159">H42+H55+H59+H61+H63++H64</f>
        <v>33938</v>
      </c>
      <c r="I298" s="65">
        <f t="shared" si="159"/>
        <v>8108.5</v>
      </c>
      <c r="J298" s="65">
        <f t="shared" si="159"/>
        <v>22125.7</v>
      </c>
      <c r="K298" s="65">
        <f t="shared" si="159"/>
        <v>18826.900000000001</v>
      </c>
      <c r="L298" s="65">
        <f t="shared" si="159"/>
        <v>10489.119999999999</v>
      </c>
      <c r="M298" s="65">
        <f t="shared" si="159"/>
        <v>19735</v>
      </c>
      <c r="N298" s="65">
        <f t="shared" si="159"/>
        <v>8710</v>
      </c>
      <c r="O298" s="65">
        <f t="shared" si="159"/>
        <v>14997</v>
      </c>
      <c r="P298" s="65">
        <f t="shared" si="159"/>
        <v>11719</v>
      </c>
      <c r="Q298" s="65">
        <f t="shared" si="159"/>
        <v>6399.3</v>
      </c>
      <c r="R298" s="65">
        <f t="shared" si="159"/>
        <v>8781</v>
      </c>
      <c r="S298" s="65">
        <f t="shared" si="159"/>
        <v>12337</v>
      </c>
      <c r="T298" s="188">
        <f t="shared" si="159"/>
        <v>17312</v>
      </c>
      <c r="U298" s="65">
        <f t="shared" si="159"/>
        <v>16261.1</v>
      </c>
      <c r="V298" s="65">
        <f t="shared" si="159"/>
        <v>16703.5</v>
      </c>
      <c r="W298" s="65">
        <f t="shared" si="159"/>
        <v>13765.2</v>
      </c>
      <c r="X298" s="65">
        <f t="shared" si="159"/>
        <v>11357.5</v>
      </c>
      <c r="Y298" s="65">
        <f t="shared" si="159"/>
        <v>5257</v>
      </c>
      <c r="Z298" s="65">
        <f t="shared" si="159"/>
        <v>12934</v>
      </c>
      <c r="AA298" s="65">
        <f t="shared" si="159"/>
        <v>26009</v>
      </c>
      <c r="AB298" s="65">
        <f t="shared" si="159"/>
        <v>12000</v>
      </c>
      <c r="AF298" s="1"/>
      <c r="AG298" s="1"/>
    </row>
    <row r="299" spans="1:33" hidden="1" x14ac:dyDescent="0.25"/>
    <row r="300" spans="1:33" hidden="1" x14ac:dyDescent="0.25"/>
    <row r="301" spans="1:33" hidden="1" x14ac:dyDescent="0.25"/>
    <row r="302" spans="1:33" hidden="1" x14ac:dyDescent="0.25"/>
    <row r="303" spans="1:33" x14ac:dyDescent="0.25">
      <c r="A303" s="1"/>
      <c r="B303" s="1"/>
      <c r="C303" s="1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188"/>
      <c r="U303" s="65"/>
      <c r="V303" s="65"/>
      <c r="W303" s="65"/>
      <c r="X303" s="65"/>
      <c r="Y303" s="65"/>
      <c r="Z303" s="65"/>
      <c r="AA303" s="65"/>
      <c r="AB303" s="65"/>
      <c r="AC303" s="65">
        <f>AC41-AC20</f>
        <v>0</v>
      </c>
      <c r="AF303" s="1"/>
      <c r="AG303" s="1"/>
    </row>
    <row r="315" spans="8:31" x14ac:dyDescent="0.25">
      <c r="AE315" s="1">
        <v>2300</v>
      </c>
    </row>
    <row r="317" spans="8:31" x14ac:dyDescent="0.25">
      <c r="H317" s="1">
        <v>7600</v>
      </c>
    </row>
    <row r="318" spans="8:31" x14ac:dyDescent="0.25">
      <c r="H318" s="1">
        <v>3300</v>
      </c>
    </row>
    <row r="319" spans="8:31" x14ac:dyDescent="0.25">
      <c r="H319" s="1">
        <v>2100</v>
      </c>
    </row>
    <row r="320" spans="8:31" x14ac:dyDescent="0.25">
      <c r="H320" s="1">
        <v>5800</v>
      </c>
    </row>
    <row r="321" spans="8:8" x14ac:dyDescent="0.25">
      <c r="H321" s="1">
        <v>2600</v>
      </c>
    </row>
    <row r="322" spans="8:8" x14ac:dyDescent="0.25">
      <c r="H322" s="1">
        <v>6300</v>
      </c>
    </row>
    <row r="323" spans="8:8" x14ac:dyDescent="0.25">
      <c r="H323" s="1">
        <v>3100</v>
      </c>
    </row>
    <row r="324" spans="8:8" x14ac:dyDescent="0.25">
      <c r="H324" s="1">
        <v>3000</v>
      </c>
    </row>
    <row r="325" spans="8:8" x14ac:dyDescent="0.25">
      <c r="H325" s="1">
        <v>4300</v>
      </c>
    </row>
    <row r="326" spans="8:8" x14ac:dyDescent="0.25">
      <c r="H326" s="1">
        <v>2200</v>
      </c>
    </row>
    <row r="327" spans="8:8" x14ac:dyDescent="0.25">
      <c r="H327" s="1">
        <v>4000</v>
      </c>
    </row>
    <row r="328" spans="8:8" x14ac:dyDescent="0.25">
      <c r="H328" s="1">
        <v>4900</v>
      </c>
    </row>
    <row r="329" spans="8:8" x14ac:dyDescent="0.25">
      <c r="H329" s="1">
        <v>5100</v>
      </c>
    </row>
    <row r="330" spans="8:8" x14ac:dyDescent="0.25">
      <c r="H330" s="1">
        <v>4900</v>
      </c>
    </row>
    <row r="331" spans="8:8" x14ac:dyDescent="0.25">
      <c r="H331" s="1">
        <v>7500</v>
      </c>
    </row>
    <row r="332" spans="8:8" x14ac:dyDescent="0.25">
      <c r="H332" s="1">
        <v>3400</v>
      </c>
    </row>
    <row r="333" spans="8:8" x14ac:dyDescent="0.25">
      <c r="H333" s="1">
        <v>2000</v>
      </c>
    </row>
    <row r="334" spans="8:8" x14ac:dyDescent="0.25">
      <c r="H334" s="1">
        <v>2000</v>
      </c>
    </row>
    <row r="335" spans="8:8" x14ac:dyDescent="0.25">
      <c r="H335" s="1">
        <v>6000</v>
      </c>
    </row>
    <row r="336" spans="8:8" x14ac:dyDescent="0.25">
      <c r="H336" s="1">
        <v>5600</v>
      </c>
    </row>
    <row r="337" spans="8:8" x14ac:dyDescent="0.25">
      <c r="H337" s="1">
        <v>2300</v>
      </c>
    </row>
  </sheetData>
  <dataConsolidate/>
  <mergeCells count="32">
    <mergeCell ref="F4:F6"/>
    <mergeCell ref="A259:M259"/>
    <mergeCell ref="A258:AB258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2024-08-28T14:51:05Z</cp:lastPrinted>
  <dcterms:created xsi:type="dcterms:W3CDTF">2017-06-08T05:54:08Z</dcterms:created>
  <dcterms:modified xsi:type="dcterms:W3CDTF">2024-08-28T14:56:03Z</dcterms:modified>
</cp:coreProperties>
</file>