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355" yWindow="-120" windowWidth="1498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оперативка!$A$2:$AF$92</definedName>
  </definedNames>
  <calcPr calcId="145621"/>
</workbook>
</file>

<file path=xl/calcChain.xml><?xml version="1.0" encoding="utf-8"?>
<calcChain xmlns="http://schemas.openxmlformats.org/spreadsheetml/2006/main">
  <c r="T63" i="1" l="1"/>
  <c r="Z64" i="1"/>
  <c r="N64" i="1"/>
  <c r="U63" i="1" l="1"/>
  <c r="R42" i="1" l="1"/>
  <c r="S42" i="1"/>
  <c r="M42" i="1" l="1"/>
  <c r="Q63" i="1"/>
  <c r="M63" i="1"/>
  <c r="N63" i="1"/>
  <c r="O63" i="1"/>
  <c r="AC42" i="1" l="1"/>
  <c r="AD64" i="1" l="1"/>
  <c r="Y11" i="1"/>
  <c r="Q64" i="1" l="1"/>
  <c r="N42" i="1" l="1"/>
  <c r="O42" i="1"/>
  <c r="P42" i="1"/>
  <c r="Q42" i="1"/>
  <c r="T42" i="1"/>
  <c r="V42" i="1"/>
  <c r="W42" i="1"/>
  <c r="X42" i="1"/>
  <c r="Y42" i="1"/>
  <c r="Z42" i="1"/>
  <c r="AA42" i="1"/>
  <c r="AB42" i="1"/>
  <c r="AD42" i="1"/>
  <c r="AE42" i="1"/>
  <c r="AF42" i="1"/>
  <c r="O64" i="1" l="1"/>
  <c r="P64" i="1"/>
  <c r="S64" i="1"/>
  <c r="T64" i="1"/>
  <c r="U64" i="1"/>
  <c r="X64" i="1"/>
  <c r="AA64" i="1"/>
  <c r="AB64" i="1"/>
  <c r="AE64" i="1"/>
  <c r="AF64" i="1"/>
  <c r="M64" i="1"/>
  <c r="S63" i="1"/>
  <c r="X63" i="1"/>
  <c r="Y63" i="1"/>
  <c r="AA63" i="1"/>
  <c r="AB63" i="1"/>
  <c r="AE63" i="1"/>
  <c r="B30" i="1" l="1"/>
  <c r="F15" i="1"/>
  <c r="F16" i="1"/>
  <c r="F17" i="1"/>
  <c r="F18" i="1"/>
  <c r="F19" i="1"/>
  <c r="F27" i="1"/>
  <c r="F31" i="1"/>
  <c r="F37" i="1"/>
  <c r="F77" i="1"/>
  <c r="F79" i="1"/>
  <c r="F80" i="1"/>
  <c r="F81" i="1"/>
  <c r="F82" i="1"/>
  <c r="F83" i="1"/>
  <c r="F84" i="1"/>
  <c r="I269" i="1" l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L270" i="1"/>
  <c r="I270" i="1" l="1"/>
  <c r="L63" i="1"/>
  <c r="I30" i="1" l="1"/>
  <c r="AK30" i="1" l="1"/>
  <c r="F30" i="1"/>
  <c r="I47" i="1"/>
  <c r="F47" i="1" s="1"/>
  <c r="I48" i="1"/>
  <c r="F48" i="1" s="1"/>
  <c r="I49" i="1"/>
  <c r="F49" i="1" s="1"/>
  <c r="L42" i="1"/>
  <c r="I42" i="1" l="1"/>
  <c r="AG42" i="1"/>
  <c r="AG63" i="1"/>
  <c r="T274" i="1" l="1"/>
  <c r="AA274" i="1"/>
  <c r="H274" i="1"/>
  <c r="L274" i="1"/>
  <c r="P274" i="1"/>
  <c r="U274" i="1"/>
  <c r="Y274" i="1"/>
  <c r="Q274" i="1"/>
  <c r="AB274" i="1"/>
  <c r="AF274" i="1"/>
  <c r="R274" i="1"/>
  <c r="AC274" i="1"/>
  <c r="O274" i="1"/>
  <c r="X274" i="1"/>
  <c r="I274" i="1"/>
  <c r="M274" i="1"/>
  <c r="V274" i="1"/>
  <c r="N274" i="1"/>
  <c r="W274" i="1"/>
  <c r="K274" i="1"/>
  <c r="S274" i="1"/>
  <c r="Z274" i="1"/>
  <c r="AD274" i="1"/>
  <c r="AE274" i="1"/>
  <c r="F42" i="1"/>
  <c r="I276" i="1"/>
  <c r="I277" i="1" s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" i="1"/>
  <c r="AK5" i="1" l="1"/>
  <c r="C30" i="1" l="1"/>
  <c r="AL30" i="1"/>
  <c r="I21" i="1"/>
  <c r="AK21" i="1" l="1"/>
  <c r="F21" i="1"/>
  <c r="AL21" i="1"/>
  <c r="C21" i="1"/>
  <c r="J21" i="1"/>
  <c r="I18" i="1"/>
  <c r="AK18" i="1" s="1"/>
  <c r="M11" i="1"/>
  <c r="L11" i="1"/>
  <c r="H11" i="1"/>
  <c r="N11" i="1"/>
  <c r="O11" i="1"/>
  <c r="P11" i="1"/>
  <c r="Q11" i="1"/>
  <c r="S11" i="1"/>
  <c r="T11" i="1"/>
  <c r="U11" i="1"/>
  <c r="W11" i="1"/>
  <c r="X11" i="1"/>
  <c r="Z11" i="1"/>
  <c r="AA11" i="1"/>
  <c r="AB11" i="1"/>
  <c r="AD11" i="1"/>
  <c r="AE11" i="1"/>
  <c r="AF11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F17" i="1"/>
  <c r="X26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I29" i="1" l="1"/>
  <c r="F29" i="1" s="1"/>
  <c r="AL18" i="1"/>
  <c r="D18" i="1" s="1"/>
  <c r="C18" i="1"/>
  <c r="I7" i="1"/>
  <c r="AK7" i="1" s="1"/>
  <c r="AL7" i="1" l="1"/>
  <c r="C7" i="1"/>
  <c r="H13" i="1"/>
  <c r="H9" i="1"/>
  <c r="I25" i="1" l="1"/>
  <c r="AK25" i="1" l="1"/>
  <c r="C25" i="1" s="1"/>
  <c r="F25" i="1"/>
  <c r="I12" i="1"/>
  <c r="AK12" i="1" l="1"/>
  <c r="AL12" i="1" s="1"/>
  <c r="D12" i="1" s="1"/>
  <c r="F12" i="1"/>
  <c r="AL25" i="1"/>
  <c r="D25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C12" i="1" l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H36" i="1" l="1"/>
  <c r="H29" i="1" l="1"/>
  <c r="L36" i="1" l="1"/>
  <c r="I20" i="1" l="1"/>
  <c r="AK20" i="1" l="1"/>
  <c r="F20" i="1"/>
  <c r="AL20" i="1"/>
  <c r="C20" i="1"/>
  <c r="H22" i="1"/>
  <c r="J25" i="1" l="1"/>
  <c r="I26" i="1"/>
  <c r="M226" i="1"/>
  <c r="I223" i="1"/>
  <c r="AK26" i="1" l="1"/>
  <c r="C26" i="1" s="1"/>
  <c r="F26" i="1"/>
  <c r="L129" i="1"/>
  <c r="AL26" i="1" l="1"/>
  <c r="I183" i="1"/>
  <c r="I182" i="1"/>
  <c r="Q163" i="1"/>
  <c r="Q164" i="1"/>
  <c r="P184" i="1" l="1"/>
  <c r="U111" i="1" l="1"/>
  <c r="AA184" i="1" l="1"/>
  <c r="AD136" i="1" l="1"/>
  <c r="AD102" i="1"/>
  <c r="AD104" i="1" s="1"/>
  <c r="R169" i="1" l="1"/>
  <c r="R184" i="1"/>
  <c r="AC137" i="1" l="1"/>
  <c r="AC140" i="1" s="1"/>
  <c r="H163" i="1" l="1"/>
  <c r="AA136" i="1" l="1"/>
  <c r="AA137" i="1"/>
  <c r="AA140" i="1" s="1"/>
  <c r="I146" i="1" l="1"/>
  <c r="X175" i="1" l="1"/>
  <c r="P175" i="1" l="1"/>
  <c r="H104" i="1" l="1"/>
  <c r="I160" i="1" l="1"/>
  <c r="I161" i="1"/>
  <c r="M175" i="1" l="1"/>
  <c r="N111" i="1" l="1"/>
  <c r="O111" i="1"/>
  <c r="P111" i="1"/>
  <c r="Q111" i="1"/>
  <c r="R111" i="1"/>
  <c r="S111" i="1"/>
  <c r="V111" i="1"/>
  <c r="W111" i="1"/>
  <c r="X111" i="1"/>
  <c r="Y111" i="1"/>
  <c r="Z111" i="1"/>
  <c r="AA111" i="1"/>
  <c r="AB111" i="1"/>
  <c r="AC111" i="1"/>
  <c r="AD111" i="1"/>
  <c r="AE111" i="1"/>
  <c r="AF111" i="1"/>
  <c r="M111" i="1"/>
  <c r="I110" i="1" l="1"/>
  <c r="I101" i="1"/>
  <c r="V147" i="1" l="1"/>
  <c r="I147" i="1" s="1"/>
  <c r="S154" i="1" l="1"/>
  <c r="V140" i="1" l="1"/>
  <c r="O130" i="1" l="1"/>
  <c r="O104" i="1"/>
  <c r="H139" i="1" l="1"/>
  <c r="M102" i="1" l="1"/>
  <c r="X164" i="1" l="1"/>
  <c r="L163" i="1"/>
  <c r="Z189" i="1" l="1"/>
  <c r="U175" i="1" l="1"/>
  <c r="O137" i="1"/>
  <c r="V102" i="1" l="1"/>
  <c r="X102" i="1"/>
  <c r="X162" i="1"/>
  <c r="I98" i="1" l="1"/>
  <c r="AC102" i="1"/>
  <c r="R140" i="1" l="1"/>
  <c r="M189" i="1" l="1"/>
  <c r="AF195" i="1" l="1"/>
  <c r="AA144" i="1" l="1"/>
  <c r="Q184" i="1" l="1"/>
  <c r="N162" i="1" l="1"/>
  <c r="V148" i="1"/>
  <c r="X104" i="1" l="1"/>
  <c r="T102" i="1"/>
  <c r="T103" i="1" l="1"/>
  <c r="T111" i="1"/>
  <c r="H155" i="1"/>
  <c r="H140" i="1" l="1"/>
  <c r="O163" i="1" l="1"/>
  <c r="O166" i="1" s="1"/>
  <c r="P162" i="1" l="1"/>
  <c r="L148" i="1" l="1"/>
  <c r="L155" i="1" s="1"/>
  <c r="X140" i="1"/>
  <c r="L140" i="1"/>
  <c r="L102" i="1"/>
  <c r="L104" i="1" s="1"/>
  <c r="I94" i="1"/>
  <c r="I111" i="1" l="1"/>
  <c r="I103" i="1"/>
  <c r="AD137" i="1"/>
  <c r="AD140" i="1" s="1"/>
  <c r="I135" i="1"/>
  <c r="I138" i="1"/>
  <c r="I100" i="1"/>
  <c r="J100" i="1" l="1"/>
  <c r="I162" i="1"/>
  <c r="I99" i="1"/>
  <c r="L164" i="1" l="1"/>
  <c r="L166" i="1"/>
  <c r="L184" i="1"/>
  <c r="Y154" i="1" l="1"/>
  <c r="Y150" i="1"/>
  <c r="Y158" i="1"/>
  <c r="AF163" i="1"/>
  <c r="AF166" i="1" s="1"/>
  <c r="AF164" i="1"/>
  <c r="AF184" i="1"/>
  <c r="AF165" i="1" l="1"/>
  <c r="S163" i="1" l="1"/>
  <c r="S166" i="1" s="1"/>
  <c r="N163" i="1"/>
  <c r="N166" i="1" s="1"/>
  <c r="M163" i="1" l="1"/>
  <c r="M166" i="1" s="1"/>
  <c r="P163" i="1"/>
  <c r="P166" i="1" s="1"/>
  <c r="Q166" i="1"/>
  <c r="R163" i="1"/>
  <c r="R166" i="1" s="1"/>
  <c r="T163" i="1"/>
  <c r="T166" i="1" s="1"/>
  <c r="U163" i="1"/>
  <c r="U166" i="1" s="1"/>
  <c r="V163" i="1"/>
  <c r="V166" i="1" s="1"/>
  <c r="Q189" i="1"/>
  <c r="AE163" i="1" l="1"/>
  <c r="AE166" i="1" s="1"/>
  <c r="W172" i="1"/>
  <c r="X172" i="1"/>
  <c r="X163" i="1" l="1"/>
  <c r="X166" i="1" s="1"/>
  <c r="U172" i="1"/>
  <c r="Y104" i="1"/>
  <c r="T104" i="1"/>
  <c r="O140" i="1"/>
  <c r="M164" i="1"/>
  <c r="O164" i="1"/>
  <c r="P164" i="1"/>
  <c r="R164" i="1"/>
  <c r="S164" i="1"/>
  <c r="T164" i="1"/>
  <c r="U164" i="1"/>
  <c r="V164" i="1"/>
  <c r="W164" i="1"/>
  <c r="Y164" i="1"/>
  <c r="Z164" i="1"/>
  <c r="AA164" i="1"/>
  <c r="AB164" i="1"/>
  <c r="AC164" i="1"/>
  <c r="AD164" i="1"/>
  <c r="AE164" i="1"/>
  <c r="W163" i="1"/>
  <c r="W166" i="1" s="1"/>
  <c r="Y163" i="1"/>
  <c r="Y166" i="1" s="1"/>
  <c r="Z163" i="1"/>
  <c r="Z166" i="1" s="1"/>
  <c r="AA163" i="1"/>
  <c r="AA166" i="1" s="1"/>
  <c r="AB163" i="1"/>
  <c r="AB166" i="1" s="1"/>
  <c r="AC163" i="1"/>
  <c r="AC166" i="1" s="1"/>
  <c r="AD163" i="1"/>
  <c r="AD166" i="1" s="1"/>
  <c r="N164" i="1"/>
  <c r="N175" i="1"/>
  <c r="I166" i="1" l="1"/>
  <c r="Y189" i="1"/>
  <c r="I152" i="1" l="1"/>
  <c r="I149" i="1"/>
  <c r="AF154" i="1"/>
  <c r="AA130" i="1" l="1"/>
  <c r="AB184" i="1" l="1"/>
  <c r="AE181" i="1"/>
  <c r="S184" i="1"/>
  <c r="Y129" i="1" l="1"/>
  <c r="H129" i="1" l="1"/>
  <c r="H130" i="1" l="1"/>
  <c r="J116" i="1"/>
  <c r="Y175" i="1" l="1"/>
  <c r="T130" i="1" l="1"/>
  <c r="N130" i="1"/>
  <c r="I124" i="1"/>
  <c r="J124" i="1" s="1"/>
  <c r="I117" i="1"/>
  <c r="I109" i="1"/>
  <c r="I130" i="1" l="1"/>
  <c r="J130" i="1" s="1"/>
  <c r="J117" i="1"/>
  <c r="Z130" i="1"/>
  <c r="AE130" i="1"/>
  <c r="AE102" i="1" l="1"/>
  <c r="AE104" i="1" s="1"/>
  <c r="AF102" i="1"/>
  <c r="AF104" i="1" s="1"/>
  <c r="N184" i="1" l="1"/>
  <c r="Y184" i="1" l="1"/>
  <c r="Y169" i="1" l="1"/>
  <c r="Z169" i="1"/>
  <c r="AB169" i="1" l="1"/>
  <c r="L165" i="1" l="1"/>
  <c r="H184" i="1" l="1"/>
  <c r="Z154" i="1" l="1"/>
  <c r="M225" i="1" l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D225" i="1"/>
  <c r="AE225" i="1"/>
  <c r="AF225" i="1"/>
  <c r="AE103" i="1" l="1"/>
  <c r="Y226" i="1" l="1"/>
  <c r="L154" i="1" l="1"/>
  <c r="X165" i="1" l="1"/>
  <c r="T165" i="1"/>
  <c r="AB165" i="1"/>
  <c r="P165" i="1"/>
  <c r="AA165" i="1"/>
  <c r="O165" i="1"/>
  <c r="AC165" i="1"/>
  <c r="U165" i="1"/>
  <c r="M165" i="1"/>
  <c r="Q165" i="1"/>
  <c r="W165" i="1"/>
  <c r="AE165" i="1"/>
  <c r="S165" i="1"/>
  <c r="AD165" i="1"/>
  <c r="Z165" i="1"/>
  <c r="V165" i="1"/>
  <c r="R165" i="1"/>
  <c r="N165" i="1"/>
  <c r="Y165" i="1"/>
  <c r="AA189" i="1" l="1"/>
  <c r="AA102" i="1" l="1"/>
  <c r="AA104" i="1" s="1"/>
  <c r="Z175" i="1" l="1"/>
  <c r="V154" i="1" l="1"/>
  <c r="U154" i="1" l="1"/>
  <c r="AA198" i="1" l="1"/>
  <c r="V198" i="1" l="1"/>
  <c r="AC154" i="1" l="1"/>
  <c r="Z226" i="1" l="1"/>
  <c r="S144" i="1" l="1"/>
  <c r="N181" i="1" l="1"/>
  <c r="AF158" i="1" l="1"/>
  <c r="M144" i="1" l="1"/>
  <c r="X144" i="1"/>
  <c r="AE154" i="1" l="1"/>
  <c r="AA175" i="1" l="1"/>
  <c r="AD189" i="1" l="1"/>
  <c r="N129" i="1" l="1"/>
  <c r="AE129" i="1"/>
  <c r="I118" i="1" l="1"/>
  <c r="P154" i="1" l="1"/>
  <c r="P144" i="1"/>
  <c r="N169" i="1" l="1"/>
  <c r="L169" i="1" l="1"/>
  <c r="U144" i="1" l="1"/>
  <c r="T144" i="1"/>
  <c r="R172" i="1" l="1"/>
  <c r="AD144" i="1" l="1"/>
  <c r="AC144" i="1" l="1"/>
  <c r="R144" i="1" l="1"/>
  <c r="T226" i="1" l="1"/>
  <c r="X226" i="1" l="1"/>
  <c r="X189" i="1"/>
  <c r="I206" i="1"/>
  <c r="I205" i="1"/>
  <c r="V144" i="1"/>
  <c r="N226" i="1" l="1"/>
  <c r="S226" i="1" l="1"/>
  <c r="V169" i="1" l="1"/>
  <c r="AF226" i="1" l="1"/>
  <c r="AB144" i="1"/>
  <c r="Y198" i="1" l="1"/>
  <c r="O169" i="1"/>
  <c r="W144" i="1" l="1"/>
  <c r="Z198" i="1" l="1"/>
  <c r="AE226" i="1" l="1"/>
  <c r="AE125" i="1"/>
  <c r="J191" i="1"/>
  <c r="J193" i="1"/>
  <c r="U226" i="1" l="1"/>
  <c r="Q154" i="1" l="1"/>
  <c r="L189" i="1" l="1"/>
  <c r="S169" i="1"/>
  <c r="AB226" i="1" l="1"/>
  <c r="AA172" i="1" l="1"/>
  <c r="O144" i="1" l="1"/>
  <c r="N102" i="1" l="1"/>
  <c r="P102" i="1"/>
  <c r="P104" i="1" s="1"/>
  <c r="Q102" i="1"/>
  <c r="R102" i="1"/>
  <c r="S102" i="1"/>
  <c r="U102" i="1"/>
  <c r="W102" i="1"/>
  <c r="Y103" i="1"/>
  <c r="Z102" i="1"/>
  <c r="AA103" i="1"/>
  <c r="AB102" i="1"/>
  <c r="AF103" i="1"/>
  <c r="I102" i="1" l="1"/>
  <c r="I104" i="1" s="1"/>
  <c r="P103" i="1"/>
  <c r="O103" i="1"/>
  <c r="W103" i="1"/>
  <c r="W104" i="1"/>
  <c r="S103" i="1"/>
  <c r="S104" i="1"/>
  <c r="AD103" i="1"/>
  <c r="V103" i="1"/>
  <c r="V104" i="1"/>
  <c r="R103" i="1"/>
  <c r="R104" i="1"/>
  <c r="N103" i="1"/>
  <c r="N104" i="1"/>
  <c r="L103" i="1"/>
  <c r="X103" i="1"/>
  <c r="U103" i="1"/>
  <c r="U104" i="1"/>
  <c r="Q103" i="1"/>
  <c r="Q104" i="1"/>
  <c r="M103" i="1"/>
  <c r="M104" i="1"/>
  <c r="AB103" i="1"/>
  <c r="AB104" i="1"/>
  <c r="Z103" i="1"/>
  <c r="Z104" i="1"/>
  <c r="AC103" i="1"/>
  <c r="AC104" i="1"/>
  <c r="AB175" i="1"/>
  <c r="I174" i="1" l="1"/>
  <c r="J174" i="1" s="1"/>
  <c r="I173" i="1"/>
  <c r="J173" i="1" l="1"/>
  <c r="I175" i="1"/>
  <c r="J175" i="1" s="1"/>
  <c r="N144" i="1"/>
  <c r="M132" i="1" l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L132" i="1"/>
  <c r="O198" i="1" l="1"/>
  <c r="Q226" i="1" l="1"/>
  <c r="AC169" i="1" l="1"/>
  <c r="P169" i="1" l="1"/>
  <c r="S125" i="1"/>
  <c r="H198" i="1" l="1"/>
  <c r="I197" i="1" l="1"/>
  <c r="J197" i="1" s="1"/>
  <c r="I196" i="1"/>
  <c r="J196" i="1" s="1"/>
  <c r="I198" i="1" l="1"/>
  <c r="J198" i="1" s="1"/>
  <c r="AD198" i="1" l="1"/>
  <c r="AE189" i="1" l="1"/>
  <c r="P189" i="1" l="1"/>
  <c r="X178" i="1" l="1"/>
  <c r="X169" i="1"/>
  <c r="Z144" i="1" l="1"/>
  <c r="W189" i="1" l="1"/>
  <c r="I132" i="1" l="1"/>
  <c r="J132" i="1" s="1"/>
  <c r="M169" i="1" l="1"/>
  <c r="P127" i="1" l="1"/>
  <c r="Y144" i="1"/>
  <c r="Q172" i="1" l="1"/>
  <c r="H164" i="1" l="1"/>
  <c r="H165" i="1" l="1"/>
  <c r="AD169" i="1"/>
  <c r="AD154" i="1"/>
  <c r="X127" i="1"/>
  <c r="AE169" i="1" l="1"/>
  <c r="O189" i="1" l="1"/>
  <c r="I188" i="1"/>
  <c r="I187" i="1"/>
  <c r="I189" i="1" l="1"/>
  <c r="Q144" i="1"/>
  <c r="Q169" i="1"/>
  <c r="H169" i="1" l="1"/>
  <c r="M172" i="1" l="1"/>
  <c r="W169" i="1" l="1"/>
  <c r="Y172" i="1"/>
  <c r="W154" i="1"/>
  <c r="AE126" i="1"/>
  <c r="H218" i="1" l="1"/>
  <c r="H222" i="1"/>
  <c r="H226" i="1"/>
  <c r="I131" i="1" l="1"/>
  <c r="J131" i="1" s="1"/>
  <c r="O200" i="1" l="1"/>
  <c r="L144" i="1" l="1"/>
  <c r="M154" i="1" l="1"/>
  <c r="AB158" i="1" l="1"/>
  <c r="AC128" i="1" l="1"/>
  <c r="AD128" i="1"/>
  <c r="AC127" i="1"/>
  <c r="R128" i="1"/>
  <c r="O172" i="1" l="1"/>
  <c r="V128" i="1" l="1"/>
  <c r="N154" i="1" l="1"/>
  <c r="W195" i="1" l="1"/>
  <c r="W194" i="1" s="1"/>
  <c r="H154" i="1" l="1"/>
  <c r="T172" i="1" l="1"/>
  <c r="W127" i="1" l="1"/>
  <c r="Y128" i="1"/>
  <c r="T128" i="1" l="1"/>
  <c r="T127" i="1"/>
  <c r="U128" i="1" l="1"/>
  <c r="W128" i="1"/>
  <c r="X128" i="1"/>
  <c r="U127" i="1"/>
  <c r="AD226" i="1" l="1"/>
  <c r="AA195" i="1" l="1"/>
  <c r="AA194" i="1" s="1"/>
  <c r="AA154" i="1"/>
  <c r="AA128" i="1"/>
  <c r="AA127" i="1"/>
  <c r="H172" i="1" l="1"/>
  <c r="V127" i="1" l="1"/>
  <c r="M127" i="1" l="1"/>
  <c r="M128" i="1"/>
  <c r="Q128" i="1" l="1"/>
  <c r="L128" i="1"/>
  <c r="L127" i="1"/>
  <c r="O128" i="1" l="1"/>
  <c r="O127" i="1"/>
  <c r="Q127" i="1"/>
  <c r="Z128" i="1"/>
  <c r="S128" i="1" l="1"/>
  <c r="S127" i="1"/>
  <c r="N127" i="1"/>
  <c r="N128" i="1"/>
  <c r="I134" i="1" l="1"/>
  <c r="J134" i="1" s="1"/>
  <c r="M137" i="1"/>
  <c r="M140" i="1" s="1"/>
  <c r="N137" i="1"/>
  <c r="N140" i="1" s="1"/>
  <c r="O139" i="1"/>
  <c r="P137" i="1"/>
  <c r="Q137" i="1"/>
  <c r="R139" i="1"/>
  <c r="S137" i="1"/>
  <c r="T137" i="1"/>
  <c r="U137" i="1"/>
  <c r="U140" i="1" s="1"/>
  <c r="W137" i="1"/>
  <c r="X139" i="1"/>
  <c r="Y137" i="1"/>
  <c r="Y140" i="1" s="1"/>
  <c r="Z137" i="1"/>
  <c r="AA139" i="1"/>
  <c r="AB137" i="1"/>
  <c r="AD139" i="1"/>
  <c r="AE137" i="1"/>
  <c r="AF137" i="1"/>
  <c r="AF140" i="1" s="1"/>
  <c r="L139" i="1"/>
  <c r="H150" i="1"/>
  <c r="N155" i="1"/>
  <c r="O155" i="1"/>
  <c r="P148" i="1"/>
  <c r="T148" i="1"/>
  <c r="T155" i="1" s="1"/>
  <c r="U148" i="1"/>
  <c r="W148" i="1"/>
  <c r="X148" i="1"/>
  <c r="X155" i="1" s="1"/>
  <c r="Y155" i="1"/>
  <c r="Z148" i="1"/>
  <c r="AB148" i="1"/>
  <c r="AB155" i="1" s="1"/>
  <c r="AC148" i="1"/>
  <c r="AD148" i="1"/>
  <c r="AE148" i="1"/>
  <c r="AF148" i="1"/>
  <c r="Z139" i="1" l="1"/>
  <c r="Z140" i="1"/>
  <c r="V139" i="1"/>
  <c r="Y139" i="1"/>
  <c r="Q139" i="1"/>
  <c r="Q140" i="1"/>
  <c r="AB139" i="1"/>
  <c r="AB140" i="1"/>
  <c r="T139" i="1"/>
  <c r="T140" i="1"/>
  <c r="P139" i="1"/>
  <c r="P140" i="1"/>
  <c r="AC139" i="1"/>
  <c r="AE139" i="1"/>
  <c r="AE140" i="1"/>
  <c r="W139" i="1"/>
  <c r="W140" i="1"/>
  <c r="S139" i="1"/>
  <c r="S140" i="1"/>
  <c r="J135" i="1"/>
  <c r="U139" i="1"/>
  <c r="M139" i="1"/>
  <c r="AF155" i="1"/>
  <c r="AF150" i="1"/>
  <c r="N139" i="1"/>
  <c r="AA150" i="1"/>
  <c r="AA155" i="1"/>
  <c r="AD150" i="1"/>
  <c r="AD155" i="1"/>
  <c r="N150" i="1"/>
  <c r="W150" i="1"/>
  <c r="W155" i="1"/>
  <c r="V150" i="1"/>
  <c r="V155" i="1"/>
  <c r="L150" i="1"/>
  <c r="AC150" i="1"/>
  <c r="AC155" i="1"/>
  <c r="U150" i="1"/>
  <c r="U155" i="1"/>
  <c r="Q150" i="1"/>
  <c r="Q155" i="1"/>
  <c r="M150" i="1"/>
  <c r="M155" i="1"/>
  <c r="AE150" i="1"/>
  <c r="AE155" i="1"/>
  <c r="S150" i="1"/>
  <c r="S155" i="1"/>
  <c r="Z150" i="1"/>
  <c r="Z155" i="1"/>
  <c r="R150" i="1"/>
  <c r="R155" i="1"/>
  <c r="P150" i="1"/>
  <c r="P155" i="1"/>
  <c r="M200" i="1"/>
  <c r="N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L200" i="1"/>
  <c r="H200" i="1"/>
  <c r="I202" i="1"/>
  <c r="J202" i="1" s="1"/>
  <c r="I155" i="1" l="1"/>
  <c r="P128" i="1"/>
  <c r="AB128" i="1"/>
  <c r="AE128" i="1"/>
  <c r="AF128" i="1"/>
  <c r="V126" i="1"/>
  <c r="V125" i="1"/>
  <c r="AB126" i="1" l="1"/>
  <c r="AB125" i="1"/>
  <c r="AC126" i="1" l="1"/>
  <c r="AC125" i="1"/>
  <c r="R126" i="1"/>
  <c r="AA126" i="1" l="1"/>
  <c r="AA125" i="1"/>
  <c r="R127" i="1"/>
  <c r="Y127" i="1"/>
  <c r="Z127" i="1"/>
  <c r="AD127" i="1"/>
  <c r="AE127" i="1"/>
  <c r="AF127" i="1"/>
  <c r="O126" i="1" l="1"/>
  <c r="P126" i="1"/>
  <c r="O125" i="1"/>
  <c r="T125" i="1" l="1"/>
  <c r="T126" i="1"/>
  <c r="I114" i="1"/>
  <c r="J114" i="1" s="1"/>
  <c r="I122" i="1"/>
  <c r="J122" i="1" s="1"/>
  <c r="P125" i="1"/>
  <c r="I128" i="1" l="1"/>
  <c r="Q126" i="1"/>
  <c r="Q125" i="1"/>
  <c r="N194" i="1" l="1"/>
  <c r="N195" i="1"/>
  <c r="S195" i="1"/>
  <c r="S194" i="1" s="1"/>
  <c r="S192" i="1"/>
  <c r="I192" i="1" s="1"/>
  <c r="J192" i="1" s="1"/>
  <c r="S190" i="1"/>
  <c r="Z195" i="1"/>
  <c r="Z194" i="1" s="1"/>
  <c r="Z190" i="1"/>
  <c r="I190" i="1" l="1"/>
  <c r="I195" i="1"/>
  <c r="J195" i="1" s="1"/>
  <c r="U126" i="1"/>
  <c r="U125" i="1"/>
  <c r="I194" i="1" l="1"/>
  <c r="J194" i="1" s="1"/>
  <c r="J190" i="1"/>
  <c r="AD126" i="1"/>
  <c r="AD125" i="1"/>
  <c r="N126" i="1" l="1"/>
  <c r="N125" i="1"/>
  <c r="H128" i="1" l="1"/>
  <c r="J128" i="1" s="1"/>
  <c r="H126" i="1"/>
  <c r="L126" i="1" l="1"/>
  <c r="M126" i="1"/>
  <c r="S126" i="1"/>
  <c r="W126" i="1"/>
  <c r="AF126" i="1"/>
  <c r="Y126" i="1"/>
  <c r="Z126" i="1"/>
  <c r="X126" i="1"/>
  <c r="L125" i="1" l="1"/>
  <c r="AF125" i="1"/>
  <c r="M125" i="1"/>
  <c r="Z125" i="1"/>
  <c r="R154" i="1"/>
  <c r="R125" i="1"/>
  <c r="Y125" i="1"/>
  <c r="H125" i="1" l="1"/>
  <c r="W125" i="1" l="1"/>
  <c r="X125" i="1" l="1"/>
  <c r="J101" i="1" l="1"/>
  <c r="W228" i="1" l="1"/>
  <c r="J151" i="1" l="1"/>
  <c r="T154" i="1" l="1"/>
  <c r="X222" i="1" l="1"/>
  <c r="I211" i="1" l="1"/>
  <c r="J211" i="1" s="1"/>
  <c r="Y60" i="1" l="1"/>
  <c r="M221" i="1" l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L221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L217" i="1"/>
  <c r="L218" i="1"/>
  <c r="O232" i="1" l="1"/>
  <c r="O234" i="1" s="1"/>
  <c r="V232" i="1"/>
  <c r="V234" i="1" s="1"/>
  <c r="M232" i="1"/>
  <c r="M234" i="1" s="1"/>
  <c r="L232" i="1"/>
  <c r="L234" i="1" s="1"/>
  <c r="H228" i="1"/>
  <c r="R226" i="1" l="1"/>
  <c r="P226" i="1" l="1"/>
  <c r="W226" i="1" l="1"/>
  <c r="I262" i="1" l="1"/>
  <c r="I256" i="1"/>
  <c r="I254" i="1"/>
  <c r="I252" i="1"/>
  <c r="I251" i="1"/>
  <c r="I250" i="1"/>
  <c r="I249" i="1"/>
  <c r="I248" i="1"/>
  <c r="I240" i="1"/>
  <c r="I239" i="1"/>
  <c r="I238" i="1"/>
  <c r="I237" i="1"/>
  <c r="I236" i="1"/>
  <c r="I233" i="1"/>
  <c r="AF232" i="1"/>
  <c r="AF234" i="1" s="1"/>
  <c r="AE232" i="1"/>
  <c r="AE234" i="1" s="1"/>
  <c r="AD232" i="1"/>
  <c r="AD234" i="1" s="1"/>
  <c r="AC232" i="1"/>
  <c r="AC234" i="1" s="1"/>
  <c r="AB232" i="1"/>
  <c r="AB234" i="1" s="1"/>
  <c r="AA232" i="1"/>
  <c r="AA234" i="1" s="1"/>
  <c r="Z232" i="1"/>
  <c r="Z234" i="1" s="1"/>
  <c r="Y232" i="1"/>
  <c r="Y234" i="1" s="1"/>
  <c r="X232" i="1"/>
  <c r="X234" i="1" s="1"/>
  <c r="W232" i="1"/>
  <c r="W234" i="1" s="1"/>
  <c r="U232" i="1"/>
  <c r="U234" i="1" s="1"/>
  <c r="T232" i="1"/>
  <c r="T234" i="1" s="1"/>
  <c r="S232" i="1"/>
  <c r="S234" i="1" s="1"/>
  <c r="R232" i="1"/>
  <c r="R234" i="1" s="1"/>
  <c r="Q232" i="1"/>
  <c r="Q234" i="1" s="1"/>
  <c r="P232" i="1"/>
  <c r="P234" i="1" s="1"/>
  <c r="N232" i="1"/>
  <c r="N234" i="1" s="1"/>
  <c r="I231" i="1"/>
  <c r="H230" i="1"/>
  <c r="I229" i="1"/>
  <c r="I230" i="1" s="1"/>
  <c r="I227" i="1"/>
  <c r="I228" i="1" s="1"/>
  <c r="AA226" i="1"/>
  <c r="V226" i="1"/>
  <c r="O226" i="1"/>
  <c r="I224" i="1"/>
  <c r="J224" i="1" s="1"/>
  <c r="I225" i="1"/>
  <c r="J225" i="1" s="1"/>
  <c r="AF222" i="1"/>
  <c r="AE222" i="1"/>
  <c r="AD222" i="1"/>
  <c r="AC222" i="1"/>
  <c r="AB222" i="1"/>
  <c r="AA222" i="1"/>
  <c r="Z222" i="1"/>
  <c r="Y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H221" i="1"/>
  <c r="I220" i="1"/>
  <c r="J220" i="1" s="1"/>
  <c r="I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H217" i="1"/>
  <c r="I216" i="1"/>
  <c r="J216" i="1" s="1"/>
  <c r="I215" i="1"/>
  <c r="I217" i="1" s="1"/>
  <c r="I212" i="1"/>
  <c r="J212" i="1" s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H210" i="1"/>
  <c r="I209" i="1"/>
  <c r="J209" i="1" s="1"/>
  <c r="I208" i="1"/>
  <c r="J208" i="1" s="1"/>
  <c r="I207" i="1"/>
  <c r="J206" i="1"/>
  <c r="J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H204" i="1"/>
  <c r="I203" i="1"/>
  <c r="I201" i="1"/>
  <c r="J201" i="1" s="1"/>
  <c r="I199" i="1"/>
  <c r="I185" i="1"/>
  <c r="J185" i="1" s="1"/>
  <c r="AE184" i="1"/>
  <c r="J183" i="1"/>
  <c r="J182" i="1"/>
  <c r="AB181" i="1"/>
  <c r="H181" i="1"/>
  <c r="I180" i="1"/>
  <c r="J180" i="1" s="1"/>
  <c r="I179" i="1"/>
  <c r="J179" i="1" s="1"/>
  <c r="H178" i="1"/>
  <c r="I177" i="1"/>
  <c r="J177" i="1" s="1"/>
  <c r="I176" i="1"/>
  <c r="J176" i="1" s="1"/>
  <c r="P172" i="1"/>
  <c r="I171" i="1"/>
  <c r="I170" i="1"/>
  <c r="J170" i="1" s="1"/>
  <c r="I168" i="1"/>
  <c r="I167" i="1"/>
  <c r="N158" i="1"/>
  <c r="H158" i="1"/>
  <c r="I157" i="1"/>
  <c r="J157" i="1" s="1"/>
  <c r="I156" i="1"/>
  <c r="J156" i="1" s="1"/>
  <c r="AF153" i="1"/>
  <c r="AE153" i="1"/>
  <c r="AD153" i="1"/>
  <c r="AB153" i="1"/>
  <c r="AA153" i="1"/>
  <c r="Z153" i="1"/>
  <c r="Y153" i="1"/>
  <c r="V153" i="1"/>
  <c r="T153" i="1"/>
  <c r="H153" i="1"/>
  <c r="T150" i="1"/>
  <c r="J149" i="1"/>
  <c r="I145" i="1"/>
  <c r="AE144" i="1"/>
  <c r="H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H143" i="1"/>
  <c r="I142" i="1"/>
  <c r="I143" i="1" s="1"/>
  <c r="J141" i="1"/>
  <c r="I136" i="1"/>
  <c r="I137" i="1" s="1"/>
  <c r="I140" i="1" s="1"/>
  <c r="I133" i="1"/>
  <c r="J133" i="1" s="1"/>
  <c r="H127" i="1"/>
  <c r="I123" i="1"/>
  <c r="J123" i="1" s="1"/>
  <c r="I121" i="1"/>
  <c r="J121" i="1" s="1"/>
  <c r="I120" i="1"/>
  <c r="J120" i="1" s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H119" i="1"/>
  <c r="I115" i="1"/>
  <c r="J115" i="1" s="1"/>
  <c r="I113" i="1"/>
  <c r="J113" i="1" s="1"/>
  <c r="I112" i="1"/>
  <c r="L111" i="1"/>
  <c r="H111" i="1"/>
  <c r="I108" i="1"/>
  <c r="I107" i="1"/>
  <c r="J107" i="1" s="1"/>
  <c r="I106" i="1"/>
  <c r="J106" i="1" s="1"/>
  <c r="I105" i="1"/>
  <c r="J105" i="1" s="1"/>
  <c r="H103" i="1"/>
  <c r="J90" i="1"/>
  <c r="I89" i="1"/>
  <c r="J89" i="1" s="1"/>
  <c r="J87" i="1"/>
  <c r="I86" i="1"/>
  <c r="F86" i="1" s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J83" i="1"/>
  <c r="I82" i="1"/>
  <c r="J82" i="1" s="1"/>
  <c r="J81" i="1"/>
  <c r="I80" i="1"/>
  <c r="J80" i="1" s="1"/>
  <c r="I79" i="1"/>
  <c r="J79" i="1" s="1"/>
  <c r="I78" i="1"/>
  <c r="I77" i="1"/>
  <c r="J77" i="1" s="1"/>
  <c r="I76" i="1"/>
  <c r="I75" i="1"/>
  <c r="F75" i="1" s="1"/>
  <c r="I74" i="1"/>
  <c r="F74" i="1" s="1"/>
  <c r="I73" i="1"/>
  <c r="I72" i="1"/>
  <c r="F72" i="1" s="1"/>
  <c r="I71" i="1"/>
  <c r="F71" i="1" s="1"/>
  <c r="I70" i="1"/>
  <c r="I69" i="1"/>
  <c r="F69" i="1" s="1"/>
  <c r="I68" i="1"/>
  <c r="F68" i="1" s="1"/>
  <c r="I67" i="1"/>
  <c r="F67" i="1" s="1"/>
  <c r="I66" i="1"/>
  <c r="F66" i="1" s="1"/>
  <c r="I65" i="1"/>
  <c r="F65" i="1" s="1"/>
  <c r="H64" i="1"/>
  <c r="I62" i="1"/>
  <c r="F62" i="1" s="1"/>
  <c r="I61" i="1"/>
  <c r="F61" i="1" s="1"/>
  <c r="AF60" i="1"/>
  <c r="AE60" i="1"/>
  <c r="AD60" i="1"/>
  <c r="AA60" i="1"/>
  <c r="Z60" i="1"/>
  <c r="W60" i="1"/>
  <c r="V60" i="1"/>
  <c r="U60" i="1"/>
  <c r="T60" i="1"/>
  <c r="S60" i="1"/>
  <c r="R60" i="1"/>
  <c r="Q60" i="1"/>
  <c r="P60" i="1"/>
  <c r="N60" i="1"/>
  <c r="M60" i="1"/>
  <c r="L60" i="1"/>
  <c r="H60" i="1"/>
  <c r="I59" i="1"/>
  <c r="F59" i="1" s="1"/>
  <c r="I58" i="1"/>
  <c r="F58" i="1" s="1"/>
  <c r="I57" i="1"/>
  <c r="F57" i="1" s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H56" i="1"/>
  <c r="I55" i="1"/>
  <c r="F55" i="1" s="1"/>
  <c r="I54" i="1"/>
  <c r="F54" i="1" s="1"/>
  <c r="I53" i="1"/>
  <c r="F53" i="1" s="1"/>
  <c r="I52" i="1"/>
  <c r="F52" i="1" s="1"/>
  <c r="I51" i="1"/>
  <c r="F51" i="1" s="1"/>
  <c r="I50" i="1"/>
  <c r="F50" i="1" s="1"/>
  <c r="I46" i="1"/>
  <c r="F46" i="1" s="1"/>
  <c r="I45" i="1"/>
  <c r="F45" i="1" s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H44" i="1"/>
  <c r="I43" i="1"/>
  <c r="F43" i="1" s="1"/>
  <c r="AK42" i="1"/>
  <c r="I41" i="1"/>
  <c r="F41" i="1" s="1"/>
  <c r="I40" i="1"/>
  <c r="F40" i="1" s="1"/>
  <c r="I38" i="1"/>
  <c r="F38" i="1" s="1"/>
  <c r="I37" i="1"/>
  <c r="I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I33" i="1"/>
  <c r="F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H32" i="1"/>
  <c r="I31" i="1"/>
  <c r="J30" i="1"/>
  <c r="I28" i="1"/>
  <c r="I27" i="1"/>
  <c r="AK27" i="1" s="1"/>
  <c r="H26" i="1"/>
  <c r="H24" i="1"/>
  <c r="I23" i="1"/>
  <c r="F23" i="1" s="1"/>
  <c r="I19" i="1"/>
  <c r="AK19" i="1" s="1"/>
  <c r="H17" i="1"/>
  <c r="I16" i="1"/>
  <c r="I15" i="1"/>
  <c r="I14" i="1"/>
  <c r="F14" i="1" s="1"/>
  <c r="I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I8" i="1"/>
  <c r="F70" i="1" l="1"/>
  <c r="T280" i="1"/>
  <c r="AB280" i="1"/>
  <c r="P280" i="1"/>
  <c r="U280" i="1"/>
  <c r="Y280" i="1"/>
  <c r="AC280" i="1"/>
  <c r="N280" i="1"/>
  <c r="W280" i="1"/>
  <c r="AE280" i="1"/>
  <c r="O280" i="1"/>
  <c r="X280" i="1"/>
  <c r="AF280" i="1"/>
  <c r="Q280" i="1"/>
  <c r="V280" i="1"/>
  <c r="Z280" i="1"/>
  <c r="AD280" i="1"/>
  <c r="R280" i="1"/>
  <c r="AA280" i="1"/>
  <c r="S280" i="1"/>
  <c r="AK10" i="1"/>
  <c r="F10" i="1"/>
  <c r="F8" i="1"/>
  <c r="AK8" i="1"/>
  <c r="AL8" i="1" s="1"/>
  <c r="J73" i="1"/>
  <c r="F73" i="1"/>
  <c r="J78" i="1"/>
  <c r="F78" i="1"/>
  <c r="AK35" i="1"/>
  <c r="F35" i="1"/>
  <c r="AK28" i="1"/>
  <c r="AL28" i="1" s="1"/>
  <c r="D28" i="1" s="1"/>
  <c r="F28" i="1"/>
  <c r="J76" i="1"/>
  <c r="F76" i="1"/>
  <c r="C42" i="1"/>
  <c r="AL42" i="1"/>
  <c r="D42" i="1" s="1"/>
  <c r="AL10" i="1"/>
  <c r="C10" i="1"/>
  <c r="C19" i="1"/>
  <c r="AL19" i="1"/>
  <c r="D19" i="1" s="1"/>
  <c r="C27" i="1"/>
  <c r="AL27" i="1"/>
  <c r="D27" i="1" s="1"/>
  <c r="J15" i="1"/>
  <c r="AK15" i="1"/>
  <c r="J23" i="1"/>
  <c r="AK23" i="1"/>
  <c r="J37" i="1"/>
  <c r="AK37" i="1"/>
  <c r="J62" i="1"/>
  <c r="AK62" i="1"/>
  <c r="J69" i="1"/>
  <c r="AK69" i="1"/>
  <c r="AK73" i="1"/>
  <c r="J74" i="1"/>
  <c r="AK74" i="1"/>
  <c r="J31" i="1"/>
  <c r="AK31" i="1"/>
  <c r="J47" i="1"/>
  <c r="AK47" i="1"/>
  <c r="J65" i="1"/>
  <c r="AK65" i="1"/>
  <c r="J67" i="1"/>
  <c r="AK67" i="1"/>
  <c r="J71" i="1"/>
  <c r="AK71" i="1"/>
  <c r="J16" i="1"/>
  <c r="AK16" i="1"/>
  <c r="J43" i="1"/>
  <c r="AK43" i="1"/>
  <c r="J41" i="1"/>
  <c r="AK41" i="1"/>
  <c r="C41" i="1" s="1"/>
  <c r="J48" i="1"/>
  <c r="AK48" i="1"/>
  <c r="J68" i="1"/>
  <c r="AK68" i="1"/>
  <c r="J72" i="1"/>
  <c r="AK72" i="1"/>
  <c r="J54" i="1"/>
  <c r="AK54" i="1"/>
  <c r="J58" i="1"/>
  <c r="AK58" i="1"/>
  <c r="J51" i="1"/>
  <c r="AK51" i="1"/>
  <c r="J55" i="1"/>
  <c r="AK55" i="1"/>
  <c r="J59" i="1"/>
  <c r="AK59" i="1"/>
  <c r="J52" i="1"/>
  <c r="AK52" i="1"/>
  <c r="J53" i="1"/>
  <c r="AK53" i="1"/>
  <c r="J57" i="1"/>
  <c r="AK57" i="1"/>
  <c r="J61" i="1"/>
  <c r="AK61" i="1"/>
  <c r="J70" i="1"/>
  <c r="AK70" i="1"/>
  <c r="J66" i="1"/>
  <c r="AK66" i="1"/>
  <c r="J50" i="1"/>
  <c r="AK50" i="1"/>
  <c r="J46" i="1"/>
  <c r="AK46" i="1"/>
  <c r="J45" i="1"/>
  <c r="AK45" i="1"/>
  <c r="J40" i="1"/>
  <c r="AK40" i="1"/>
  <c r="J38" i="1"/>
  <c r="AK38" i="1"/>
  <c r="J33" i="1"/>
  <c r="AK33" i="1"/>
  <c r="J14" i="1"/>
  <c r="AK14" i="1"/>
  <c r="I163" i="1"/>
  <c r="J163" i="1" s="1"/>
  <c r="I11" i="1"/>
  <c r="F11" i="1" s="1"/>
  <c r="J10" i="1"/>
  <c r="J8" i="1"/>
  <c r="I13" i="1"/>
  <c r="J28" i="1"/>
  <c r="I36" i="1"/>
  <c r="F36" i="1" s="1"/>
  <c r="J35" i="1"/>
  <c r="J20" i="1"/>
  <c r="J26" i="1" s="1"/>
  <c r="I22" i="1"/>
  <c r="F22" i="1" s="1"/>
  <c r="I164" i="1"/>
  <c r="J138" i="1"/>
  <c r="I172" i="1"/>
  <c r="J172" i="1" s="1"/>
  <c r="J168" i="1"/>
  <c r="I129" i="1"/>
  <c r="J129" i="1" s="1"/>
  <c r="I178" i="1"/>
  <c r="J178" i="1" s="1"/>
  <c r="I154" i="1"/>
  <c r="J154" i="1" s="1"/>
  <c r="I125" i="1"/>
  <c r="J125" i="1" s="1"/>
  <c r="J171" i="1"/>
  <c r="J167" i="1"/>
  <c r="I204" i="1"/>
  <c r="J204" i="1" s="1"/>
  <c r="J203" i="1"/>
  <c r="I148" i="1"/>
  <c r="J112" i="1"/>
  <c r="I126" i="1"/>
  <c r="J126" i="1" s="1"/>
  <c r="J104" i="1"/>
  <c r="J103" i="1"/>
  <c r="I119" i="1"/>
  <c r="J119" i="1" s="1"/>
  <c r="J118" i="1"/>
  <c r="J111" i="1"/>
  <c r="J110" i="1"/>
  <c r="J152" i="1"/>
  <c r="I200" i="1"/>
  <c r="J200" i="1" s="1"/>
  <c r="J199" i="1"/>
  <c r="J213" i="1"/>
  <c r="I17" i="1"/>
  <c r="AK17" i="1" s="1"/>
  <c r="I9" i="1"/>
  <c r="I24" i="1"/>
  <c r="F24" i="1" s="1"/>
  <c r="I44" i="1"/>
  <c r="F44" i="1" s="1"/>
  <c r="I181" i="1"/>
  <c r="J181" i="1" s="1"/>
  <c r="J7" i="1"/>
  <c r="I32" i="1"/>
  <c r="F32" i="1" s="1"/>
  <c r="J12" i="1"/>
  <c r="I34" i="1"/>
  <c r="F34" i="1" s="1"/>
  <c r="I60" i="1"/>
  <c r="J142" i="1"/>
  <c r="I158" i="1"/>
  <c r="J158" i="1" s="1"/>
  <c r="J229" i="1"/>
  <c r="I39" i="1"/>
  <c r="F39" i="1" s="1"/>
  <c r="I184" i="1"/>
  <c r="J184" i="1" s="1"/>
  <c r="I222" i="1"/>
  <c r="J222" i="1" s="1"/>
  <c r="J227" i="1"/>
  <c r="J230" i="1"/>
  <c r="H232" i="1"/>
  <c r="I63" i="1"/>
  <c r="F63" i="1" s="1"/>
  <c r="I144" i="1"/>
  <c r="J144" i="1" s="1"/>
  <c r="I169" i="1"/>
  <c r="J169" i="1" s="1"/>
  <c r="I127" i="1"/>
  <c r="J127" i="1" s="1"/>
  <c r="I153" i="1"/>
  <c r="J153" i="1" s="1"/>
  <c r="I64" i="1"/>
  <c r="I56" i="1"/>
  <c r="J42" i="1"/>
  <c r="J274" i="1" s="1"/>
  <c r="I85" i="1"/>
  <c r="F85" i="1" s="1"/>
  <c r="J223" i="1"/>
  <c r="I226" i="1"/>
  <c r="J226" i="1" s="1"/>
  <c r="I218" i="1"/>
  <c r="J218" i="1" s="1"/>
  <c r="J219" i="1"/>
  <c r="I221" i="1"/>
  <c r="J221" i="1" s="1"/>
  <c r="I210" i="1"/>
  <c r="J210" i="1" s="1"/>
  <c r="J215" i="1"/>
  <c r="J217" i="1"/>
  <c r="C35" i="1" l="1"/>
  <c r="AL35" i="1"/>
  <c r="D35" i="1" s="1"/>
  <c r="T279" i="1"/>
  <c r="AA279" i="1"/>
  <c r="Z279" i="1"/>
  <c r="F64" i="1"/>
  <c r="W279" i="1"/>
  <c r="AC279" i="1"/>
  <c r="AG279" i="1"/>
  <c r="Y279" i="1"/>
  <c r="L279" i="1"/>
  <c r="R279" i="1"/>
  <c r="V279" i="1"/>
  <c r="N279" i="1"/>
  <c r="AD279" i="1"/>
  <c r="Q279" i="1"/>
  <c r="P279" i="1"/>
  <c r="AE279" i="1"/>
  <c r="AB279" i="1"/>
  <c r="U279" i="1"/>
  <c r="S279" i="1"/>
  <c r="M279" i="1"/>
  <c r="AF279" i="1"/>
  <c r="X279" i="1"/>
  <c r="O279" i="1"/>
  <c r="C8" i="1"/>
  <c r="AK9" i="1"/>
  <c r="C9" i="1" s="1"/>
  <c r="F9" i="1"/>
  <c r="C28" i="1"/>
  <c r="AK60" i="1"/>
  <c r="C60" i="1" s="1"/>
  <c r="F60" i="1"/>
  <c r="J13" i="1"/>
  <c r="AK13" i="1"/>
  <c r="AL13" i="1" s="1"/>
  <c r="F13" i="1"/>
  <c r="AK56" i="1"/>
  <c r="C56" i="1" s="1"/>
  <c r="F56" i="1"/>
  <c r="J9" i="1"/>
  <c r="AL9" i="1"/>
  <c r="AL33" i="1"/>
  <c r="D33" i="1" s="1"/>
  <c r="C33" i="1"/>
  <c r="AL40" i="1"/>
  <c r="D40" i="1" s="1"/>
  <c r="C40" i="1"/>
  <c r="AL46" i="1"/>
  <c r="D46" i="1" s="1"/>
  <c r="C46" i="1"/>
  <c r="C66" i="1"/>
  <c r="AL66" i="1"/>
  <c r="AL61" i="1"/>
  <c r="C61" i="1"/>
  <c r="AL53" i="1"/>
  <c r="C53" i="1"/>
  <c r="C59" i="1"/>
  <c r="AL59" i="1"/>
  <c r="C51" i="1"/>
  <c r="AL51" i="1"/>
  <c r="AL54" i="1"/>
  <c r="C54" i="1"/>
  <c r="AL68" i="1"/>
  <c r="C68" i="1"/>
  <c r="AL48" i="1"/>
  <c r="D48" i="1" s="1"/>
  <c r="C48" i="1"/>
  <c r="C43" i="1"/>
  <c r="AL43" i="1"/>
  <c r="D43" i="1" s="1"/>
  <c r="AL71" i="1"/>
  <c r="C71" i="1"/>
  <c r="AL65" i="1"/>
  <c r="C65" i="1"/>
  <c r="C31" i="1"/>
  <c r="AL31" i="1"/>
  <c r="AL73" i="1"/>
  <c r="C73" i="1"/>
  <c r="AL37" i="1"/>
  <c r="D37" i="1" s="1"/>
  <c r="C37" i="1"/>
  <c r="C15" i="1"/>
  <c r="AL15" i="1"/>
  <c r="D15" i="1" s="1"/>
  <c r="C14" i="1"/>
  <c r="AL14" i="1"/>
  <c r="AL38" i="1"/>
  <c r="D38" i="1" s="1"/>
  <c r="C38" i="1"/>
  <c r="AL45" i="1"/>
  <c r="C45" i="1"/>
  <c r="AL50" i="1"/>
  <c r="C50" i="1"/>
  <c r="C70" i="1"/>
  <c r="AL70" i="1"/>
  <c r="AL57" i="1"/>
  <c r="C57" i="1"/>
  <c r="C52" i="1"/>
  <c r="AL52" i="1"/>
  <c r="AL55" i="1"/>
  <c r="C55" i="1"/>
  <c r="AL58" i="1"/>
  <c r="C58" i="1"/>
  <c r="AL72" i="1"/>
  <c r="C72" i="1"/>
  <c r="AL41" i="1"/>
  <c r="D41" i="1" s="1"/>
  <c r="AL16" i="1"/>
  <c r="D16" i="1" s="1"/>
  <c r="C16" i="1"/>
  <c r="AL67" i="1"/>
  <c r="C67" i="1"/>
  <c r="C47" i="1"/>
  <c r="AL47" i="1"/>
  <c r="D47" i="1" s="1"/>
  <c r="C74" i="1"/>
  <c r="AL74" i="1"/>
  <c r="C69" i="1"/>
  <c r="AL69" i="1"/>
  <c r="AL62" i="1"/>
  <c r="C62" i="1"/>
  <c r="C23" i="1"/>
  <c r="AL23" i="1"/>
  <c r="D23" i="1" s="1"/>
  <c r="AL17" i="1"/>
  <c r="D17" i="1" s="1"/>
  <c r="C17" i="1"/>
  <c r="J32" i="1"/>
  <c r="AK32" i="1"/>
  <c r="J24" i="1"/>
  <c r="AK24" i="1"/>
  <c r="AK22" i="1"/>
  <c r="J22" i="1"/>
  <c r="J11" i="1"/>
  <c r="AK11" i="1"/>
  <c r="J64" i="1"/>
  <c r="AK64" i="1"/>
  <c r="J63" i="1"/>
  <c r="AK63" i="1"/>
  <c r="J44" i="1"/>
  <c r="AK44" i="1"/>
  <c r="J39" i="1"/>
  <c r="AK39" i="1"/>
  <c r="J36" i="1"/>
  <c r="AK36" i="1"/>
  <c r="J34" i="1"/>
  <c r="AK34" i="1"/>
  <c r="J29" i="1"/>
  <c r="AK29" i="1"/>
  <c r="I165" i="1"/>
  <c r="J165" i="1" s="1"/>
  <c r="J164" i="1"/>
  <c r="I150" i="1"/>
  <c r="J150" i="1" s="1"/>
  <c r="J137" i="1"/>
  <c r="I139" i="1"/>
  <c r="J139" i="1" s="1"/>
  <c r="I91" i="1"/>
  <c r="I92" i="1" s="1"/>
  <c r="J92" i="1" s="1"/>
  <c r="I232" i="1"/>
  <c r="AL60" i="1" l="1"/>
  <c r="AL56" i="1"/>
  <c r="C13" i="1"/>
  <c r="AL36" i="1"/>
  <c r="D36" i="1" s="1"/>
  <c r="C36" i="1"/>
  <c r="AL44" i="1"/>
  <c r="D44" i="1" s="1"/>
  <c r="C44" i="1"/>
  <c r="C64" i="1"/>
  <c r="AL64" i="1"/>
  <c r="AL32" i="1"/>
  <c r="D32" i="1" s="1"/>
  <c r="C32" i="1"/>
  <c r="AL29" i="1"/>
  <c r="D29" i="1" s="1"/>
  <c r="C29" i="1"/>
  <c r="C22" i="1"/>
  <c r="AL22" i="1"/>
  <c r="C34" i="1"/>
  <c r="AL34" i="1"/>
  <c r="D34" i="1" s="1"/>
  <c r="C39" i="1"/>
  <c r="AL39" i="1"/>
  <c r="D39" i="1" s="1"/>
  <c r="C63" i="1"/>
  <c r="AL63" i="1"/>
  <c r="C11" i="1"/>
  <c r="AL11" i="1"/>
  <c r="AL24" i="1"/>
  <c r="D24" i="1" s="1"/>
  <c r="C24" i="1"/>
  <c r="I234" i="1"/>
  <c r="J234" i="1" s="1"/>
  <c r="J232" i="1"/>
</calcChain>
</file>

<file path=xl/sharedStrings.xml><?xml version="1.0" encoding="utf-8"?>
<sst xmlns="http://schemas.openxmlformats.org/spreadsheetml/2006/main" count="280" uniqueCount="223">
  <si>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</si>
  <si>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</si>
  <si>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</si>
  <si>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</si>
  <si>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</si>
  <si>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</si>
  <si>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</si>
  <si>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</si>
  <si>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</si>
  <si>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</si>
  <si>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</si>
  <si>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</si>
  <si>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</si>
  <si>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</si>
  <si>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</si>
  <si>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</si>
  <si>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</si>
  <si>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</si>
  <si>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</si>
  <si>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</si>
  <si>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</si>
  <si>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</si>
  <si>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</si>
  <si>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</si>
  <si>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</si>
  <si>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</si>
  <si>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</si>
  <si>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</si>
  <si>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</si>
  <si>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</si>
  <si>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</si>
  <si>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</si>
  <si>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</si>
  <si>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</si>
  <si>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</si>
  <si>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</si>
  <si>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</si>
  <si>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</si>
  <si>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</si>
  <si>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</si>
  <si>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</si>
  <si>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</si>
  <si>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</si>
  <si>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</si>
  <si>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</si>
  <si>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</si>
  <si>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</si>
  <si>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</si>
  <si>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</si>
  <si>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</si>
  <si>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</si>
  <si>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</si>
  <si>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</si>
  <si>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</si>
  <si>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</si>
  <si>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</si>
  <si>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</si>
  <si>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</si>
  <si>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</si>
  <si>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</si>
  <si>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</si>
  <si>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</si>
  <si>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</si>
  <si>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</si>
  <si>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</si>
  <si>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</si>
  <si>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</si>
  <si>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</si>
  <si>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</si>
  <si>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</si>
  <si>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</si>
  <si>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</si>
  <si>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</si>
  <si>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</si>
  <si>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</si>
  <si>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</si>
  <si>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</si>
  <si>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</si>
  <si>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</si>
  <si>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</si>
  <si>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</si>
  <si>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</si>
  <si>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</si>
  <si>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</si>
  <si>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</si>
  <si>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</si>
  <si>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</si>
  <si>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</si>
  <si>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</si>
  <si>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</si>
  <si>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</si>
  <si>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</si>
  <si>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</si>
  <si>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</si>
  <si>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</si>
  <si>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</si>
  <si>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</si>
  <si>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</si>
  <si>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</si>
  <si>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</si>
  <si>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</si>
  <si>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</si>
  <si>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</si>
  <si>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</si>
  <si>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</si>
  <si>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</si>
  <si>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</si>
  <si>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</si>
  <si>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</si>
  <si>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</si>
  <si>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</si>
  <si>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</si>
  <si>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</si>
  <si>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</si>
  <si>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</si>
  <si>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</si>
  <si>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</si>
  <si>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</si>
  <si>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</si>
  <si>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</si>
  <si>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</si>
  <si>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</si>
  <si>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</si>
  <si>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</si>
  <si>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</si>
  <si>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</si>
  <si>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</si>
  <si>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</si>
  <si>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</si>
  <si>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</si>
  <si>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</si>
  <si>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</si>
  <si>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</si>
  <si>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</si>
  <si>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</si>
  <si>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</si>
  <si>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</si>
  <si>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</si>
  <si>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</si>
  <si>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</si>
  <si>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</si>
  <si>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</si>
  <si>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</si>
  <si>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</si>
  <si>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</si>
  <si>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</si>
  <si>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</si>
  <si>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</si>
  <si>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</si>
  <si>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</si>
  <si>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</si>
  <si>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</si>
  <si>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</si>
  <si>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</si>
  <si>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</si>
  <si>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</si>
  <si>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</si>
  <si>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</si>
  <si>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</si>
  <si>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</si>
  <si>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</si>
  <si>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</si>
  <si>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</si>
  <si>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</si>
  <si>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</si>
  <si>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</si>
  <si>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</si>
  <si>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</si>
  <si>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</si>
  <si>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</si>
  <si>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</si>
  <si>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</si>
  <si>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</si>
  <si>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</si>
  <si>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</si>
  <si>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</si>
  <si>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</si>
  <si>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</si>
  <si>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</si>
  <si>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</si>
  <si>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</si>
  <si>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</si>
  <si>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</si>
  <si>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</si>
  <si>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</si>
  <si>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</si>
  <si>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</si>
  <si>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</si>
  <si>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</si>
  <si>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</si>
  <si>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</si>
  <si>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</si>
  <si>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</si>
  <si>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</si>
  <si>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</si>
  <si>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</si>
  <si>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</si>
  <si>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</si>
  <si>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</si>
  <si>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</si>
  <si>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</si>
  <si>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</si>
  <si>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</si>
  <si>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</si>
  <si>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</si>
  <si>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</si>
  <si>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</si>
  <si>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</si>
  <si>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</si>
  <si>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</si>
  <si>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</si>
  <si>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</si>
  <si>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</si>
  <si>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</si>
  <si>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</si>
  <si>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</si>
  <si>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</si>
  <si>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</si>
  <si>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</si>
  <si>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 xml:space="preserve">         овес</t>
  </si>
  <si>
    <t>22 апреля</t>
  </si>
  <si>
    <t>Информация о сельскохозяйственных работах по состоянию на 6 мая 2024 г. (сельскохозяйственные организации и крупные К(Ф)Х)</t>
  </si>
  <si>
    <t>доля в республиканском севе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</si>
</sst>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i/>
      <sz val="17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0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2" borderId="2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/>
    <xf numFmtId="3" fontId="11" fillId="5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P286"/>
  <sheetViews>
    <sheetView tabSelected="1" view="pageBreakPreview" topLeftCell="A2" zoomScale="50" zoomScaleNormal="60" zoomScaleSheetLayoutView="50" zoomScalePageLayoutView="82" workbookViewId="0">
      <pane xSplit="9" ySplit="5" topLeftCell="J40" activePane="bottomRight" state="frozen"/>
      <selection activeCell="A2" sqref="A2"/>
      <selection pane="topRight" activeCell="F2" sqref="F2"/>
      <selection pane="bottomLeft" activeCell="A7" sqref="A7"/>
      <selection pane="bottomRight" activeCell="A86" sqref="A85:XFD86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22.42578125" style="1" hidden="1" customWidth="1"/>
    <col min="6" max="6" width="17.85546875" style="1" hidden="1" customWidth="1"/>
    <col min="7" max="7" width="12.140625" style="1" hidden="1" customWidth="1"/>
    <col min="8" max="8" width="14.42578125" style="2" customWidth="1"/>
    <col min="9" max="9" width="15.42578125" style="2" customWidth="1"/>
    <col min="10" max="10" width="14.85546875" style="2" customWidth="1"/>
    <col min="11" max="11" width="15" style="2" hidden="1" customWidth="1"/>
    <col min="12" max="15" width="13.7109375" style="1" customWidth="1"/>
    <col min="16" max="16" width="14" style="1" customWidth="1"/>
    <col min="17" max="20" width="13.7109375" style="1" customWidth="1"/>
    <col min="21" max="21" width="15.42578125" style="1" customWidth="1"/>
    <col min="22" max="23" width="13.7109375" style="1" customWidth="1"/>
    <col min="24" max="24" width="13.5703125" style="1" customWidth="1"/>
    <col min="25" max="32" width="13.7109375" style="1" customWidth="1"/>
    <col min="33" max="33" width="0.42578125" style="1" customWidth="1"/>
    <col min="34" max="34" width="9.140625" style="1" customWidth="1"/>
    <col min="35" max="35" width="9.140625" style="1" hidden="1" customWidth="1"/>
    <col min="36" max="36" width="9.140625" style="60" hidden="1" customWidth="1"/>
    <col min="37" max="37" width="10.5703125" style="60" hidden="1" customWidth="1"/>
    <col min="38" max="38" width="12.140625" style="1" hidden="1" customWidth="1"/>
    <col min="39" max="39" width="0" style="1" hidden="1" customWidth="1"/>
    <col min="40" max="16384" width="9.140625" style="1"/>
  </cols>
  <sheetData>
    <row r="1" spans="1:38" ht="26.25" hidden="1" x14ac:dyDescent="0.4">
      <c r="A1" s="1"/>
      <c r="AF1" s="3"/>
    </row>
    <row r="2" spans="1:38" s="4" customFormat="1" ht="29.25" customHeight="1" thickBot="1" x14ac:dyDescent="0.3">
      <c r="A2" s="195" t="s">
        <v>221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J2" s="108"/>
      <c r="AK2" s="108"/>
    </row>
    <row r="3" spans="1:38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 t="s">
        <v>2</v>
      </c>
      <c r="AF3" s="6"/>
      <c r="AJ3" s="108"/>
      <c r="AK3" s="108"/>
    </row>
    <row r="4" spans="1:38" s="2" customFormat="1" ht="17.25" customHeight="1" thickBot="1" x14ac:dyDescent="0.35">
      <c r="A4" s="187" t="s">
        <v>3</v>
      </c>
      <c r="B4" s="183">
        <v>45397</v>
      </c>
      <c r="C4" s="187" t="s">
        <v>217</v>
      </c>
      <c r="D4" s="187" t="s">
        <v>218</v>
      </c>
      <c r="E4" s="170"/>
      <c r="F4" s="170"/>
      <c r="G4" s="170"/>
      <c r="H4" s="201" t="s">
        <v>212</v>
      </c>
      <c r="I4" s="180" t="s">
        <v>213</v>
      </c>
      <c r="J4" s="180" t="s">
        <v>214</v>
      </c>
      <c r="K4" s="112"/>
      <c r="L4" s="197" t="s">
        <v>4</v>
      </c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9"/>
      <c r="AG4" s="2" t="s">
        <v>0</v>
      </c>
      <c r="AJ4" s="67"/>
      <c r="AK4" s="67"/>
    </row>
    <row r="5" spans="1:38" s="2" customFormat="1" ht="87" customHeight="1" x14ac:dyDescent="0.25">
      <c r="A5" s="188"/>
      <c r="B5" s="184"/>
      <c r="C5" s="188"/>
      <c r="D5" s="188"/>
      <c r="E5" s="171" t="s">
        <v>220</v>
      </c>
      <c r="F5" s="171" t="s">
        <v>217</v>
      </c>
      <c r="G5" s="171"/>
      <c r="H5" s="202"/>
      <c r="I5" s="181"/>
      <c r="J5" s="181"/>
      <c r="K5" s="193" t="s">
        <v>216</v>
      </c>
      <c r="L5" s="185" t="s">
        <v>5</v>
      </c>
      <c r="M5" s="185" t="s">
        <v>6</v>
      </c>
      <c r="N5" s="185" t="s">
        <v>7</v>
      </c>
      <c r="O5" s="185" t="s">
        <v>8</v>
      </c>
      <c r="P5" s="185" t="s">
        <v>9</v>
      </c>
      <c r="Q5" s="185" t="s">
        <v>10</v>
      </c>
      <c r="R5" s="185" t="s">
        <v>11</v>
      </c>
      <c r="S5" s="185" t="s">
        <v>12</v>
      </c>
      <c r="T5" s="185" t="s">
        <v>13</v>
      </c>
      <c r="U5" s="185" t="s">
        <v>14</v>
      </c>
      <c r="V5" s="185" t="s">
        <v>15</v>
      </c>
      <c r="W5" s="185" t="s">
        <v>16</v>
      </c>
      <c r="X5" s="185" t="s">
        <v>17</v>
      </c>
      <c r="Y5" s="185" t="s">
        <v>18</v>
      </c>
      <c r="Z5" s="185" t="s">
        <v>19</v>
      </c>
      <c r="AA5" s="185" t="s">
        <v>20</v>
      </c>
      <c r="AB5" s="185" t="s">
        <v>21</v>
      </c>
      <c r="AC5" s="185" t="s">
        <v>22</v>
      </c>
      <c r="AD5" s="185" t="s">
        <v>23</v>
      </c>
      <c r="AE5" s="185" t="s">
        <v>24</v>
      </c>
      <c r="AF5" s="185" t="s">
        <v>25</v>
      </c>
      <c r="AG5" s="175"/>
      <c r="AJ5" s="67"/>
      <c r="AK5" s="67" t="e">
        <f>+  неделя</f>
        <v>#NAME?</v>
      </c>
    </row>
    <row r="6" spans="1:38" s="2" customFormat="1" ht="69.75" customHeight="1" thickBot="1" x14ac:dyDescent="0.3">
      <c r="A6" s="196"/>
      <c r="B6" s="184"/>
      <c r="C6" s="189"/>
      <c r="D6" s="189"/>
      <c r="E6" s="171"/>
      <c r="F6" s="171"/>
      <c r="G6" s="171"/>
      <c r="H6" s="203"/>
      <c r="I6" s="182"/>
      <c r="J6" s="182"/>
      <c r="K6" s="194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75"/>
      <c r="AJ6" s="67"/>
      <c r="AK6" s="67"/>
    </row>
    <row r="7" spans="1:38" s="2" customFormat="1" ht="30" hidden="1" customHeight="1" x14ac:dyDescent="0.25">
      <c r="A7" s="7" t="s">
        <v>26</v>
      </c>
      <c r="B7" s="7">
        <f>AJ7</f>
        <v>0</v>
      </c>
      <c r="C7" s="129">
        <f>AK7</f>
        <v>48111</v>
      </c>
      <c r="D7" s="130"/>
      <c r="E7" s="172"/>
      <c r="F7" s="172"/>
      <c r="G7" s="172"/>
      <c r="H7" s="8">
        <v>48111</v>
      </c>
      <c r="I7" s="8">
        <f>SUM(L7:AF7)</f>
        <v>48111</v>
      </c>
      <c r="J7" s="15">
        <f>I7/H7</f>
        <v>1</v>
      </c>
      <c r="K7" s="115">
        <v>21</v>
      </c>
      <c r="L7" s="10">
        <v>2068</v>
      </c>
      <c r="M7" s="10">
        <v>1426</v>
      </c>
      <c r="N7" s="10">
        <v>3311</v>
      </c>
      <c r="O7" s="10">
        <v>3013</v>
      </c>
      <c r="P7" s="10">
        <v>1381</v>
      </c>
      <c r="Q7" s="10">
        <v>3235</v>
      </c>
      <c r="R7" s="10">
        <v>2215</v>
      </c>
      <c r="S7" s="10">
        <v>2793</v>
      </c>
      <c r="T7" s="10">
        <v>2281</v>
      </c>
      <c r="U7" s="10">
        <v>692</v>
      </c>
      <c r="V7" s="10">
        <v>1579</v>
      </c>
      <c r="W7" s="10">
        <v>1997</v>
      </c>
      <c r="X7" s="10">
        <v>2796</v>
      </c>
      <c r="Y7" s="10">
        <v>3011</v>
      </c>
      <c r="Z7" s="10">
        <v>3199</v>
      </c>
      <c r="AA7" s="10">
        <v>2334</v>
      </c>
      <c r="AB7" s="10">
        <v>2066</v>
      </c>
      <c r="AC7" s="10">
        <v>685</v>
      </c>
      <c r="AD7" s="10">
        <v>1885</v>
      </c>
      <c r="AE7" s="10">
        <v>3999</v>
      </c>
      <c r="AF7" s="10">
        <v>2145</v>
      </c>
      <c r="AJ7" s="67"/>
      <c r="AK7" s="119">
        <f>I7-AJ7</f>
        <v>48111</v>
      </c>
      <c r="AL7" s="2" t="e">
        <f>AK7/AJ7</f>
        <v>#DIV/0!</v>
      </c>
    </row>
    <row r="8" spans="1:38" s="12" customFormat="1" ht="30" customHeight="1" x14ac:dyDescent="0.25">
      <c r="A8" s="11" t="s">
        <v>27</v>
      </c>
      <c r="B8" s="7">
        <f t="shared" ref="B8:B70" si="0">AJ8</f>
        <v>0</v>
      </c>
      <c r="C8" s="129">
        <f t="shared" ref="C8:C70" si="1">AK8</f>
        <v>55236.36</v>
      </c>
      <c r="D8" s="130"/>
      <c r="E8" s="172">
        <v>54199</v>
      </c>
      <c r="F8" s="172">
        <f>I8-E8</f>
        <v>1037.3600000000006</v>
      </c>
      <c r="G8" s="172"/>
      <c r="H8" s="8">
        <v>54735</v>
      </c>
      <c r="I8" s="8">
        <f>SUM(L8:AF8)</f>
        <v>55236.36</v>
      </c>
      <c r="J8" s="15">
        <f>I8/H8</f>
        <v>1.0091597697999453</v>
      </c>
      <c r="K8" s="115">
        <v>21</v>
      </c>
      <c r="L8" s="10">
        <v>2068</v>
      </c>
      <c r="M8" s="10">
        <v>1883</v>
      </c>
      <c r="N8" s="10">
        <v>3390</v>
      </c>
      <c r="O8" s="10">
        <v>3326</v>
      </c>
      <c r="P8" s="10">
        <v>1893</v>
      </c>
      <c r="Q8" s="10">
        <v>3249</v>
      </c>
      <c r="R8" s="10">
        <v>2129</v>
      </c>
      <c r="S8" s="10">
        <v>3684</v>
      </c>
      <c r="T8" s="10">
        <v>2906</v>
      </c>
      <c r="U8" s="10">
        <v>1002</v>
      </c>
      <c r="V8" s="10">
        <v>1731</v>
      </c>
      <c r="W8" s="10">
        <v>2041</v>
      </c>
      <c r="X8" s="10">
        <v>3534</v>
      </c>
      <c r="Y8" s="10">
        <v>3133</v>
      </c>
      <c r="Z8" s="10">
        <v>4306</v>
      </c>
      <c r="AA8" s="10">
        <v>2384</v>
      </c>
      <c r="AB8" s="10">
        <v>2205</v>
      </c>
      <c r="AC8" s="10">
        <v>696</v>
      </c>
      <c r="AD8" s="10">
        <v>2134</v>
      </c>
      <c r="AE8" s="10">
        <v>4830.3600000000006</v>
      </c>
      <c r="AF8" s="10">
        <v>2712</v>
      </c>
      <c r="AJ8" s="120"/>
      <c r="AK8" s="119">
        <f>I8-AJ8</f>
        <v>55236.36</v>
      </c>
      <c r="AL8" s="2" t="e">
        <f t="shared" ref="AL8:AL70" si="2">AK8/AJ8</f>
        <v>#DIV/0!</v>
      </c>
    </row>
    <row r="9" spans="1:38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1.1481025129388289</v>
      </c>
      <c r="D9" s="130"/>
      <c r="E9" s="172"/>
      <c r="F9" s="172">
        <f t="shared" ref="F9:F72" si="3">I9-E9</f>
        <v>1.1481025129388289</v>
      </c>
      <c r="G9" s="172"/>
      <c r="H9" s="14">
        <f>H8/H7</f>
        <v>1.137681611273929</v>
      </c>
      <c r="I9" s="14">
        <f t="shared" ref="I9:AF9" si="4">I8/I7</f>
        <v>1.1481025129388289</v>
      </c>
      <c r="J9" s="14">
        <f t="shared" si="4"/>
        <v>1.0091597697999453</v>
      </c>
      <c r="K9" s="115"/>
      <c r="L9" s="104">
        <f t="shared" si="4"/>
        <v>1</v>
      </c>
      <c r="M9" s="104">
        <f t="shared" si="4"/>
        <v>1.320476858345021</v>
      </c>
      <c r="N9" s="104">
        <f t="shared" si="4"/>
        <v>1.0238598610691634</v>
      </c>
      <c r="O9" s="104">
        <f t="shared" si="4"/>
        <v>1.1038831729173582</v>
      </c>
      <c r="P9" s="104">
        <f t="shared" si="4"/>
        <v>1.3707458363504708</v>
      </c>
      <c r="Q9" s="104">
        <f t="shared" si="4"/>
        <v>1.0043276661514684</v>
      </c>
      <c r="R9" s="104">
        <f t="shared" si="4"/>
        <v>0.96117381489841991</v>
      </c>
      <c r="S9" s="104">
        <f t="shared" si="4"/>
        <v>1.3190118152524168</v>
      </c>
      <c r="T9" s="104">
        <f t="shared" si="4"/>
        <v>1.2740026304252521</v>
      </c>
      <c r="U9" s="104">
        <f t="shared" si="4"/>
        <v>1.4479768786127167</v>
      </c>
      <c r="V9" s="104">
        <f t="shared" si="4"/>
        <v>1.0962634578847372</v>
      </c>
      <c r="W9" s="104">
        <f t="shared" si="4"/>
        <v>1.0220330495743615</v>
      </c>
      <c r="X9" s="104">
        <f t="shared" si="4"/>
        <v>1.2639484978540771</v>
      </c>
      <c r="Y9" s="104">
        <f t="shared" si="4"/>
        <v>1.0405181002989041</v>
      </c>
      <c r="Z9" s="104">
        <f t="shared" si="4"/>
        <v>1.3460456392622695</v>
      </c>
      <c r="AA9" s="104">
        <f t="shared" si="4"/>
        <v>1.0214224507283634</v>
      </c>
      <c r="AB9" s="104">
        <f t="shared" si="4"/>
        <v>1.0672797676669894</v>
      </c>
      <c r="AC9" s="104">
        <f t="shared" si="4"/>
        <v>1.0160583941605839</v>
      </c>
      <c r="AD9" s="104">
        <f t="shared" si="4"/>
        <v>1.1320954907161804</v>
      </c>
      <c r="AE9" s="104">
        <f t="shared" si="4"/>
        <v>1.2078919729932485</v>
      </c>
      <c r="AF9" s="104">
        <f t="shared" si="4"/>
        <v>1.2643356643356642</v>
      </c>
      <c r="AJ9" s="120"/>
      <c r="AK9" s="119">
        <f t="shared" ref="AK9:AK70" si="5">I9-AJ9</f>
        <v>1.1481025129388289</v>
      </c>
      <c r="AL9" s="2" t="e">
        <f t="shared" si="2"/>
        <v>#DIV/0!</v>
      </c>
    </row>
    <row r="10" spans="1:38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52262.7</v>
      </c>
      <c r="D10" s="130"/>
      <c r="E10" s="172">
        <v>48990</v>
      </c>
      <c r="F10" s="172">
        <f t="shared" si="3"/>
        <v>3272.6999999999971</v>
      </c>
      <c r="G10" s="172"/>
      <c r="H10" s="8">
        <v>53686</v>
      </c>
      <c r="I10" s="8">
        <f>SUM(L10:AF10)</f>
        <v>52262.7</v>
      </c>
      <c r="J10" s="15">
        <f>I10/H10</f>
        <v>0.97348843273851648</v>
      </c>
      <c r="K10" s="115">
        <v>21</v>
      </c>
      <c r="L10" s="10">
        <v>1430</v>
      </c>
      <c r="M10" s="10">
        <v>1883</v>
      </c>
      <c r="N10" s="10">
        <v>3390</v>
      </c>
      <c r="O10" s="10">
        <v>3032</v>
      </c>
      <c r="P10" s="10">
        <v>1804.3000000000002</v>
      </c>
      <c r="Q10" s="10">
        <v>3249</v>
      </c>
      <c r="R10" s="10">
        <v>1861</v>
      </c>
      <c r="S10" s="10">
        <v>3572.4</v>
      </c>
      <c r="T10" s="10">
        <v>2762</v>
      </c>
      <c r="U10" s="10">
        <v>1002</v>
      </c>
      <c r="V10" s="10">
        <v>1531</v>
      </c>
      <c r="W10" s="10">
        <v>2041</v>
      </c>
      <c r="X10" s="10">
        <v>3514</v>
      </c>
      <c r="Y10" s="10">
        <v>3133</v>
      </c>
      <c r="Z10" s="10">
        <v>4298</v>
      </c>
      <c r="AA10" s="10">
        <v>1736</v>
      </c>
      <c r="AB10" s="10">
        <v>2165</v>
      </c>
      <c r="AC10" s="10">
        <v>696</v>
      </c>
      <c r="AD10" s="10">
        <v>1982</v>
      </c>
      <c r="AE10" s="10">
        <v>4830</v>
      </c>
      <c r="AF10" s="10">
        <v>2351</v>
      </c>
      <c r="AG10" s="111">
        <v>1964</v>
      </c>
      <c r="AJ10" s="120"/>
      <c r="AK10" s="119">
        <f t="shared" si="5"/>
        <v>52262.7</v>
      </c>
      <c r="AL10" s="2" t="e">
        <f t="shared" si="2"/>
        <v>#DIV/0!</v>
      </c>
    </row>
    <row r="11" spans="1:38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0.94616480883244292</v>
      </c>
      <c r="D11" s="130"/>
      <c r="E11" s="172"/>
      <c r="F11" s="172">
        <f t="shared" si="3"/>
        <v>0.94616480883244292</v>
      </c>
      <c r="G11" s="172"/>
      <c r="H11" s="104">
        <f t="shared" ref="H11:I11" si="6">H10/H8</f>
        <v>0.98083493194482507</v>
      </c>
      <c r="I11" s="104">
        <f t="shared" si="6"/>
        <v>0.94616480883244292</v>
      </c>
      <c r="J11" s="15">
        <f>I11/H11</f>
        <v>0.96465243846521931</v>
      </c>
      <c r="K11" s="115"/>
      <c r="L11" s="104">
        <f>L10/L8</f>
        <v>0.69148936170212771</v>
      </c>
      <c r="M11" s="104">
        <f>M10/M8</f>
        <v>1</v>
      </c>
      <c r="N11" s="104">
        <f t="shared" ref="N11:AF11" si="7">N10/N8</f>
        <v>1</v>
      </c>
      <c r="O11" s="104">
        <f t="shared" si="7"/>
        <v>0.91160553217077567</v>
      </c>
      <c r="P11" s="104">
        <f t="shared" si="7"/>
        <v>0.95314315900686752</v>
      </c>
      <c r="Q11" s="104">
        <f t="shared" si="7"/>
        <v>1</v>
      </c>
      <c r="R11" s="104">
        <v>0.97</v>
      </c>
      <c r="S11" s="104">
        <f t="shared" si="7"/>
        <v>0.96970684039087951</v>
      </c>
      <c r="T11" s="104">
        <f t="shared" si="7"/>
        <v>0.95044735030970406</v>
      </c>
      <c r="U11" s="104">
        <f t="shared" si="7"/>
        <v>1</v>
      </c>
      <c r="V11" s="104">
        <v>0.94</v>
      </c>
      <c r="W11" s="104">
        <f t="shared" si="7"/>
        <v>1</v>
      </c>
      <c r="X11" s="104">
        <f t="shared" si="7"/>
        <v>0.99434069043576678</v>
      </c>
      <c r="Y11" s="104">
        <f>Y10/Y8</f>
        <v>1</v>
      </c>
      <c r="Z11" s="104">
        <f t="shared" si="7"/>
        <v>0.99814212726428242</v>
      </c>
      <c r="AA11" s="104">
        <f t="shared" si="7"/>
        <v>0.72818791946308725</v>
      </c>
      <c r="AB11" s="104">
        <f t="shared" si="7"/>
        <v>0.98185941043083902</v>
      </c>
      <c r="AC11" s="104">
        <v>0.97</v>
      </c>
      <c r="AD11" s="104">
        <f t="shared" si="7"/>
        <v>0.92877225866916591</v>
      </c>
      <c r="AE11" s="104">
        <f t="shared" si="7"/>
        <v>0.99992547139343635</v>
      </c>
      <c r="AF11" s="104">
        <f t="shared" si="7"/>
        <v>0.86688790560471973</v>
      </c>
      <c r="AJ11" s="120"/>
      <c r="AK11" s="119">
        <f t="shared" si="5"/>
        <v>0.94616480883244292</v>
      </c>
      <c r="AL11" s="2" t="e">
        <f t="shared" si="2"/>
        <v>#DIV/0!</v>
      </c>
    </row>
    <row r="12" spans="1:38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22543</v>
      </c>
      <c r="D12" s="130">
        <f t="shared" ref="D12:D48" si="8">AL12</f>
        <v>12.558774373259054</v>
      </c>
      <c r="E12" s="172">
        <v>7974</v>
      </c>
      <c r="F12" s="172">
        <f t="shared" si="3"/>
        <v>16364</v>
      </c>
      <c r="G12" s="172"/>
      <c r="H12" s="8">
        <v>27592</v>
      </c>
      <c r="I12" s="8">
        <f>SUM(L12:AF12)</f>
        <v>24338</v>
      </c>
      <c r="J12" s="15">
        <f>I12/H12</f>
        <v>0.8820672658741664</v>
      </c>
      <c r="K12" s="115">
        <v>20</v>
      </c>
      <c r="L12" s="105">
        <v>1410</v>
      </c>
      <c r="M12" s="105">
        <v>504</v>
      </c>
      <c r="N12" s="105">
        <v>2710</v>
      </c>
      <c r="O12" s="105">
        <v>1335</v>
      </c>
      <c r="P12" s="105">
        <v>550</v>
      </c>
      <c r="Q12" s="105">
        <v>1945</v>
      </c>
      <c r="R12" s="105">
        <v>272</v>
      </c>
      <c r="S12" s="105">
        <v>1670</v>
      </c>
      <c r="T12" s="105">
        <v>732</v>
      </c>
      <c r="U12" s="105">
        <v>205</v>
      </c>
      <c r="V12" s="105">
        <v>368</v>
      </c>
      <c r="W12" s="105">
        <v>790</v>
      </c>
      <c r="X12" s="105">
        <v>3534</v>
      </c>
      <c r="Y12" s="105">
        <v>425</v>
      </c>
      <c r="Z12" s="105">
        <v>1853</v>
      </c>
      <c r="AA12" s="105">
        <v>659</v>
      </c>
      <c r="AB12" s="105">
        <v>600</v>
      </c>
      <c r="AC12" s="105"/>
      <c r="AD12" s="105">
        <v>981</v>
      </c>
      <c r="AE12" s="105">
        <v>2895</v>
      </c>
      <c r="AF12" s="105">
        <v>900</v>
      </c>
      <c r="AJ12" s="120">
        <v>1795</v>
      </c>
      <c r="AK12" s="119">
        <f t="shared" si="5"/>
        <v>22543</v>
      </c>
      <c r="AL12" s="2">
        <f t="shared" si="2"/>
        <v>12.558774373259054</v>
      </c>
    </row>
    <row r="13" spans="1:38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0.44061556554414522</v>
      </c>
      <c r="D13" s="130"/>
      <c r="E13" s="172"/>
      <c r="F13" s="172">
        <f t="shared" si="3"/>
        <v>0.44061556554414522</v>
      </c>
      <c r="G13" s="172"/>
      <c r="H13" s="15">
        <f>H12/H8</f>
        <v>0.50410158034164609</v>
      </c>
      <c r="I13" s="15">
        <f>I12/I8</f>
        <v>0.44061556554414522</v>
      </c>
      <c r="J13" s="15">
        <f t="shared" ref="J13:AF13" si="9">J12/J8</f>
        <v>0.87406106770291336</v>
      </c>
      <c r="K13" s="115"/>
      <c r="L13" s="15">
        <f t="shared" si="9"/>
        <v>0.68181818181818177</v>
      </c>
      <c r="M13" s="15">
        <f t="shared" si="9"/>
        <v>0.26765799256505574</v>
      </c>
      <c r="N13" s="15">
        <f t="shared" si="9"/>
        <v>0.79941002949852502</v>
      </c>
      <c r="O13" s="15">
        <f t="shared" si="9"/>
        <v>0.40138304269392666</v>
      </c>
      <c r="P13" s="15">
        <f t="shared" si="9"/>
        <v>0.29054410987849971</v>
      </c>
      <c r="Q13" s="15">
        <f t="shared" si="9"/>
        <v>0.59864573714989222</v>
      </c>
      <c r="R13" s="15">
        <f t="shared" si="9"/>
        <v>0.12775951150775011</v>
      </c>
      <c r="S13" s="15">
        <f t="shared" si="9"/>
        <v>0.45331161780673179</v>
      </c>
      <c r="T13" s="15">
        <f t="shared" si="9"/>
        <v>0.25189263592567102</v>
      </c>
      <c r="U13" s="15">
        <f t="shared" si="9"/>
        <v>0.20459081836327345</v>
      </c>
      <c r="V13" s="15">
        <f t="shared" si="9"/>
        <v>0.21259387637203928</v>
      </c>
      <c r="W13" s="15">
        <f t="shared" si="9"/>
        <v>0.38706516413522785</v>
      </c>
      <c r="X13" s="15">
        <f t="shared" si="9"/>
        <v>1</v>
      </c>
      <c r="Y13" s="15">
        <f t="shared" si="9"/>
        <v>0.13565272901372485</v>
      </c>
      <c r="Z13" s="15">
        <f t="shared" si="9"/>
        <v>0.43032977241058989</v>
      </c>
      <c r="AA13" s="15">
        <f t="shared" si="9"/>
        <v>0.27642617449664431</v>
      </c>
      <c r="AB13" s="15">
        <f t="shared" si="9"/>
        <v>0.27210884353741499</v>
      </c>
      <c r="AC13" s="15">
        <f t="shared" si="9"/>
        <v>0</v>
      </c>
      <c r="AD13" s="15">
        <f t="shared" si="9"/>
        <v>0.4597000937207123</v>
      </c>
      <c r="AE13" s="15">
        <f t="shared" si="9"/>
        <v>0.59933421111469942</v>
      </c>
      <c r="AF13" s="15">
        <f t="shared" si="9"/>
        <v>0.33185840707964603</v>
      </c>
      <c r="AJ13" s="120"/>
      <c r="AK13" s="119">
        <f t="shared" si="5"/>
        <v>0.44061556554414522</v>
      </c>
      <c r="AL13" s="2" t="e">
        <f t="shared" si="2"/>
        <v>#DIV/0!</v>
      </c>
    </row>
    <row r="14" spans="1:38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5296</v>
      </c>
      <c r="D14" s="130"/>
      <c r="E14" s="172">
        <v>1970</v>
      </c>
      <c r="F14" s="172">
        <f t="shared" si="3"/>
        <v>3326</v>
      </c>
      <c r="G14" s="172"/>
      <c r="H14" s="8">
        <v>4491</v>
      </c>
      <c r="I14" s="23">
        <f t="shared" ref="I14:I21" si="10">SUM(L14:AF14)</f>
        <v>5296</v>
      </c>
      <c r="J14" s="15">
        <f>I14/H14</f>
        <v>1.1792473836562012</v>
      </c>
      <c r="K14" s="115">
        <v>12</v>
      </c>
      <c r="L14" s="10">
        <v>20</v>
      </c>
      <c r="M14" s="10">
        <v>201</v>
      </c>
      <c r="N14" s="10">
        <v>1625</v>
      </c>
      <c r="O14" s="10">
        <v>575</v>
      </c>
      <c r="P14" s="10"/>
      <c r="Q14" s="10">
        <v>265</v>
      </c>
      <c r="R14" s="10"/>
      <c r="S14" s="10"/>
      <c r="T14" s="10">
        <v>600</v>
      </c>
      <c r="U14" s="10">
        <v>75</v>
      </c>
      <c r="V14" s="10"/>
      <c r="W14" s="10">
        <v>360</v>
      </c>
      <c r="X14" s="10"/>
      <c r="Y14" s="10">
        <v>585</v>
      </c>
      <c r="Z14" s="10">
        <v>280</v>
      </c>
      <c r="AA14" s="10"/>
      <c r="AB14" s="10">
        <v>80</v>
      </c>
      <c r="AC14" s="10"/>
      <c r="AD14" s="10"/>
      <c r="AE14" s="10">
        <v>630</v>
      </c>
      <c r="AF14" s="10"/>
      <c r="AJ14" s="120"/>
      <c r="AK14" s="119">
        <f t="shared" si="5"/>
        <v>5296</v>
      </c>
      <c r="AL14" s="2" t="e">
        <f t="shared" si="2"/>
        <v>#DIV/0!</v>
      </c>
    </row>
    <row r="15" spans="1:38" s="150" customFormat="1" ht="30" hidden="1" customHeight="1" x14ac:dyDescent="0.25">
      <c r="A15" s="133" t="s">
        <v>34</v>
      </c>
      <c r="B15" s="133">
        <f t="shared" si="0"/>
        <v>0</v>
      </c>
      <c r="C15" s="134">
        <f t="shared" si="1"/>
        <v>19999.399999999998</v>
      </c>
      <c r="D15" s="135" t="e">
        <f t="shared" si="8"/>
        <v>#DIV/0!</v>
      </c>
      <c r="E15" s="173"/>
      <c r="F15" s="172">
        <f t="shared" si="3"/>
        <v>19999.399999999998</v>
      </c>
      <c r="G15" s="173"/>
      <c r="H15" s="148">
        <v>20000.3</v>
      </c>
      <c r="I15" s="137">
        <f t="shared" si="10"/>
        <v>19999.399999999998</v>
      </c>
      <c r="J15" s="136">
        <f>I15/H15</f>
        <v>0.99995500067498977</v>
      </c>
      <c r="K15" s="138"/>
      <c r="L15" s="149">
        <v>1214</v>
      </c>
      <c r="M15" s="149">
        <v>599</v>
      </c>
      <c r="N15" s="149">
        <v>1456</v>
      </c>
      <c r="O15" s="149">
        <v>1166.4000000000001</v>
      </c>
      <c r="P15" s="149">
        <v>648</v>
      </c>
      <c r="Q15" s="149">
        <v>1046</v>
      </c>
      <c r="R15" s="149">
        <v>965.7</v>
      </c>
      <c r="S15" s="149">
        <v>1272</v>
      </c>
      <c r="T15" s="149">
        <v>779.2</v>
      </c>
      <c r="U15" s="149">
        <v>418</v>
      </c>
      <c r="V15" s="149">
        <v>542</v>
      </c>
      <c r="W15" s="149">
        <v>1129</v>
      </c>
      <c r="X15" s="149">
        <v>1318</v>
      </c>
      <c r="Y15" s="149">
        <v>1036</v>
      </c>
      <c r="Z15" s="149">
        <v>1268.5</v>
      </c>
      <c r="AA15" s="149">
        <v>857</v>
      </c>
      <c r="AB15" s="149">
        <v>661</v>
      </c>
      <c r="AC15" s="149">
        <v>187.6</v>
      </c>
      <c r="AD15" s="149">
        <v>1099</v>
      </c>
      <c r="AE15" s="149">
        <v>1550</v>
      </c>
      <c r="AF15" s="149">
        <v>787</v>
      </c>
      <c r="AJ15" s="151"/>
      <c r="AK15" s="143">
        <f t="shared" si="5"/>
        <v>19999.399999999998</v>
      </c>
      <c r="AL15" s="141" t="e">
        <f t="shared" si="2"/>
        <v>#DIV/0!</v>
      </c>
    </row>
    <row r="16" spans="1:38" s="141" customFormat="1" ht="30" hidden="1" customHeight="1" x14ac:dyDescent="0.25">
      <c r="A16" s="133" t="s">
        <v>35</v>
      </c>
      <c r="B16" s="133">
        <f t="shared" si="0"/>
        <v>0</v>
      </c>
      <c r="C16" s="134">
        <f t="shared" si="1"/>
        <v>11553.500000000002</v>
      </c>
      <c r="D16" s="135" t="e">
        <f t="shared" si="8"/>
        <v>#DIV/0!</v>
      </c>
      <c r="E16" s="173"/>
      <c r="F16" s="172">
        <f t="shared" si="3"/>
        <v>11553.500000000002</v>
      </c>
      <c r="G16" s="173"/>
      <c r="H16" s="144">
        <v>11053</v>
      </c>
      <c r="I16" s="137">
        <f t="shared" si="10"/>
        <v>11553.500000000002</v>
      </c>
      <c r="J16" s="136">
        <f>I16/H16</f>
        <v>1.0452818239392021</v>
      </c>
      <c r="K16" s="138"/>
      <c r="L16" s="145">
        <v>268.39999999999998</v>
      </c>
      <c r="M16" s="145">
        <v>181.8</v>
      </c>
      <c r="N16" s="145">
        <v>597.6</v>
      </c>
      <c r="O16" s="145">
        <v>1396.4</v>
      </c>
      <c r="P16" s="145">
        <v>363.2</v>
      </c>
      <c r="Q16" s="145">
        <v>496.3</v>
      </c>
      <c r="R16" s="145">
        <v>781</v>
      </c>
      <c r="S16" s="145">
        <v>850.5</v>
      </c>
      <c r="T16" s="145">
        <v>782.1</v>
      </c>
      <c r="U16" s="145">
        <v>210</v>
      </c>
      <c r="V16" s="145">
        <v>484.8</v>
      </c>
      <c r="W16" s="145">
        <v>248.3</v>
      </c>
      <c r="X16" s="145">
        <v>516.20000000000005</v>
      </c>
      <c r="Y16" s="145">
        <v>356</v>
      </c>
      <c r="Z16" s="145">
        <v>868</v>
      </c>
      <c r="AA16" s="145">
        <v>561.20000000000005</v>
      </c>
      <c r="AB16" s="145">
        <v>219.8</v>
      </c>
      <c r="AC16" s="145">
        <v>145.1</v>
      </c>
      <c r="AD16" s="145">
        <v>605.70000000000005</v>
      </c>
      <c r="AE16" s="145">
        <v>1368.7</v>
      </c>
      <c r="AF16" s="145">
        <v>252.4</v>
      </c>
      <c r="AG16" s="146"/>
      <c r="AJ16" s="142"/>
      <c r="AK16" s="143">
        <f t="shared" si="5"/>
        <v>11553.500000000002</v>
      </c>
      <c r="AL16" s="141" t="e">
        <f t="shared" si="2"/>
        <v>#DIV/0!</v>
      </c>
    </row>
    <row r="17" spans="1:38" s="141" customFormat="1" ht="30" hidden="1" customHeight="1" x14ac:dyDescent="0.25">
      <c r="A17" s="147" t="s">
        <v>36</v>
      </c>
      <c r="B17" s="133">
        <f t="shared" si="0"/>
        <v>0</v>
      </c>
      <c r="C17" s="134">
        <f t="shared" si="1"/>
        <v>12.044296902083078</v>
      </c>
      <c r="D17" s="135" t="e">
        <f t="shared" si="8"/>
        <v>#DIV/0!</v>
      </c>
      <c r="E17" s="173"/>
      <c r="F17" s="172">
        <f t="shared" si="3"/>
        <v>12.044296902083078</v>
      </c>
      <c r="G17" s="173"/>
      <c r="H17" s="136">
        <f>H16/H15</f>
        <v>0.5526417103743444</v>
      </c>
      <c r="I17" s="137">
        <f t="shared" si="10"/>
        <v>12.044296902083078</v>
      </c>
      <c r="J17" s="136"/>
      <c r="K17" s="138"/>
      <c r="L17" s="139">
        <f t="shared" ref="L17:AD17" si="11">L16/L15</f>
        <v>0.22108731466227347</v>
      </c>
      <c r="M17" s="139">
        <f t="shared" si="11"/>
        <v>0.30350584307178635</v>
      </c>
      <c r="N17" s="139">
        <f t="shared" si="11"/>
        <v>0.41043956043956048</v>
      </c>
      <c r="O17" s="139">
        <f t="shared" si="11"/>
        <v>1.19718792866941</v>
      </c>
      <c r="P17" s="139">
        <f t="shared" si="11"/>
        <v>0.56049382716049378</v>
      </c>
      <c r="Q17" s="139">
        <f t="shared" si="11"/>
        <v>0.47447418738049713</v>
      </c>
      <c r="R17" s="139">
        <f t="shared" si="11"/>
        <v>0.8087397742570156</v>
      </c>
      <c r="S17" s="139">
        <f t="shared" si="11"/>
        <v>0.66863207547169812</v>
      </c>
      <c r="T17" s="139">
        <f t="shared" si="11"/>
        <v>1.0037217659137576</v>
      </c>
      <c r="U17" s="139">
        <f t="shared" si="11"/>
        <v>0.50239234449760761</v>
      </c>
      <c r="V17" s="139">
        <f t="shared" si="11"/>
        <v>0.89446494464944648</v>
      </c>
      <c r="W17" s="139">
        <f t="shared" si="11"/>
        <v>0.21992914083259524</v>
      </c>
      <c r="X17" s="139">
        <f t="shared" si="11"/>
        <v>0.39165402124430959</v>
      </c>
      <c r="Y17" s="139">
        <f t="shared" si="11"/>
        <v>0.34362934362934361</v>
      </c>
      <c r="Z17" s="139">
        <f t="shared" si="11"/>
        <v>0.68427276310603069</v>
      </c>
      <c r="AA17" s="139">
        <f t="shared" si="11"/>
        <v>0.65484247374562432</v>
      </c>
      <c r="AB17" s="139">
        <f t="shared" si="11"/>
        <v>0.33252647503782151</v>
      </c>
      <c r="AC17" s="139">
        <f t="shared" si="11"/>
        <v>0.77345415778251603</v>
      </c>
      <c r="AD17" s="139">
        <f t="shared" si="11"/>
        <v>0.55113739763421299</v>
      </c>
      <c r="AE17" s="139">
        <v>0.72699999999999998</v>
      </c>
      <c r="AF17" s="139">
        <f>AF16/AF15</f>
        <v>0.32071156289707753</v>
      </c>
      <c r="AG17" s="140"/>
      <c r="AJ17" s="142"/>
      <c r="AK17" s="143">
        <f t="shared" si="5"/>
        <v>12.044296902083078</v>
      </c>
      <c r="AL17" s="141" t="e">
        <f t="shared" si="2"/>
        <v>#DIV/0!</v>
      </c>
    </row>
    <row r="18" spans="1:38" s="141" customFormat="1" ht="30" hidden="1" customHeight="1" x14ac:dyDescent="0.25">
      <c r="A18" s="133" t="s">
        <v>37</v>
      </c>
      <c r="B18" s="133">
        <f t="shared" si="0"/>
        <v>0</v>
      </c>
      <c r="C18" s="134">
        <f t="shared" si="1"/>
        <v>18.514999999999997</v>
      </c>
      <c r="D18" s="135" t="e">
        <f t="shared" si="8"/>
        <v>#DIV/0!</v>
      </c>
      <c r="E18" s="173"/>
      <c r="F18" s="172">
        <f t="shared" si="3"/>
        <v>18.514999999999997</v>
      </c>
      <c r="G18" s="173"/>
      <c r="H18" s="136">
        <v>0.86799999999999999</v>
      </c>
      <c r="I18" s="137">
        <f t="shared" si="10"/>
        <v>18.514999999999997</v>
      </c>
      <c r="J18" s="136"/>
      <c r="K18" s="138"/>
      <c r="L18" s="139">
        <v>0.46400000000000002</v>
      </c>
      <c r="M18" s="139">
        <v>0.46700000000000003</v>
      </c>
      <c r="N18" s="139">
        <v>0.84199999999999997</v>
      </c>
      <c r="O18" s="139">
        <v>0.81100000000000005</v>
      </c>
      <c r="P18" s="139">
        <v>1.038</v>
      </c>
      <c r="Q18" s="139">
        <v>1.083</v>
      </c>
      <c r="R18" s="139">
        <v>2.1429999999999998</v>
      </c>
      <c r="S18" s="139">
        <v>1.0509999999999999</v>
      </c>
      <c r="T18" s="139">
        <v>0.63500000000000001</v>
      </c>
      <c r="U18" s="139">
        <v>1.077</v>
      </c>
      <c r="V18" s="139">
        <v>0.67700000000000005</v>
      </c>
      <c r="W18" s="139">
        <v>0.59299999999999997</v>
      </c>
      <c r="X18" s="139">
        <v>0.6</v>
      </c>
      <c r="Y18" s="139">
        <v>0.85699999999999998</v>
      </c>
      <c r="Z18" s="139">
        <v>0.88300000000000001</v>
      </c>
      <c r="AA18" s="139">
        <v>0.30599999999999999</v>
      </c>
      <c r="AB18" s="139">
        <v>0.8</v>
      </c>
      <c r="AC18" s="139">
        <v>0.69299999999999995</v>
      </c>
      <c r="AD18" s="139">
        <v>0.75</v>
      </c>
      <c r="AE18" s="139">
        <v>1.319</v>
      </c>
      <c r="AF18" s="139">
        <v>1.4259999999999999</v>
      </c>
      <c r="AG18" s="140"/>
      <c r="AJ18" s="142"/>
      <c r="AK18" s="143">
        <f t="shared" si="5"/>
        <v>18.514999999999997</v>
      </c>
      <c r="AL18" s="141" t="e">
        <f t="shared" si="2"/>
        <v>#DIV/0!</v>
      </c>
    </row>
    <row r="19" spans="1:38" s="141" customFormat="1" ht="30" hidden="1" customHeight="1" x14ac:dyDescent="0.25">
      <c r="A19" s="133" t="s">
        <v>38</v>
      </c>
      <c r="B19" s="133">
        <f t="shared" si="0"/>
        <v>0</v>
      </c>
      <c r="C19" s="134">
        <f t="shared" si="1"/>
        <v>16.073999999999998</v>
      </c>
      <c r="D19" s="135" t="e">
        <f t="shared" si="8"/>
        <v>#DIV/0!</v>
      </c>
      <c r="E19" s="173"/>
      <c r="F19" s="172">
        <f t="shared" si="3"/>
        <v>16.073999999999998</v>
      </c>
      <c r="G19" s="173"/>
      <c r="H19" s="136">
        <v>0.65500000000000003</v>
      </c>
      <c r="I19" s="137">
        <f t="shared" si="10"/>
        <v>16.073999999999998</v>
      </c>
      <c r="J19" s="136"/>
      <c r="K19" s="138"/>
      <c r="L19" s="139">
        <v>0.95099999999999996</v>
      </c>
      <c r="M19" s="139">
        <v>0.26700000000000002</v>
      </c>
      <c r="N19" s="139">
        <v>1.1719999999999999</v>
      </c>
      <c r="O19" s="139">
        <v>0.52600000000000002</v>
      </c>
      <c r="P19" s="139">
        <v>0.625</v>
      </c>
      <c r="Q19" s="139">
        <v>1.1180000000000001</v>
      </c>
      <c r="R19" s="139">
        <v>3.464</v>
      </c>
      <c r="S19" s="139">
        <v>0.377</v>
      </c>
      <c r="T19" s="139">
        <v>0.4</v>
      </c>
      <c r="U19" s="139">
        <v>1.548</v>
      </c>
      <c r="V19" s="139">
        <v>0.63300000000000001</v>
      </c>
      <c r="W19" s="139">
        <v>5.6000000000000001E-2</v>
      </c>
      <c r="X19" s="139">
        <v>0.42199999999999999</v>
      </c>
      <c r="Y19" s="139">
        <v>8.6999999999999994E-2</v>
      </c>
      <c r="Z19" s="139">
        <v>0.97899999999999998</v>
      </c>
      <c r="AA19" s="139">
        <v>0.313</v>
      </c>
      <c r="AB19" s="139">
        <v>0</v>
      </c>
      <c r="AC19" s="139">
        <v>1.6830000000000001</v>
      </c>
      <c r="AD19" s="139">
        <v>0.752</v>
      </c>
      <c r="AE19" s="139">
        <v>0.54900000000000004</v>
      </c>
      <c r="AF19" s="139">
        <v>0.152</v>
      </c>
      <c r="AG19" s="140"/>
      <c r="AJ19" s="142"/>
      <c r="AK19" s="143">
        <f t="shared" si="5"/>
        <v>16.073999999999998</v>
      </c>
      <c r="AL19" s="141" t="e">
        <f t="shared" si="2"/>
        <v>#DIV/0!</v>
      </c>
    </row>
    <row r="20" spans="1:38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96100</v>
      </c>
      <c r="D20" s="130"/>
      <c r="E20" s="172">
        <v>96223</v>
      </c>
      <c r="F20" s="172">
        <f t="shared" si="3"/>
        <v>-123</v>
      </c>
      <c r="G20" s="172"/>
      <c r="H20" s="23">
        <v>81491.5</v>
      </c>
      <c r="I20" s="23">
        <f t="shared" si="10"/>
        <v>96100</v>
      </c>
      <c r="J20" s="15">
        <f>I20/H20</f>
        <v>1.1792640950283158</v>
      </c>
      <c r="K20" s="115">
        <v>21</v>
      </c>
      <c r="L20" s="88">
        <v>7450</v>
      </c>
      <c r="M20" s="88">
        <v>3160</v>
      </c>
      <c r="N20" s="88">
        <v>5500</v>
      </c>
      <c r="O20" s="88">
        <v>5776</v>
      </c>
      <c r="P20" s="88">
        <v>2995</v>
      </c>
      <c r="Q20" s="88">
        <v>5950</v>
      </c>
      <c r="R20" s="88">
        <v>4262</v>
      </c>
      <c r="S20" s="88">
        <v>3460</v>
      </c>
      <c r="T20" s="88">
        <v>5009</v>
      </c>
      <c r="U20" s="88">
        <v>1437</v>
      </c>
      <c r="V20" s="88">
        <v>1895</v>
      </c>
      <c r="W20" s="88">
        <v>7055</v>
      </c>
      <c r="X20" s="88">
        <v>7043</v>
      </c>
      <c r="Y20" s="88">
        <v>4463</v>
      </c>
      <c r="Z20" s="88">
        <v>7978</v>
      </c>
      <c r="AA20" s="88">
        <v>4413</v>
      </c>
      <c r="AB20" s="88">
        <v>2800</v>
      </c>
      <c r="AC20" s="200">
        <v>1505</v>
      </c>
      <c r="AD20" s="88">
        <v>6184</v>
      </c>
      <c r="AE20" s="88">
        <v>5162</v>
      </c>
      <c r="AF20" s="88">
        <v>2603</v>
      </c>
      <c r="AJ20" s="120"/>
      <c r="AK20" s="119">
        <f t="shared" si="5"/>
        <v>96100</v>
      </c>
      <c r="AL20" s="2" t="e">
        <f t="shared" si="2"/>
        <v>#DIV/0!</v>
      </c>
    </row>
    <row r="21" spans="1:38" s="12" customFormat="1" ht="30" hidden="1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172"/>
      <c r="F21" s="172">
        <f t="shared" si="3"/>
        <v>1518</v>
      </c>
      <c r="G21" s="172"/>
      <c r="H21" s="23">
        <v>0</v>
      </c>
      <c r="I21" s="23">
        <f t="shared" si="10"/>
        <v>1518</v>
      </c>
      <c r="J21" s="15" t="e">
        <f t="shared" ref="J21:J22" si="12">I21/H21</f>
        <v>#DIV/0!</v>
      </c>
      <c r="K21" s="115">
        <v>10</v>
      </c>
      <c r="L21" s="26"/>
      <c r="M21" s="26">
        <v>60</v>
      </c>
      <c r="N21" s="26">
        <v>218</v>
      </c>
      <c r="O21" s="26">
        <v>100</v>
      </c>
      <c r="P21" s="26"/>
      <c r="Q21" s="26"/>
      <c r="R21" s="26">
        <v>140</v>
      </c>
      <c r="S21" s="26">
        <v>250</v>
      </c>
      <c r="T21" s="26"/>
      <c r="U21" s="26"/>
      <c r="V21" s="26"/>
      <c r="W21" s="26"/>
      <c r="X21" s="26"/>
      <c r="Y21" s="26"/>
      <c r="Z21" s="26">
        <v>190</v>
      </c>
      <c r="AA21" s="26"/>
      <c r="AB21" s="26">
        <v>201</v>
      </c>
      <c r="AC21" s="26">
        <v>50</v>
      </c>
      <c r="AD21" s="26"/>
      <c r="AE21" s="26">
        <v>250</v>
      </c>
      <c r="AF21" s="26">
        <v>59</v>
      </c>
      <c r="AJ21" s="120"/>
      <c r="AK21" s="119">
        <f t="shared" si="5"/>
        <v>1518</v>
      </c>
      <c r="AL21" s="2" t="e">
        <f t="shared" si="2"/>
        <v>#DIV/0!</v>
      </c>
    </row>
    <row r="22" spans="1:38" s="12" customFormat="1" ht="30" hidden="1" customHeight="1" x14ac:dyDescent="0.25">
      <c r="A22" s="25" t="s">
        <v>41</v>
      </c>
      <c r="B22" s="11">
        <f t="shared" si="0"/>
        <v>0</v>
      </c>
      <c r="C22" s="129">
        <f t="shared" si="1"/>
        <v>1.5796045785639957E-2</v>
      </c>
      <c r="D22" s="130"/>
      <c r="E22" s="130"/>
      <c r="F22" s="172">
        <f t="shared" si="3"/>
        <v>1.5796045785639957E-2</v>
      </c>
      <c r="G22" s="130"/>
      <c r="H22" s="9">
        <f>H21/H20</f>
        <v>0</v>
      </c>
      <c r="I22" s="9">
        <f>I21/I20</f>
        <v>1.5796045785639957E-2</v>
      </c>
      <c r="J22" s="15" t="e">
        <f t="shared" si="12"/>
        <v>#DIV/0!</v>
      </c>
      <c r="K22" s="115"/>
      <c r="L22" s="87">
        <f t="shared" ref="L22:AF22" si="13">L21/L20</f>
        <v>0</v>
      </c>
      <c r="M22" s="87">
        <f t="shared" si="13"/>
        <v>1.8987341772151899E-2</v>
      </c>
      <c r="N22" s="87">
        <f t="shared" si="13"/>
        <v>3.9636363636363636E-2</v>
      </c>
      <c r="O22" s="87">
        <f t="shared" si="13"/>
        <v>1.7313019390581719E-2</v>
      </c>
      <c r="P22" s="87">
        <f t="shared" si="13"/>
        <v>0</v>
      </c>
      <c r="Q22" s="87">
        <f t="shared" si="13"/>
        <v>0</v>
      </c>
      <c r="R22" s="87">
        <f t="shared" si="13"/>
        <v>3.2848427968090101E-2</v>
      </c>
      <c r="S22" s="87">
        <f t="shared" si="13"/>
        <v>7.2254335260115612E-2</v>
      </c>
      <c r="T22" s="87">
        <f t="shared" si="13"/>
        <v>0</v>
      </c>
      <c r="U22" s="87">
        <f t="shared" si="13"/>
        <v>0</v>
      </c>
      <c r="V22" s="87">
        <f t="shared" si="13"/>
        <v>0</v>
      </c>
      <c r="W22" s="87">
        <f t="shared" si="13"/>
        <v>0</v>
      </c>
      <c r="X22" s="87">
        <f t="shared" si="13"/>
        <v>0</v>
      </c>
      <c r="Y22" s="87">
        <f t="shared" si="13"/>
        <v>0</v>
      </c>
      <c r="Z22" s="87">
        <f t="shared" si="13"/>
        <v>2.3815492604662824E-2</v>
      </c>
      <c r="AA22" s="87">
        <f t="shared" si="13"/>
        <v>0</v>
      </c>
      <c r="AB22" s="87">
        <f t="shared" si="13"/>
        <v>7.1785714285714286E-2</v>
      </c>
      <c r="AC22" s="87">
        <f t="shared" si="13"/>
        <v>3.3222591362126248E-2</v>
      </c>
      <c r="AD22" s="87">
        <f t="shared" si="13"/>
        <v>0</v>
      </c>
      <c r="AE22" s="87">
        <f t="shared" si="13"/>
        <v>4.8430840759395584E-2</v>
      </c>
      <c r="AF22" s="87">
        <f t="shared" si="13"/>
        <v>2.266615443718786E-2</v>
      </c>
      <c r="AJ22" s="120"/>
      <c r="AK22" s="119">
        <f t="shared" si="5"/>
        <v>1.5796045785639957E-2</v>
      </c>
      <c r="AL22" s="2" t="e">
        <f t="shared" si="2"/>
        <v>#DIV/0!</v>
      </c>
    </row>
    <row r="23" spans="1:38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8"/>
        <v>#DIV/0!</v>
      </c>
      <c r="E23" s="172"/>
      <c r="F23" s="172">
        <f t="shared" si="3"/>
        <v>0</v>
      </c>
      <c r="G23" s="172"/>
      <c r="H23" s="23">
        <v>0</v>
      </c>
      <c r="I23" s="27">
        <f>SUM(L23:AF23)</f>
        <v>0</v>
      </c>
      <c r="J23" s="15" t="e">
        <f>I23/H23</f>
        <v>#DIV/0!</v>
      </c>
      <c r="K23" s="115">
        <v>8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J23" s="120"/>
      <c r="AK23" s="119">
        <f t="shared" si="5"/>
        <v>0</v>
      </c>
      <c r="AL23" s="2" t="e">
        <f t="shared" si="2"/>
        <v>#DIV/0!</v>
      </c>
    </row>
    <row r="24" spans="1:38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8"/>
        <v>#DIV/0!</v>
      </c>
      <c r="E24" s="172"/>
      <c r="F24" s="172">
        <f t="shared" si="3"/>
        <v>0</v>
      </c>
      <c r="G24" s="172"/>
      <c r="H24" s="15" t="e">
        <f>H23/H21</f>
        <v>#DIV/0!</v>
      </c>
      <c r="I24" s="15">
        <f>I23/I21</f>
        <v>0</v>
      </c>
      <c r="J24" s="15" t="e">
        <f>I24/H24</f>
        <v>#DIV/0!</v>
      </c>
      <c r="K24" s="115"/>
      <c r="L24" s="16" t="e">
        <f>L23/L21</f>
        <v>#DIV/0!</v>
      </c>
      <c r="M24" s="16">
        <f t="shared" ref="M24:AF24" si="14">M23/M21</f>
        <v>0</v>
      </c>
      <c r="N24" s="16">
        <f t="shared" si="14"/>
        <v>0</v>
      </c>
      <c r="O24" s="16">
        <f t="shared" si="14"/>
        <v>0</v>
      </c>
      <c r="P24" s="16" t="e">
        <f t="shared" si="14"/>
        <v>#DIV/0!</v>
      </c>
      <c r="Q24" s="16" t="e">
        <f t="shared" si="14"/>
        <v>#DIV/0!</v>
      </c>
      <c r="R24" s="16">
        <f t="shared" si="14"/>
        <v>0</v>
      </c>
      <c r="S24" s="16">
        <f t="shared" si="14"/>
        <v>0</v>
      </c>
      <c r="T24" s="16" t="e">
        <f t="shared" si="14"/>
        <v>#DIV/0!</v>
      </c>
      <c r="U24" s="16" t="e">
        <f t="shared" si="14"/>
        <v>#DIV/0!</v>
      </c>
      <c r="V24" s="16" t="e">
        <f t="shared" si="14"/>
        <v>#DIV/0!</v>
      </c>
      <c r="W24" s="16" t="e">
        <f t="shared" si="14"/>
        <v>#DIV/0!</v>
      </c>
      <c r="X24" s="16" t="e">
        <f t="shared" si="14"/>
        <v>#DIV/0!</v>
      </c>
      <c r="Y24" s="16" t="e">
        <f t="shared" si="14"/>
        <v>#DIV/0!</v>
      </c>
      <c r="Z24" s="16">
        <f t="shared" si="14"/>
        <v>0</v>
      </c>
      <c r="AA24" s="16" t="e">
        <f t="shared" si="14"/>
        <v>#DIV/0!</v>
      </c>
      <c r="AB24" s="16">
        <f t="shared" si="14"/>
        <v>0</v>
      </c>
      <c r="AC24" s="16">
        <f t="shared" si="14"/>
        <v>0</v>
      </c>
      <c r="AD24" s="16" t="e">
        <f t="shared" si="14"/>
        <v>#DIV/0!</v>
      </c>
      <c r="AE24" s="16">
        <f t="shared" si="14"/>
        <v>0</v>
      </c>
      <c r="AF24" s="16">
        <f t="shared" si="14"/>
        <v>0</v>
      </c>
      <c r="AJ24" s="120"/>
      <c r="AK24" s="119">
        <f t="shared" si="5"/>
        <v>0</v>
      </c>
      <c r="AL24" s="2" t="e">
        <f t="shared" si="2"/>
        <v>#DIV/0!</v>
      </c>
    </row>
    <row r="25" spans="1:38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67773</v>
      </c>
      <c r="D25" s="130">
        <f t="shared" si="8"/>
        <v>4.8192419825072887</v>
      </c>
      <c r="E25" s="172">
        <v>41957</v>
      </c>
      <c r="F25" s="172">
        <f t="shared" si="3"/>
        <v>39879</v>
      </c>
      <c r="G25" s="172"/>
      <c r="H25" s="23">
        <v>79751</v>
      </c>
      <c r="I25" s="23">
        <f>SUM(L25:AF25)</f>
        <v>81836</v>
      </c>
      <c r="J25" s="15">
        <f>I25/H25</f>
        <v>1.0261438728041028</v>
      </c>
      <c r="K25" s="115">
        <v>21</v>
      </c>
      <c r="L25" s="26">
        <v>5500</v>
      </c>
      <c r="M25" s="26">
        <v>2920</v>
      </c>
      <c r="N25" s="26">
        <v>3500</v>
      </c>
      <c r="O25" s="26">
        <v>4632</v>
      </c>
      <c r="P25" s="26">
        <v>1979</v>
      </c>
      <c r="Q25" s="26">
        <v>5120</v>
      </c>
      <c r="R25" s="26">
        <v>3731</v>
      </c>
      <c r="S25" s="26">
        <v>2736</v>
      </c>
      <c r="T25" s="26">
        <v>4100</v>
      </c>
      <c r="U25" s="26">
        <v>937</v>
      </c>
      <c r="V25" s="26">
        <v>1547</v>
      </c>
      <c r="W25" s="26">
        <v>6626</v>
      </c>
      <c r="X25" s="26">
        <v>5989</v>
      </c>
      <c r="Y25" s="26">
        <v>4330</v>
      </c>
      <c r="Z25" s="26">
        <v>7394</v>
      </c>
      <c r="AA25" s="26">
        <v>4368</v>
      </c>
      <c r="AB25" s="26">
        <v>2802</v>
      </c>
      <c r="AC25" s="26">
        <v>1050</v>
      </c>
      <c r="AD25" s="26">
        <v>5983</v>
      </c>
      <c r="AE25" s="26">
        <v>4612</v>
      </c>
      <c r="AF25" s="26">
        <v>1980</v>
      </c>
      <c r="AJ25" s="120">
        <v>14063</v>
      </c>
      <c r="AK25" s="119">
        <f t="shared" si="5"/>
        <v>67773</v>
      </c>
      <c r="AL25" s="2">
        <f t="shared" si="2"/>
        <v>4.8192419825072887</v>
      </c>
    </row>
    <row r="26" spans="1:38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0.85157127991675341</v>
      </c>
      <c r="D26" s="130"/>
      <c r="E26" s="130"/>
      <c r="F26" s="172">
        <f t="shared" si="3"/>
        <v>0.85157127991675341</v>
      </c>
      <c r="G26" s="130"/>
      <c r="H26" s="28">
        <f t="shared" ref="H26" si="15">H25/H20</f>
        <v>0.97864194425185447</v>
      </c>
      <c r="I26" s="28">
        <f>I25/I20</f>
        <v>0.85157127991675341</v>
      </c>
      <c r="J26" s="28">
        <f t="shared" ref="J26:AF26" si="16">J25/J20</f>
        <v>0.87015612289922528</v>
      </c>
      <c r="K26" s="115"/>
      <c r="L26" s="28">
        <f t="shared" si="16"/>
        <v>0.73825503355704702</v>
      </c>
      <c r="M26" s="28">
        <f t="shared" si="16"/>
        <v>0.92405063291139244</v>
      </c>
      <c r="N26" s="28">
        <f t="shared" si="16"/>
        <v>0.63636363636363635</v>
      </c>
      <c r="O26" s="28">
        <f t="shared" si="16"/>
        <v>0.80193905817174516</v>
      </c>
      <c r="P26" s="28">
        <f t="shared" si="16"/>
        <v>0.66076794657762938</v>
      </c>
      <c r="Q26" s="28">
        <f t="shared" si="16"/>
        <v>0.86050420168067232</v>
      </c>
      <c r="R26" s="28">
        <f t="shared" si="16"/>
        <v>0.87541060534960113</v>
      </c>
      <c r="S26" s="28">
        <f t="shared" si="16"/>
        <v>0.79075144508670525</v>
      </c>
      <c r="T26" s="28">
        <f t="shared" si="16"/>
        <v>0.81852665202635255</v>
      </c>
      <c r="U26" s="28">
        <f t="shared" si="16"/>
        <v>0.65205288796102989</v>
      </c>
      <c r="V26" s="28">
        <f t="shared" si="16"/>
        <v>0.81635883905013196</v>
      </c>
      <c r="W26" s="28">
        <f t="shared" si="16"/>
        <v>0.9391920623671155</v>
      </c>
      <c r="X26" s="28">
        <f t="shared" si="16"/>
        <v>0.85034786312650856</v>
      </c>
      <c r="Y26" s="28">
        <f t="shared" si="16"/>
        <v>0.97019941743222049</v>
      </c>
      <c r="Z26" s="28">
        <f t="shared" si="16"/>
        <v>0.92679869641514168</v>
      </c>
      <c r="AA26" s="28">
        <f t="shared" si="16"/>
        <v>0.9898028552005439</v>
      </c>
      <c r="AB26" s="28">
        <f t="shared" si="16"/>
        <v>1.0007142857142857</v>
      </c>
      <c r="AC26" s="28">
        <f t="shared" si="16"/>
        <v>0.69767441860465118</v>
      </c>
      <c r="AD26" s="28">
        <f t="shared" si="16"/>
        <v>0.96749676584734801</v>
      </c>
      <c r="AE26" s="28">
        <f t="shared" si="16"/>
        <v>0.89345215032932968</v>
      </c>
      <c r="AF26" s="28">
        <f t="shared" si="16"/>
        <v>0.76066077602766036</v>
      </c>
      <c r="AJ26" s="120"/>
      <c r="AK26" s="119">
        <f t="shared" si="5"/>
        <v>0.85157127991675341</v>
      </c>
      <c r="AL26" s="2" t="e">
        <f t="shared" si="2"/>
        <v>#DIV/0!</v>
      </c>
    </row>
    <row r="27" spans="1:38" s="86" customFormat="1" ht="30" hidden="1" customHeight="1" x14ac:dyDescent="0.25">
      <c r="A27" s="83" t="s">
        <v>185</v>
      </c>
      <c r="B27" s="11">
        <f t="shared" si="0"/>
        <v>0</v>
      </c>
      <c r="C27" s="129">
        <f t="shared" si="1"/>
        <v>0</v>
      </c>
      <c r="D27" s="130" t="e">
        <f t="shared" si="8"/>
        <v>#DIV/0!</v>
      </c>
      <c r="E27" s="172"/>
      <c r="F27" s="172">
        <f t="shared" si="3"/>
        <v>0</v>
      </c>
      <c r="G27" s="172"/>
      <c r="H27" s="84"/>
      <c r="I27" s="23">
        <f t="shared" ref="I27:I33" si="17">SUM(L27:AF27)</f>
        <v>0</v>
      </c>
      <c r="J27" s="85"/>
      <c r="K27" s="11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J27" s="121"/>
      <c r="AK27" s="119">
        <f t="shared" si="5"/>
        <v>0</v>
      </c>
      <c r="AL27" s="2" t="e">
        <f t="shared" si="2"/>
        <v>#DIV/0!</v>
      </c>
    </row>
    <row r="28" spans="1:38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52422</v>
      </c>
      <c r="D28" s="130">
        <f t="shared" si="8"/>
        <v>34.420223243598159</v>
      </c>
      <c r="E28" s="172">
        <v>17757</v>
      </c>
      <c r="F28" s="172">
        <f t="shared" si="3"/>
        <v>36188</v>
      </c>
      <c r="G28" s="172"/>
      <c r="H28" s="23">
        <v>66395</v>
      </c>
      <c r="I28" s="23">
        <f t="shared" si="17"/>
        <v>53945</v>
      </c>
      <c r="J28" s="15">
        <f t="shared" ref="J28:J55" si="18">I28/H28</f>
        <v>0.81248587996084043</v>
      </c>
      <c r="K28" s="115">
        <v>18</v>
      </c>
      <c r="L28" s="26">
        <v>5500</v>
      </c>
      <c r="M28" s="26">
        <v>550</v>
      </c>
      <c r="N28" s="26">
        <v>3010</v>
      </c>
      <c r="O28" s="26"/>
      <c r="P28" s="26">
        <v>832</v>
      </c>
      <c r="Q28" s="26">
        <v>5100</v>
      </c>
      <c r="R28" s="26">
        <v>3148</v>
      </c>
      <c r="S28" s="26">
        <v>2736</v>
      </c>
      <c r="T28" s="26"/>
      <c r="U28" s="26">
        <v>937</v>
      </c>
      <c r="V28" s="26">
        <v>455</v>
      </c>
      <c r="W28" s="26">
        <v>6626</v>
      </c>
      <c r="X28" s="26">
        <v>6700</v>
      </c>
      <c r="Y28" s="26">
        <v>2946</v>
      </c>
      <c r="Z28" s="26">
        <v>5294</v>
      </c>
      <c r="AA28" s="26">
        <v>690</v>
      </c>
      <c r="AB28" s="26">
        <v>1977</v>
      </c>
      <c r="AC28" s="26"/>
      <c r="AD28" s="26">
        <v>1339</v>
      </c>
      <c r="AE28" s="26">
        <v>3605</v>
      </c>
      <c r="AF28" s="26">
        <v>2500</v>
      </c>
      <c r="AJ28" s="120">
        <v>1523</v>
      </c>
      <c r="AK28" s="119">
        <f t="shared" si="5"/>
        <v>52422</v>
      </c>
      <c r="AL28" s="2">
        <f t="shared" si="2"/>
        <v>34.420223243598159</v>
      </c>
    </row>
    <row r="29" spans="1:38" s="12" customFormat="1" ht="30" customHeight="1" x14ac:dyDescent="0.25">
      <c r="A29" s="18" t="s">
        <v>45</v>
      </c>
      <c r="B29" s="11">
        <f t="shared" si="0"/>
        <v>0</v>
      </c>
      <c r="C29" s="129">
        <f t="shared" si="1"/>
        <v>10.967965146003818</v>
      </c>
      <c r="D29" s="130" t="e">
        <f t="shared" si="8"/>
        <v>#DIV/0!</v>
      </c>
      <c r="E29" s="130"/>
      <c r="F29" s="172">
        <f t="shared" si="3"/>
        <v>10.967965146003818</v>
      </c>
      <c r="G29" s="130"/>
      <c r="H29" s="9">
        <f>H28/H20</f>
        <v>0.81474755035801283</v>
      </c>
      <c r="I29" s="23">
        <f t="shared" si="17"/>
        <v>10.967965146003818</v>
      </c>
      <c r="J29" s="15">
        <f t="shared" si="18"/>
        <v>13.461795793291214</v>
      </c>
      <c r="K29" s="115"/>
      <c r="L29" s="87">
        <f t="shared" ref="L29:X29" si="19">L28/L20</f>
        <v>0.73825503355704702</v>
      </c>
      <c r="M29" s="87">
        <f t="shared" si="19"/>
        <v>0.17405063291139242</v>
      </c>
      <c r="N29" s="87">
        <f t="shared" si="19"/>
        <v>0.54727272727272724</v>
      </c>
      <c r="O29" s="87">
        <f t="shared" si="19"/>
        <v>0</v>
      </c>
      <c r="P29" s="87">
        <f t="shared" si="19"/>
        <v>0.27779632721202002</v>
      </c>
      <c r="Q29" s="87">
        <f t="shared" si="19"/>
        <v>0.8571428571428571</v>
      </c>
      <c r="R29" s="87">
        <f t="shared" si="19"/>
        <v>0.7386203660253402</v>
      </c>
      <c r="S29" s="87">
        <f t="shared" si="19"/>
        <v>0.79075144508670525</v>
      </c>
      <c r="T29" s="87">
        <f t="shared" si="19"/>
        <v>0</v>
      </c>
      <c r="U29" s="87">
        <f t="shared" si="19"/>
        <v>0.65205288796102989</v>
      </c>
      <c r="V29" s="87">
        <f t="shared" si="19"/>
        <v>0.24010554089709762</v>
      </c>
      <c r="W29" s="87">
        <f t="shared" si="19"/>
        <v>0.9391920623671155</v>
      </c>
      <c r="X29" s="87">
        <f t="shared" si="19"/>
        <v>0.95129916228879741</v>
      </c>
      <c r="Y29" s="87">
        <f t="shared" ref="Y29:AF29" si="20">Y28/Y20</f>
        <v>0.66009410710284566</v>
      </c>
      <c r="Z29" s="87">
        <f t="shared" si="20"/>
        <v>0.66357483078465784</v>
      </c>
      <c r="AA29" s="87">
        <f t="shared" si="20"/>
        <v>0.15635622025832766</v>
      </c>
      <c r="AB29" s="87">
        <f t="shared" si="20"/>
        <v>0.70607142857142857</v>
      </c>
      <c r="AC29" s="87">
        <f t="shared" si="20"/>
        <v>0</v>
      </c>
      <c r="AD29" s="87">
        <f t="shared" si="20"/>
        <v>0.21652652005174644</v>
      </c>
      <c r="AE29" s="87">
        <f t="shared" si="20"/>
        <v>0.69837272375048431</v>
      </c>
      <c r="AF29" s="87">
        <f t="shared" si="20"/>
        <v>0.9604302727621975</v>
      </c>
      <c r="AJ29" s="120"/>
      <c r="AK29" s="119">
        <f t="shared" si="5"/>
        <v>10.967965146003818</v>
      </c>
      <c r="AL29" s="2" t="e">
        <f t="shared" si="2"/>
        <v>#DIV/0!</v>
      </c>
    </row>
    <row r="30" spans="1:38" s="12" customFormat="1" ht="30" customHeight="1" x14ac:dyDescent="0.25">
      <c r="A30" s="11" t="s">
        <v>215</v>
      </c>
      <c r="B30" s="11">
        <f t="shared" si="0"/>
        <v>0</v>
      </c>
      <c r="C30" s="129">
        <f t="shared" si="1"/>
        <v>83508</v>
      </c>
      <c r="D30" s="130"/>
      <c r="E30" s="172">
        <v>65572</v>
      </c>
      <c r="F30" s="172">
        <f t="shared" si="3"/>
        <v>17936</v>
      </c>
      <c r="G30" s="172"/>
      <c r="H30" s="23">
        <v>81932</v>
      </c>
      <c r="I30" s="23">
        <f t="shared" si="17"/>
        <v>83508</v>
      </c>
      <c r="J30" s="15">
        <f t="shared" si="18"/>
        <v>1.0192354635551433</v>
      </c>
      <c r="K30" s="115">
        <v>21</v>
      </c>
      <c r="L30" s="30">
        <v>554</v>
      </c>
      <c r="M30" s="30">
        <v>1875</v>
      </c>
      <c r="N30" s="30">
        <v>8471</v>
      </c>
      <c r="O30" s="30">
        <v>5090</v>
      </c>
      <c r="P30" s="30">
        <v>4621</v>
      </c>
      <c r="Q30" s="30">
        <v>4515</v>
      </c>
      <c r="R30" s="30">
        <v>2164</v>
      </c>
      <c r="S30" s="30">
        <v>4385</v>
      </c>
      <c r="T30" s="30">
        <v>2423</v>
      </c>
      <c r="U30" s="30">
        <v>2773</v>
      </c>
      <c r="V30" s="30">
        <v>2777</v>
      </c>
      <c r="W30" s="30">
        <v>3720</v>
      </c>
      <c r="X30" s="30">
        <v>4459</v>
      </c>
      <c r="Y30" s="30">
        <v>2652</v>
      </c>
      <c r="Z30" s="30">
        <v>4348</v>
      </c>
      <c r="AA30" s="30">
        <v>4506</v>
      </c>
      <c r="AB30" s="30">
        <v>1054</v>
      </c>
      <c r="AC30" s="30">
        <v>1557</v>
      </c>
      <c r="AD30" s="30">
        <v>8190</v>
      </c>
      <c r="AE30" s="30">
        <v>8783</v>
      </c>
      <c r="AF30" s="30">
        <v>4591</v>
      </c>
      <c r="AJ30" s="120"/>
      <c r="AK30" s="119">
        <f t="shared" si="5"/>
        <v>83508</v>
      </c>
      <c r="AL30" s="2" t="e">
        <f t="shared" si="2"/>
        <v>#DIV/0!</v>
      </c>
    </row>
    <row r="31" spans="1:38" s="12" customFormat="1" ht="31.5" hidden="1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172"/>
      <c r="F31" s="172">
        <f t="shared" si="3"/>
        <v>0</v>
      </c>
      <c r="G31" s="172"/>
      <c r="H31" s="23"/>
      <c r="I31" s="23">
        <f t="shared" si="17"/>
        <v>0</v>
      </c>
      <c r="J31" s="15" t="e">
        <f t="shared" si="18"/>
        <v>#DIV/0!</v>
      </c>
      <c r="K31" s="115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J31" s="120"/>
      <c r="AK31" s="119">
        <f t="shared" si="5"/>
        <v>0</v>
      </c>
      <c r="AL31" s="2" t="e">
        <f t="shared" si="2"/>
        <v>#DIV/0!</v>
      </c>
    </row>
    <row r="32" spans="1:38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8"/>
        <v>#DIV/0!</v>
      </c>
      <c r="E32" s="130"/>
      <c r="F32" s="172">
        <f t="shared" si="3"/>
        <v>0</v>
      </c>
      <c r="G32" s="130"/>
      <c r="H32" s="87">
        <f>H31/H30</f>
        <v>0</v>
      </c>
      <c r="I32" s="23">
        <f t="shared" si="17"/>
        <v>0</v>
      </c>
      <c r="J32" s="15" t="e">
        <f t="shared" si="18"/>
        <v>#DIV/0!</v>
      </c>
      <c r="K32" s="115"/>
      <c r="L32" s="87">
        <f>L31/L30</f>
        <v>0</v>
      </c>
      <c r="M32" s="87">
        <f t="shared" ref="M32:AF32" si="21">M31/M30</f>
        <v>0</v>
      </c>
      <c r="N32" s="87">
        <f t="shared" si="21"/>
        <v>0</v>
      </c>
      <c r="O32" s="87">
        <f t="shared" si="21"/>
        <v>0</v>
      </c>
      <c r="P32" s="87">
        <f t="shared" si="21"/>
        <v>0</v>
      </c>
      <c r="Q32" s="87">
        <f t="shared" si="21"/>
        <v>0</v>
      </c>
      <c r="R32" s="87">
        <f t="shared" si="21"/>
        <v>0</v>
      </c>
      <c r="S32" s="87">
        <f t="shared" si="21"/>
        <v>0</v>
      </c>
      <c r="T32" s="87">
        <f t="shared" si="21"/>
        <v>0</v>
      </c>
      <c r="U32" s="87">
        <f t="shared" si="21"/>
        <v>0</v>
      </c>
      <c r="V32" s="87">
        <f t="shared" si="21"/>
        <v>0</v>
      </c>
      <c r="W32" s="87">
        <f>W31/X30</f>
        <v>0</v>
      </c>
      <c r="X32" s="87">
        <f>X31/Y30</f>
        <v>0</v>
      </c>
      <c r="Y32" s="87">
        <f>Y31/Z30</f>
        <v>0</v>
      </c>
      <c r="Z32" s="87">
        <f>Z31/AA30</f>
        <v>0</v>
      </c>
      <c r="AA32" s="87">
        <f t="shared" si="21"/>
        <v>0</v>
      </c>
      <c r="AB32" s="87">
        <f t="shared" si="21"/>
        <v>0</v>
      </c>
      <c r="AC32" s="87">
        <f t="shared" si="21"/>
        <v>0</v>
      </c>
      <c r="AD32" s="87">
        <f t="shared" si="21"/>
        <v>0</v>
      </c>
      <c r="AE32" s="87">
        <f t="shared" si="21"/>
        <v>0</v>
      </c>
      <c r="AF32" s="87">
        <f t="shared" si="21"/>
        <v>0</v>
      </c>
      <c r="AJ32" s="120"/>
      <c r="AK32" s="119">
        <f t="shared" si="5"/>
        <v>0</v>
      </c>
      <c r="AL32" s="2" t="e">
        <f t="shared" si="2"/>
        <v>#DIV/0!</v>
      </c>
    </row>
    <row r="33" spans="1:38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29960</v>
      </c>
      <c r="D33" s="130">
        <f t="shared" si="8"/>
        <v>3.6778787134790081</v>
      </c>
      <c r="E33" s="172">
        <v>18484</v>
      </c>
      <c r="F33" s="172">
        <f t="shared" si="3"/>
        <v>19622</v>
      </c>
      <c r="G33" s="172"/>
      <c r="H33" s="23">
        <v>39441</v>
      </c>
      <c r="I33" s="23">
        <f t="shared" si="17"/>
        <v>38106</v>
      </c>
      <c r="J33" s="15">
        <f t="shared" si="18"/>
        <v>0.96615197383433482</v>
      </c>
      <c r="K33" s="115">
        <v>19</v>
      </c>
      <c r="L33" s="26">
        <v>612</v>
      </c>
      <c r="M33" s="26">
        <v>930</v>
      </c>
      <c r="N33" s="26">
        <v>7949</v>
      </c>
      <c r="O33" s="26">
        <v>1162</v>
      </c>
      <c r="P33" s="26">
        <v>232</v>
      </c>
      <c r="Q33" s="26">
        <v>3850</v>
      </c>
      <c r="R33" s="26">
        <v>860</v>
      </c>
      <c r="S33" s="26">
        <v>2653</v>
      </c>
      <c r="T33" s="26">
        <v>307</v>
      </c>
      <c r="U33" s="26">
        <v>1481</v>
      </c>
      <c r="V33" s="26">
        <v>770</v>
      </c>
      <c r="W33" s="26">
        <v>1680</v>
      </c>
      <c r="X33" s="26"/>
      <c r="Y33" s="26">
        <v>2170</v>
      </c>
      <c r="Z33" s="26">
        <v>2054</v>
      </c>
      <c r="AA33" s="26">
        <v>3805</v>
      </c>
      <c r="AB33" s="26">
        <v>312</v>
      </c>
      <c r="AC33" s="26">
        <v>373</v>
      </c>
      <c r="AD33" s="26"/>
      <c r="AE33" s="26">
        <v>5530</v>
      </c>
      <c r="AF33" s="26">
        <v>1376</v>
      </c>
      <c r="AJ33" s="120">
        <v>8146</v>
      </c>
      <c r="AK33" s="119">
        <f t="shared" si="5"/>
        <v>29960</v>
      </c>
      <c r="AL33" s="2">
        <f t="shared" si="2"/>
        <v>3.6778787134790081</v>
      </c>
    </row>
    <row r="34" spans="1:38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0.45631556258083056</v>
      </c>
      <c r="D34" s="130" t="e">
        <f t="shared" si="8"/>
        <v>#DIV/0!</v>
      </c>
      <c r="E34" s="130"/>
      <c r="F34" s="172">
        <f t="shared" si="3"/>
        <v>0.45631556258083056</v>
      </c>
      <c r="G34" s="130"/>
      <c r="H34" s="28"/>
      <c r="I34" s="28">
        <f t="shared" ref="I34:AF34" si="22">I33/I30</f>
        <v>0.45631556258083056</v>
      </c>
      <c r="J34" s="15" t="e">
        <f t="shared" si="18"/>
        <v>#DIV/0!</v>
      </c>
      <c r="K34" s="115"/>
      <c r="L34" s="29">
        <f t="shared" si="22"/>
        <v>1.1046931407942238</v>
      </c>
      <c r="M34" s="29">
        <f t="shared" si="22"/>
        <v>0.496</v>
      </c>
      <c r="N34" s="29">
        <f t="shared" si="22"/>
        <v>0.93837799551410694</v>
      </c>
      <c r="O34" s="29">
        <f t="shared" si="22"/>
        <v>0.22829076620825148</v>
      </c>
      <c r="P34" s="29">
        <f t="shared" si="22"/>
        <v>5.0205583207098031E-2</v>
      </c>
      <c r="Q34" s="29">
        <f t="shared" si="22"/>
        <v>0.8527131782945736</v>
      </c>
      <c r="R34" s="29">
        <f t="shared" si="22"/>
        <v>0.39741219963031421</v>
      </c>
      <c r="S34" s="29">
        <f t="shared" si="22"/>
        <v>0.6050171037628278</v>
      </c>
      <c r="T34" s="29">
        <f t="shared" si="22"/>
        <v>0.12670243499793643</v>
      </c>
      <c r="U34" s="29">
        <f t="shared" si="22"/>
        <v>0.53407861521817523</v>
      </c>
      <c r="V34" s="29">
        <f t="shared" si="22"/>
        <v>0.27727763773856678</v>
      </c>
      <c r="W34" s="29">
        <f>W33/X30</f>
        <v>0.37676609105180536</v>
      </c>
      <c r="X34" s="29">
        <f>X33/Y30</f>
        <v>0</v>
      </c>
      <c r="Y34" s="29">
        <f>Y33/Z30</f>
        <v>0.49908003679852808</v>
      </c>
      <c r="Z34" s="29">
        <f>Z33/AA30</f>
        <v>0.45583666222814023</v>
      </c>
      <c r="AA34" s="29">
        <f t="shared" si="22"/>
        <v>0.84442964935641363</v>
      </c>
      <c r="AB34" s="29">
        <f t="shared" si="22"/>
        <v>0.29601518026565465</v>
      </c>
      <c r="AC34" s="29">
        <f t="shared" si="22"/>
        <v>0.23956326268464997</v>
      </c>
      <c r="AD34" s="29">
        <f t="shared" si="22"/>
        <v>0</v>
      </c>
      <c r="AE34" s="29">
        <f t="shared" si="22"/>
        <v>0.62962541272913586</v>
      </c>
      <c r="AF34" s="29">
        <f t="shared" si="22"/>
        <v>0.2997168372903507</v>
      </c>
      <c r="AJ34" s="120"/>
      <c r="AK34" s="119">
        <f t="shared" si="5"/>
        <v>0.45631556258083056</v>
      </c>
      <c r="AL34" s="2" t="e">
        <f t="shared" si="2"/>
        <v>#DIV/0!</v>
      </c>
    </row>
    <row r="35" spans="1:38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52531</v>
      </c>
      <c r="D35" s="130">
        <f t="shared" si="8"/>
        <v>8.9996573582319677</v>
      </c>
      <c r="E35" s="172">
        <v>20147</v>
      </c>
      <c r="F35" s="172">
        <f t="shared" si="3"/>
        <v>38221</v>
      </c>
      <c r="G35" s="172"/>
      <c r="H35" s="23">
        <v>78690</v>
      </c>
      <c r="I35" s="23">
        <f>SUM(L35:AF35)</f>
        <v>58368</v>
      </c>
      <c r="J35" s="15">
        <f t="shared" si="18"/>
        <v>0.74174609226077015</v>
      </c>
      <c r="K35" s="115">
        <v>21</v>
      </c>
      <c r="L35" s="26">
        <v>612</v>
      </c>
      <c r="M35" s="26">
        <v>2036</v>
      </c>
      <c r="N35" s="26">
        <v>7650</v>
      </c>
      <c r="O35" s="26">
        <v>209</v>
      </c>
      <c r="P35" s="26">
        <v>2908</v>
      </c>
      <c r="Q35" s="26">
        <v>4900</v>
      </c>
      <c r="R35" s="26">
        <v>1030</v>
      </c>
      <c r="S35" s="26">
        <v>3223</v>
      </c>
      <c r="T35" s="26">
        <v>930</v>
      </c>
      <c r="U35" s="26">
        <v>2448</v>
      </c>
      <c r="V35" s="26">
        <v>1713</v>
      </c>
      <c r="W35" s="26">
        <v>2850</v>
      </c>
      <c r="X35" s="26">
        <v>4459</v>
      </c>
      <c r="Y35" s="26">
        <v>2351</v>
      </c>
      <c r="Z35" s="26">
        <v>3297</v>
      </c>
      <c r="AA35" s="26">
        <v>2403</v>
      </c>
      <c r="AB35" s="26">
        <v>312</v>
      </c>
      <c r="AC35" s="26">
        <v>373</v>
      </c>
      <c r="AD35" s="26">
        <v>1390</v>
      </c>
      <c r="AE35" s="26">
        <v>8539</v>
      </c>
      <c r="AF35" s="26">
        <v>4735</v>
      </c>
      <c r="AJ35" s="120">
        <v>5837</v>
      </c>
      <c r="AK35" s="119">
        <f t="shared" si="5"/>
        <v>52531</v>
      </c>
      <c r="AL35" s="2">
        <f>AK35/AJ35</f>
        <v>8.9996573582319677</v>
      </c>
    </row>
    <row r="36" spans="1:38" s="12" customFormat="1" ht="30" customHeight="1" x14ac:dyDescent="0.25">
      <c r="A36" s="18" t="s">
        <v>45</v>
      </c>
      <c r="B36" s="11">
        <f t="shared" si="0"/>
        <v>0</v>
      </c>
      <c r="C36" s="129">
        <f t="shared" si="1"/>
        <v>0.69895099870671074</v>
      </c>
      <c r="D36" s="130" t="e">
        <f t="shared" si="8"/>
        <v>#DIV/0!</v>
      </c>
      <c r="E36" s="130"/>
      <c r="F36" s="172">
        <f t="shared" si="3"/>
        <v>0.69895099870671074</v>
      </c>
      <c r="G36" s="130"/>
      <c r="H36" s="9">
        <f>H35/H30</f>
        <v>0.96043060098618371</v>
      </c>
      <c r="I36" s="9">
        <f>I35/I30</f>
        <v>0.69895099870671074</v>
      </c>
      <c r="J36" s="15">
        <f t="shared" si="18"/>
        <v>0.72774753114802671</v>
      </c>
      <c r="K36" s="115"/>
      <c r="L36" s="87">
        <f>L35/L30</f>
        <v>1.1046931407942238</v>
      </c>
      <c r="M36" s="87">
        <f t="shared" ref="M36:AF36" si="23">M35/M30</f>
        <v>1.0858666666666668</v>
      </c>
      <c r="N36" s="87">
        <f t="shared" si="23"/>
        <v>0.90308110022429466</v>
      </c>
      <c r="O36" s="87">
        <f t="shared" si="23"/>
        <v>4.1060903732809427E-2</v>
      </c>
      <c r="P36" s="87">
        <f t="shared" si="23"/>
        <v>0.62930101709586672</v>
      </c>
      <c r="Q36" s="87">
        <f t="shared" si="23"/>
        <v>1.0852713178294573</v>
      </c>
      <c r="R36" s="87">
        <f t="shared" si="23"/>
        <v>0.47597042513863214</v>
      </c>
      <c r="S36" s="87">
        <f t="shared" si="23"/>
        <v>0.73500570125427589</v>
      </c>
      <c r="T36" s="87">
        <f t="shared" si="23"/>
        <v>0.38382170862567067</v>
      </c>
      <c r="U36" s="87">
        <f t="shared" si="23"/>
        <v>0.88279841327082587</v>
      </c>
      <c r="V36" s="87">
        <f t="shared" si="23"/>
        <v>0.61685271876125314</v>
      </c>
      <c r="W36" s="87">
        <f t="shared" si="23"/>
        <v>0.7661290322580645</v>
      </c>
      <c r="X36" s="87">
        <f t="shared" si="23"/>
        <v>1</v>
      </c>
      <c r="Y36" s="87">
        <f t="shared" si="23"/>
        <v>0.88650075414781293</v>
      </c>
      <c r="Z36" s="87">
        <f t="shared" si="23"/>
        <v>0.75827966881324749</v>
      </c>
      <c r="AA36" s="87">
        <f t="shared" si="23"/>
        <v>0.53328894806924099</v>
      </c>
      <c r="AB36" s="87">
        <f t="shared" si="23"/>
        <v>0.29601518026565465</v>
      </c>
      <c r="AC36" s="87">
        <f t="shared" si="23"/>
        <v>0.23956326268464997</v>
      </c>
      <c r="AD36" s="87">
        <f t="shared" si="23"/>
        <v>0.16971916971916973</v>
      </c>
      <c r="AE36" s="87">
        <f t="shared" si="23"/>
        <v>0.97221905954685184</v>
      </c>
      <c r="AF36" s="87">
        <f t="shared" si="23"/>
        <v>1.0313657155303855</v>
      </c>
      <c r="AG36" s="87"/>
      <c r="AH36" s="87"/>
      <c r="AI36" s="116"/>
      <c r="AJ36" s="87"/>
      <c r="AK36" s="119">
        <f t="shared" si="5"/>
        <v>0.69895099870671074</v>
      </c>
      <c r="AL36" s="2" t="e">
        <f t="shared" si="2"/>
        <v>#DIV/0!</v>
      </c>
    </row>
    <row r="37" spans="1:38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8"/>
        <v>#DIV/0!</v>
      </c>
      <c r="E37" s="172"/>
      <c r="F37" s="172">
        <f t="shared" si="3"/>
        <v>0</v>
      </c>
      <c r="G37" s="172"/>
      <c r="H37" s="23"/>
      <c r="I37" s="27">
        <f>SUM(L37:AF37)</f>
        <v>0</v>
      </c>
      <c r="J37" s="15" t="e">
        <f t="shared" si="18"/>
        <v>#DIV/0!</v>
      </c>
      <c r="K37" s="115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J37" s="120"/>
      <c r="AK37" s="119">
        <f t="shared" si="5"/>
        <v>0</v>
      </c>
      <c r="AL37" s="2" t="e">
        <f t="shared" si="2"/>
        <v>#DIV/0!</v>
      </c>
    </row>
    <row r="38" spans="1:38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123863.7</v>
      </c>
      <c r="D38" s="130">
        <f t="shared" si="8"/>
        <v>70.497268070574847</v>
      </c>
      <c r="E38" s="172">
        <v>24881</v>
      </c>
      <c r="F38" s="172">
        <f t="shared" si="3"/>
        <v>100739.7</v>
      </c>
      <c r="G38" s="172"/>
      <c r="H38" s="23">
        <v>189948</v>
      </c>
      <c r="I38" s="23">
        <f>SUM(L38:AF38)</f>
        <v>125620.7</v>
      </c>
      <c r="J38" s="15">
        <f t="shared" si="18"/>
        <v>0.66134257796870721</v>
      </c>
      <c r="K38" s="115">
        <v>21</v>
      </c>
      <c r="L38" s="26">
        <v>13500</v>
      </c>
      <c r="M38" s="26">
        <v>5200</v>
      </c>
      <c r="N38" s="26">
        <v>11390</v>
      </c>
      <c r="O38" s="26">
        <v>5500</v>
      </c>
      <c r="P38" s="26">
        <v>2734</v>
      </c>
      <c r="Q38" s="26">
        <v>4540</v>
      </c>
      <c r="R38" s="26">
        <v>2353</v>
      </c>
      <c r="S38" s="26">
        <v>5260</v>
      </c>
      <c r="T38" s="26">
        <v>2915</v>
      </c>
      <c r="U38" s="26">
        <v>1493</v>
      </c>
      <c r="V38" s="26">
        <v>1667</v>
      </c>
      <c r="W38" s="26">
        <v>3120</v>
      </c>
      <c r="X38" s="26">
        <v>11500</v>
      </c>
      <c r="Y38" s="26">
        <v>4610</v>
      </c>
      <c r="Z38" s="26">
        <v>6473</v>
      </c>
      <c r="AA38" s="26">
        <v>4774.7</v>
      </c>
      <c r="AB38" s="26">
        <v>4265</v>
      </c>
      <c r="AC38" s="26">
        <v>1850</v>
      </c>
      <c r="AD38" s="26">
        <v>2489</v>
      </c>
      <c r="AE38" s="26">
        <v>24632</v>
      </c>
      <c r="AF38" s="26">
        <v>5355</v>
      </c>
      <c r="AJ38" s="120">
        <v>1757</v>
      </c>
      <c r="AK38" s="119">
        <f t="shared" si="5"/>
        <v>123863.7</v>
      </c>
      <c r="AL38" s="2">
        <f t="shared" si="2"/>
        <v>70.497268070574847</v>
      </c>
    </row>
    <row r="39" spans="1:38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8"/>
        <v>#DIV/0!</v>
      </c>
      <c r="E39" s="130"/>
      <c r="F39" s="172" t="e">
        <f t="shared" si="3"/>
        <v>#DIV/0!</v>
      </c>
      <c r="G39" s="130"/>
      <c r="H39" s="9"/>
      <c r="I39" s="9" t="e">
        <f>I38/I37</f>
        <v>#DIV/0!</v>
      </c>
      <c r="J39" s="15" t="e">
        <f t="shared" si="18"/>
        <v>#DIV/0!</v>
      </c>
      <c r="K39" s="115"/>
      <c r="L39" s="87" t="e">
        <f>L38/L37</f>
        <v>#DIV/0!</v>
      </c>
      <c r="M39" s="87" t="e">
        <f t="shared" ref="M39:AF39" si="24">M38/M37</f>
        <v>#DIV/0!</v>
      </c>
      <c r="N39" s="87" t="e">
        <f t="shared" si="24"/>
        <v>#DIV/0!</v>
      </c>
      <c r="O39" s="87" t="e">
        <f t="shared" si="24"/>
        <v>#DIV/0!</v>
      </c>
      <c r="P39" s="87" t="e">
        <f t="shared" si="24"/>
        <v>#DIV/0!</v>
      </c>
      <c r="Q39" s="87" t="e">
        <f t="shared" si="24"/>
        <v>#DIV/0!</v>
      </c>
      <c r="R39" s="87" t="e">
        <f t="shared" si="24"/>
        <v>#DIV/0!</v>
      </c>
      <c r="S39" s="87" t="e">
        <f t="shared" si="24"/>
        <v>#DIV/0!</v>
      </c>
      <c r="T39" s="87" t="e">
        <f t="shared" si="24"/>
        <v>#DIV/0!</v>
      </c>
      <c r="U39" s="87" t="e">
        <f t="shared" si="24"/>
        <v>#DIV/0!</v>
      </c>
      <c r="V39" s="87" t="e">
        <f t="shared" si="24"/>
        <v>#DIV/0!</v>
      </c>
      <c r="W39" s="87" t="e">
        <f t="shared" si="24"/>
        <v>#DIV/0!</v>
      </c>
      <c r="X39" s="87" t="e">
        <f t="shared" si="24"/>
        <v>#DIV/0!</v>
      </c>
      <c r="Y39" s="87" t="e">
        <f t="shared" si="24"/>
        <v>#DIV/0!</v>
      </c>
      <c r="Z39" s="87" t="e">
        <f t="shared" si="24"/>
        <v>#DIV/0!</v>
      </c>
      <c r="AA39" s="87" t="e">
        <f t="shared" si="24"/>
        <v>#DIV/0!</v>
      </c>
      <c r="AB39" s="87" t="e">
        <f t="shared" si="24"/>
        <v>#DIV/0!</v>
      </c>
      <c r="AC39" s="87" t="e">
        <f t="shared" si="24"/>
        <v>#DIV/0!</v>
      </c>
      <c r="AD39" s="87" t="e">
        <f t="shared" si="24"/>
        <v>#DIV/0!</v>
      </c>
      <c r="AE39" s="87" t="e">
        <f t="shared" si="24"/>
        <v>#DIV/0!</v>
      </c>
      <c r="AF39" s="87" t="e">
        <f t="shared" si="24"/>
        <v>#DIV/0!</v>
      </c>
      <c r="AJ39" s="120"/>
      <c r="AK39" s="119" t="e">
        <f t="shared" si="5"/>
        <v>#DIV/0!</v>
      </c>
      <c r="AL39" s="2" t="e">
        <f t="shared" si="2"/>
        <v>#DIV/0!</v>
      </c>
    </row>
    <row r="40" spans="1:38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89206</v>
      </c>
      <c r="D40" s="130">
        <f t="shared" si="8"/>
        <v>341.78544061302682</v>
      </c>
      <c r="E40" s="172">
        <v>10250</v>
      </c>
      <c r="F40" s="172">
        <f t="shared" si="3"/>
        <v>79217</v>
      </c>
      <c r="G40" s="172"/>
      <c r="H40" s="23">
        <v>174978</v>
      </c>
      <c r="I40" s="23">
        <f>SUM(L40:AF40)</f>
        <v>89467</v>
      </c>
      <c r="J40" s="15">
        <f t="shared" si="18"/>
        <v>0.5113042782521231</v>
      </c>
      <c r="K40" s="115">
        <v>20</v>
      </c>
      <c r="L40" s="26">
        <v>10000</v>
      </c>
      <c r="M40" s="26">
        <v>2450</v>
      </c>
      <c r="N40" s="26">
        <v>7907</v>
      </c>
      <c r="O40" s="26">
        <v>5600</v>
      </c>
      <c r="P40" s="26">
        <v>1908</v>
      </c>
      <c r="Q40" s="26">
        <v>4110</v>
      </c>
      <c r="R40" s="26">
        <v>1625</v>
      </c>
      <c r="S40" s="26">
        <v>4417</v>
      </c>
      <c r="T40" s="26">
        <v>1210</v>
      </c>
      <c r="U40" s="26">
        <v>1191</v>
      </c>
      <c r="V40" s="26">
        <v>749</v>
      </c>
      <c r="W40" s="26">
        <v>6250</v>
      </c>
      <c r="X40" s="26">
        <v>11761</v>
      </c>
      <c r="Y40" s="26">
        <v>1360</v>
      </c>
      <c r="Z40" s="26">
        <v>4217</v>
      </c>
      <c r="AA40" s="26"/>
      <c r="AB40" s="26">
        <v>1674</v>
      </c>
      <c r="AC40" s="26">
        <v>1850</v>
      </c>
      <c r="AD40" s="26">
        <v>1967</v>
      </c>
      <c r="AE40" s="26">
        <v>15021</v>
      </c>
      <c r="AF40" s="26">
        <v>4200</v>
      </c>
      <c r="AJ40" s="120">
        <v>261</v>
      </c>
      <c r="AK40" s="119">
        <f t="shared" si="5"/>
        <v>89206</v>
      </c>
      <c r="AL40" s="2">
        <f t="shared" si="2"/>
        <v>341.78544061302682</v>
      </c>
    </row>
    <row r="41" spans="1:38" s="160" customFormat="1" ht="30" hidden="1" customHeight="1" x14ac:dyDescent="0.25">
      <c r="A41" s="152" t="s">
        <v>158</v>
      </c>
      <c r="B41" s="152">
        <f t="shared" si="0"/>
        <v>0</v>
      </c>
      <c r="C41" s="153">
        <f>AK41</f>
        <v>222344</v>
      </c>
      <c r="D41" s="154" t="e">
        <f t="shared" si="8"/>
        <v>#DIV/0!</v>
      </c>
      <c r="E41" s="174"/>
      <c r="F41" s="172">
        <f t="shared" si="3"/>
        <v>222344</v>
      </c>
      <c r="G41" s="174"/>
      <c r="H41" s="155">
        <v>226052</v>
      </c>
      <c r="I41" s="155">
        <f>SUM(L41:AF41)</f>
        <v>222344</v>
      </c>
      <c r="J41" s="156">
        <f t="shared" si="18"/>
        <v>0.98359669456585208</v>
      </c>
      <c r="K41" s="157"/>
      <c r="L41" s="158">
        <v>21387</v>
      </c>
      <c r="M41" s="158">
        <v>6370</v>
      </c>
      <c r="N41" s="158">
        <v>14804</v>
      </c>
      <c r="O41" s="158">
        <v>13261</v>
      </c>
      <c r="P41" s="158">
        <v>6216</v>
      </c>
      <c r="Q41" s="158">
        <v>14257</v>
      </c>
      <c r="R41" s="158">
        <v>7235</v>
      </c>
      <c r="S41" s="158">
        <v>11166</v>
      </c>
      <c r="T41" s="158">
        <v>10677</v>
      </c>
      <c r="U41" s="158">
        <v>3579</v>
      </c>
      <c r="V41" s="158">
        <v>6645</v>
      </c>
      <c r="W41" s="158">
        <v>10016</v>
      </c>
      <c r="X41" s="158">
        <v>13361</v>
      </c>
      <c r="Y41" s="158">
        <v>13059</v>
      </c>
      <c r="Z41" s="158">
        <v>11222</v>
      </c>
      <c r="AA41" s="158">
        <v>9636</v>
      </c>
      <c r="AB41" s="158">
        <v>8357</v>
      </c>
      <c r="AC41" s="158">
        <v>4627</v>
      </c>
      <c r="AD41" s="158">
        <v>8804</v>
      </c>
      <c r="AE41" s="158">
        <v>18008</v>
      </c>
      <c r="AF41" s="158">
        <v>9657</v>
      </c>
      <c r="AG41" s="159"/>
      <c r="AJ41" s="161"/>
      <c r="AK41" s="162">
        <f t="shared" si="5"/>
        <v>222344</v>
      </c>
      <c r="AL41" s="160" t="e">
        <f t="shared" si="2"/>
        <v>#DIV/0!</v>
      </c>
    </row>
    <row r="42" spans="1:38" s="2" customFormat="1" ht="30" customHeight="1" x14ac:dyDescent="0.25">
      <c r="A42" s="31" t="s">
        <v>156</v>
      </c>
      <c r="B42" s="11">
        <f t="shared" si="0"/>
        <v>166</v>
      </c>
      <c r="C42" s="129">
        <f t="shared" si="1"/>
        <v>69076</v>
      </c>
      <c r="D42" s="130">
        <f t="shared" si="8"/>
        <v>416.12048192771084</v>
      </c>
      <c r="E42" s="172">
        <v>5056</v>
      </c>
      <c r="F42" s="172">
        <f t="shared" si="3"/>
        <v>64186</v>
      </c>
      <c r="G42" s="172"/>
      <c r="H42" s="23">
        <v>184553</v>
      </c>
      <c r="I42" s="23">
        <f>SUM(L42:AF42)</f>
        <v>69242</v>
      </c>
      <c r="J42" s="15">
        <f t="shared" si="18"/>
        <v>0.37518761548173152</v>
      </c>
      <c r="K42" s="30">
        <v>21</v>
      </c>
      <c r="L42" s="30">
        <f>L45+L46+L50+L49</f>
        <v>6127</v>
      </c>
      <c r="M42" s="30">
        <f>M45+M46+M50+M49</f>
        <v>2111</v>
      </c>
      <c r="N42" s="30">
        <f t="shared" ref="N42:AF42" si="25">N45+N46+N50+N49</f>
        <v>7657</v>
      </c>
      <c r="O42" s="30">
        <f t="shared" si="25"/>
        <v>4866</v>
      </c>
      <c r="P42" s="30">
        <f t="shared" si="25"/>
        <v>1482</v>
      </c>
      <c r="Q42" s="30">
        <f t="shared" si="25"/>
        <v>4149</v>
      </c>
      <c r="R42" s="30">
        <f t="shared" si="25"/>
        <v>1847</v>
      </c>
      <c r="S42" s="30">
        <f t="shared" si="25"/>
        <v>4159</v>
      </c>
      <c r="T42" s="30">
        <f t="shared" si="25"/>
        <v>2781</v>
      </c>
      <c r="U42" s="30">
        <v>694</v>
      </c>
      <c r="V42" s="30">
        <f t="shared" si="25"/>
        <v>506</v>
      </c>
      <c r="W42" s="30">
        <f t="shared" si="25"/>
        <v>870</v>
      </c>
      <c r="X42" s="30">
        <f t="shared" si="25"/>
        <v>7152</v>
      </c>
      <c r="Y42" s="30">
        <f t="shared" si="25"/>
        <v>2014</v>
      </c>
      <c r="Z42" s="30">
        <f t="shared" si="25"/>
        <v>3010</v>
      </c>
      <c r="AA42" s="30">
        <f t="shared" si="25"/>
        <v>1013</v>
      </c>
      <c r="AB42" s="30">
        <f t="shared" si="25"/>
        <v>1655</v>
      </c>
      <c r="AC42" s="30">
        <f>AC45+AC46+AC50+AC49+AC48</f>
        <v>1741</v>
      </c>
      <c r="AD42" s="30">
        <f t="shared" si="25"/>
        <v>1594</v>
      </c>
      <c r="AE42" s="30">
        <f t="shared" si="25"/>
        <v>10394</v>
      </c>
      <c r="AF42" s="30">
        <f t="shared" si="25"/>
        <v>3420</v>
      </c>
      <c r="AG42" s="30">
        <f t="shared" ref="AG42" si="26">AG45+AG46+AG50</f>
        <v>0</v>
      </c>
      <c r="AJ42" s="67">
        <v>166</v>
      </c>
      <c r="AK42" s="119">
        <f t="shared" si="5"/>
        <v>69076</v>
      </c>
      <c r="AL42" s="2">
        <f t="shared" si="2"/>
        <v>416.12048192771084</v>
      </c>
    </row>
    <row r="43" spans="1:38" s="2" customFormat="1" ht="30" hidden="1" customHeight="1" x14ac:dyDescent="0.25">
      <c r="A43" s="17" t="s">
        <v>184</v>
      </c>
      <c r="B43" s="11">
        <f t="shared" si="0"/>
        <v>0</v>
      </c>
      <c r="C43" s="129">
        <f t="shared" si="1"/>
        <v>457</v>
      </c>
      <c r="D43" s="130" t="e">
        <f t="shared" si="8"/>
        <v>#DIV/0!</v>
      </c>
      <c r="E43" s="172"/>
      <c r="F43" s="172">
        <f t="shared" si="3"/>
        <v>457</v>
      </c>
      <c r="G43" s="172"/>
      <c r="H43" s="23">
        <v>13240</v>
      </c>
      <c r="I43" s="23">
        <f>SUM(L43:AF43)</f>
        <v>457</v>
      </c>
      <c r="J43" s="15">
        <f t="shared" si="18"/>
        <v>3.4516616314199396E-2</v>
      </c>
      <c r="K43" s="115"/>
      <c r="L43" s="10"/>
      <c r="M43" s="10"/>
      <c r="N43" s="10"/>
      <c r="O43" s="10"/>
      <c r="P43" s="10"/>
      <c r="Q43" s="10"/>
      <c r="R43" s="10"/>
      <c r="S43" s="10">
        <v>457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0"/>
      <c r="AJ43" s="67"/>
      <c r="AK43" s="119">
        <f t="shared" si="5"/>
        <v>457</v>
      </c>
      <c r="AL43" s="2" t="e">
        <f t="shared" si="2"/>
        <v>#DIV/0!</v>
      </c>
    </row>
    <row r="44" spans="1:38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0.31141834274817398</v>
      </c>
      <c r="D44" s="130" t="e">
        <f t="shared" si="8"/>
        <v>#DIV/0!</v>
      </c>
      <c r="E44" s="130"/>
      <c r="F44" s="172">
        <f t="shared" si="3"/>
        <v>0.31141834274817398</v>
      </c>
      <c r="G44" s="130"/>
      <c r="H44" s="32">
        <f>H42/H41</f>
        <v>0.81641834622122345</v>
      </c>
      <c r="I44" s="32">
        <f>I42/I41</f>
        <v>0.31141834274817398</v>
      </c>
      <c r="J44" s="15">
        <f t="shared" si="18"/>
        <v>0.38144456722410486</v>
      </c>
      <c r="K44" s="115"/>
      <c r="L44" s="34">
        <f t="shared" ref="L44:AF44" si="27">L42/L41</f>
        <v>0.28648244260532096</v>
      </c>
      <c r="M44" s="34">
        <f t="shared" si="27"/>
        <v>0.33139717425431708</v>
      </c>
      <c r="N44" s="34">
        <f t="shared" si="27"/>
        <v>0.51722507430424214</v>
      </c>
      <c r="O44" s="34">
        <f t="shared" si="27"/>
        <v>0.36694065304275697</v>
      </c>
      <c r="P44" s="34">
        <f t="shared" si="27"/>
        <v>0.23841698841698841</v>
      </c>
      <c r="Q44" s="34">
        <f t="shared" si="27"/>
        <v>0.29101494002945921</v>
      </c>
      <c r="R44" s="34">
        <f t="shared" si="27"/>
        <v>0.25528680027643402</v>
      </c>
      <c r="S44" s="34">
        <f t="shared" si="27"/>
        <v>0.3724699982088483</v>
      </c>
      <c r="T44" s="34">
        <f t="shared" si="27"/>
        <v>0.26046642315257096</v>
      </c>
      <c r="U44" s="34">
        <f t="shared" si="27"/>
        <v>0.19390891310421907</v>
      </c>
      <c r="V44" s="34">
        <f t="shared" si="27"/>
        <v>7.614747930775019E-2</v>
      </c>
      <c r="W44" s="34">
        <f t="shared" si="27"/>
        <v>8.686102236421725E-2</v>
      </c>
      <c r="X44" s="34">
        <f t="shared" si="27"/>
        <v>0.53528927475488364</v>
      </c>
      <c r="Y44" s="34">
        <f t="shared" si="27"/>
        <v>0.15422314112872348</v>
      </c>
      <c r="Z44" s="34">
        <f t="shared" si="27"/>
        <v>0.26822313313134916</v>
      </c>
      <c r="AA44" s="34">
        <f t="shared" si="27"/>
        <v>0.10512660855126608</v>
      </c>
      <c r="AB44" s="34">
        <f t="shared" si="27"/>
        <v>0.19803757329185115</v>
      </c>
      <c r="AC44" s="34">
        <f t="shared" si="27"/>
        <v>0.37626972120164254</v>
      </c>
      <c r="AD44" s="34">
        <f t="shared" si="27"/>
        <v>0.18105406633348478</v>
      </c>
      <c r="AE44" s="34">
        <f t="shared" si="27"/>
        <v>0.57718791648156376</v>
      </c>
      <c r="AF44" s="34">
        <f t="shared" si="27"/>
        <v>0.35414725069897485</v>
      </c>
      <c r="AG44" s="21"/>
      <c r="AJ44" s="67"/>
      <c r="AK44" s="119">
        <f t="shared" si="5"/>
        <v>0.31141834274817398</v>
      </c>
      <c r="AL44" s="2" t="e">
        <f t="shared" si="2"/>
        <v>#DIV/0!</v>
      </c>
    </row>
    <row r="45" spans="1:38" s="2" customFormat="1" ht="30" customHeight="1" x14ac:dyDescent="0.25">
      <c r="A45" s="18" t="s">
        <v>157</v>
      </c>
      <c r="B45" s="11">
        <f t="shared" si="0"/>
        <v>0</v>
      </c>
      <c r="C45" s="129">
        <f t="shared" si="1"/>
        <v>29377</v>
      </c>
      <c r="D45" s="130"/>
      <c r="E45" s="172">
        <v>1696</v>
      </c>
      <c r="F45" s="172">
        <f t="shared" si="3"/>
        <v>27681</v>
      </c>
      <c r="G45" s="172"/>
      <c r="H45" s="23">
        <v>83317</v>
      </c>
      <c r="I45" s="23">
        <f>SUM(L45:AF45)</f>
        <v>29377</v>
      </c>
      <c r="J45" s="15">
        <f t="shared" si="18"/>
        <v>0.35259310824921686</v>
      </c>
      <c r="K45" s="115">
        <v>21</v>
      </c>
      <c r="L45" s="33">
        <v>5200</v>
      </c>
      <c r="M45" s="33">
        <v>957</v>
      </c>
      <c r="N45" s="33">
        <v>2520</v>
      </c>
      <c r="O45" s="33">
        <v>1941</v>
      </c>
      <c r="P45" s="33">
        <v>365</v>
      </c>
      <c r="Q45" s="33">
        <v>2127</v>
      </c>
      <c r="R45" s="33">
        <v>589</v>
      </c>
      <c r="S45" s="33">
        <v>1766</v>
      </c>
      <c r="T45" s="33">
        <v>876</v>
      </c>
      <c r="U45" s="33">
        <v>23</v>
      </c>
      <c r="V45" s="33">
        <v>65</v>
      </c>
      <c r="W45" s="33">
        <v>540</v>
      </c>
      <c r="X45" s="33">
        <v>3856</v>
      </c>
      <c r="Y45" s="33">
        <v>1089</v>
      </c>
      <c r="Z45" s="33">
        <v>982</v>
      </c>
      <c r="AA45" s="33">
        <v>282</v>
      </c>
      <c r="AB45" s="33">
        <v>395</v>
      </c>
      <c r="AC45" s="33">
        <v>450</v>
      </c>
      <c r="AD45" s="33">
        <v>280</v>
      </c>
      <c r="AE45" s="33">
        <v>4154</v>
      </c>
      <c r="AF45" s="33">
        <v>920</v>
      </c>
      <c r="AG45" s="21"/>
      <c r="AJ45" s="67"/>
      <c r="AK45" s="119">
        <f t="shared" si="5"/>
        <v>29377</v>
      </c>
      <c r="AL45" s="2" t="e">
        <f t="shared" si="2"/>
        <v>#DIV/0!</v>
      </c>
    </row>
    <row r="46" spans="1:38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27835</v>
      </c>
      <c r="D46" s="130">
        <f t="shared" si="8"/>
        <v>167.68072289156626</v>
      </c>
      <c r="E46" s="172">
        <v>1748</v>
      </c>
      <c r="F46" s="172">
        <f t="shared" si="3"/>
        <v>26253</v>
      </c>
      <c r="G46" s="172"/>
      <c r="H46" s="23">
        <v>80443</v>
      </c>
      <c r="I46" s="23">
        <f>SUM(L46:AF46)</f>
        <v>28001</v>
      </c>
      <c r="J46" s="15">
        <f t="shared" si="18"/>
        <v>0.34808497942642619</v>
      </c>
      <c r="K46" s="115">
        <v>21</v>
      </c>
      <c r="L46" s="26">
        <v>587</v>
      </c>
      <c r="M46" s="26">
        <v>954</v>
      </c>
      <c r="N46" s="26">
        <v>3637</v>
      </c>
      <c r="O46" s="26">
        <v>2439</v>
      </c>
      <c r="P46" s="26">
        <v>839</v>
      </c>
      <c r="Q46" s="26">
        <v>1844</v>
      </c>
      <c r="R46" s="26">
        <v>830</v>
      </c>
      <c r="S46" s="26">
        <v>1944</v>
      </c>
      <c r="T46" s="26">
        <v>585</v>
      </c>
      <c r="U46" s="26">
        <v>242</v>
      </c>
      <c r="V46" s="26">
        <v>381</v>
      </c>
      <c r="W46" s="26">
        <v>270</v>
      </c>
      <c r="X46" s="26">
        <v>2025</v>
      </c>
      <c r="Y46" s="26">
        <v>850</v>
      </c>
      <c r="Z46" s="26">
        <v>1457</v>
      </c>
      <c r="AA46" s="26">
        <v>411</v>
      </c>
      <c r="AB46" s="26">
        <v>572</v>
      </c>
      <c r="AC46" s="26">
        <v>1121</v>
      </c>
      <c r="AD46" s="26">
        <v>1164</v>
      </c>
      <c r="AE46" s="26">
        <v>3939</v>
      </c>
      <c r="AF46" s="26">
        <v>1910</v>
      </c>
      <c r="AG46" s="21"/>
      <c r="AJ46" s="67">
        <v>166</v>
      </c>
      <c r="AK46" s="119">
        <f t="shared" si="5"/>
        <v>27835</v>
      </c>
      <c r="AL46" s="2">
        <f t="shared" si="2"/>
        <v>167.68072289156626</v>
      </c>
    </row>
    <row r="47" spans="1:38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8"/>
        <v>#DIV/0!</v>
      </c>
      <c r="E47" s="172"/>
      <c r="F47" s="172">
        <f t="shared" si="3"/>
        <v>0</v>
      </c>
      <c r="G47" s="172"/>
      <c r="H47" s="23"/>
      <c r="I47" s="23">
        <f t="shared" ref="I47:I49" si="28">SUM(L47:AF47)</f>
        <v>0</v>
      </c>
      <c r="J47" s="15" t="e">
        <f t="shared" si="18"/>
        <v>#DIV/0!</v>
      </c>
      <c r="K47" s="115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21"/>
      <c r="AJ47" s="67"/>
      <c r="AK47" s="119">
        <f t="shared" si="5"/>
        <v>0</v>
      </c>
      <c r="AL47" s="2" t="e">
        <f t="shared" si="2"/>
        <v>#DIV/0!</v>
      </c>
    </row>
    <row r="48" spans="1:38" s="2" customFormat="1" ht="30" customHeight="1" x14ac:dyDescent="0.25">
      <c r="A48" s="18" t="s">
        <v>56</v>
      </c>
      <c r="B48" s="11">
        <f t="shared" si="0"/>
        <v>0</v>
      </c>
      <c r="C48" s="129">
        <f t="shared" si="1"/>
        <v>100</v>
      </c>
      <c r="D48" s="130" t="e">
        <f t="shared" si="8"/>
        <v>#DIV/0!</v>
      </c>
      <c r="E48" s="172"/>
      <c r="F48" s="172">
        <f t="shared" si="3"/>
        <v>100</v>
      </c>
      <c r="G48" s="172"/>
      <c r="H48" s="23"/>
      <c r="I48" s="23">
        <f t="shared" si="28"/>
        <v>100</v>
      </c>
      <c r="J48" s="15" t="e">
        <f t="shared" si="18"/>
        <v>#DIV/0!</v>
      </c>
      <c r="K48" s="115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>
        <v>100</v>
      </c>
      <c r="AD48" s="33"/>
      <c r="AE48" s="33"/>
      <c r="AF48" s="33"/>
      <c r="AG48" s="21"/>
      <c r="AJ48" s="67"/>
      <c r="AK48" s="119">
        <f t="shared" si="5"/>
        <v>100</v>
      </c>
      <c r="AL48" s="2" t="e">
        <f t="shared" si="2"/>
        <v>#DIV/0!</v>
      </c>
    </row>
    <row r="49" spans="1:38" s="2" customFormat="1" ht="30" customHeight="1" x14ac:dyDescent="0.25">
      <c r="A49" s="18" t="s">
        <v>219</v>
      </c>
      <c r="B49" s="11"/>
      <c r="C49" s="129"/>
      <c r="D49" s="130"/>
      <c r="E49" s="172">
        <v>0</v>
      </c>
      <c r="F49" s="172">
        <f t="shared" si="3"/>
        <v>4158</v>
      </c>
      <c r="G49" s="172"/>
      <c r="H49" s="23"/>
      <c r="I49" s="23">
        <f t="shared" si="28"/>
        <v>4158</v>
      </c>
      <c r="J49" s="15"/>
      <c r="K49" s="115">
        <v>13</v>
      </c>
      <c r="L49" s="33">
        <v>140</v>
      </c>
      <c r="M49" s="33">
        <v>80</v>
      </c>
      <c r="N49" s="33">
        <v>780</v>
      </c>
      <c r="O49" s="33">
        <v>63</v>
      </c>
      <c r="P49" s="33">
        <v>104</v>
      </c>
      <c r="Q49" s="33"/>
      <c r="R49" s="33">
        <v>347</v>
      </c>
      <c r="S49" s="33">
        <v>385</v>
      </c>
      <c r="T49" s="33">
        <v>100</v>
      </c>
      <c r="U49" s="33">
        <v>293</v>
      </c>
      <c r="V49" s="33">
        <v>60</v>
      </c>
      <c r="W49" s="33"/>
      <c r="X49" s="33">
        <v>589</v>
      </c>
      <c r="Y49" s="33"/>
      <c r="Z49" s="33"/>
      <c r="AA49" s="33">
        <v>35</v>
      </c>
      <c r="AB49" s="33">
        <v>177</v>
      </c>
      <c r="AC49" s="33">
        <v>70</v>
      </c>
      <c r="AD49" s="33">
        <v>50</v>
      </c>
      <c r="AE49" s="33">
        <v>485</v>
      </c>
      <c r="AF49" s="165">
        <v>400</v>
      </c>
      <c r="AG49" s="21"/>
      <c r="AJ49" s="67"/>
      <c r="AK49" s="119"/>
    </row>
    <row r="50" spans="1:38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7586</v>
      </c>
      <c r="D50" s="130"/>
      <c r="E50" s="172">
        <v>1612</v>
      </c>
      <c r="F50" s="172">
        <f t="shared" si="3"/>
        <v>5974</v>
      </c>
      <c r="G50" s="172"/>
      <c r="H50" s="23">
        <v>10393</v>
      </c>
      <c r="I50" s="23">
        <f>SUM(L50:AF50)</f>
        <v>7586</v>
      </c>
      <c r="J50" s="15">
        <f t="shared" si="18"/>
        <v>0.72991436543827581</v>
      </c>
      <c r="K50" s="115">
        <v>19</v>
      </c>
      <c r="L50" s="26">
        <v>200</v>
      </c>
      <c r="M50" s="26">
        <v>120</v>
      </c>
      <c r="N50" s="26">
        <v>720</v>
      </c>
      <c r="O50" s="26">
        <v>423</v>
      </c>
      <c r="P50" s="26">
        <v>174</v>
      </c>
      <c r="Q50" s="26">
        <v>178</v>
      </c>
      <c r="R50" s="26">
        <v>81</v>
      </c>
      <c r="S50" s="26">
        <v>64</v>
      </c>
      <c r="T50" s="26">
        <v>1220</v>
      </c>
      <c r="U50" s="26">
        <v>116</v>
      </c>
      <c r="V50" s="26"/>
      <c r="W50" s="26">
        <v>60</v>
      </c>
      <c r="X50" s="26">
        <v>682</v>
      </c>
      <c r="Y50" s="26">
        <v>75</v>
      </c>
      <c r="Z50" s="26">
        <v>571</v>
      </c>
      <c r="AA50" s="26">
        <v>285</v>
      </c>
      <c r="AB50" s="26">
        <v>511</v>
      </c>
      <c r="AC50" s="26"/>
      <c r="AD50" s="26">
        <v>100</v>
      </c>
      <c r="AE50" s="26">
        <v>1816</v>
      </c>
      <c r="AF50" s="26">
        <v>190</v>
      </c>
      <c r="AG50" s="21"/>
      <c r="AJ50" s="67"/>
      <c r="AK50" s="119">
        <f t="shared" si="5"/>
        <v>7586</v>
      </c>
      <c r="AL50" s="2" t="e">
        <f t="shared" si="2"/>
        <v>#DIV/0!</v>
      </c>
    </row>
    <row r="51" spans="1:38" s="141" customFormat="1" ht="30" hidden="1" customHeight="1" x14ac:dyDescent="0.25">
      <c r="A51" s="163" t="s">
        <v>58</v>
      </c>
      <c r="B51" s="133">
        <f t="shared" si="0"/>
        <v>0</v>
      </c>
      <c r="C51" s="134">
        <f t="shared" si="1"/>
        <v>0</v>
      </c>
      <c r="D51" s="135"/>
      <c r="E51" s="173"/>
      <c r="F51" s="172">
        <f t="shared" si="3"/>
        <v>0</v>
      </c>
      <c r="G51" s="173"/>
      <c r="H51" s="137"/>
      <c r="I51" s="137">
        <f t="shared" ref="I51:I65" si="29">SUM(L51:AF51)</f>
        <v>0</v>
      </c>
      <c r="J51" s="136" t="e">
        <f t="shared" si="18"/>
        <v>#DIV/0!</v>
      </c>
      <c r="K51" s="138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40"/>
      <c r="AJ51" s="142"/>
      <c r="AK51" s="143">
        <f t="shared" si="5"/>
        <v>0</v>
      </c>
      <c r="AL51" s="141" t="e">
        <f t="shared" si="2"/>
        <v>#DIV/0!</v>
      </c>
    </row>
    <row r="52" spans="1:38" s="141" customFormat="1" ht="30" hidden="1" customHeight="1" outlineLevel="1" x14ac:dyDescent="0.25">
      <c r="A52" s="163" t="s">
        <v>159</v>
      </c>
      <c r="B52" s="133">
        <f t="shared" si="0"/>
        <v>0</v>
      </c>
      <c r="C52" s="134">
        <f t="shared" si="1"/>
        <v>225055.7</v>
      </c>
      <c r="D52" s="135"/>
      <c r="E52" s="173"/>
      <c r="F52" s="172">
        <f t="shared" si="3"/>
        <v>225055.7</v>
      </c>
      <c r="G52" s="173"/>
      <c r="H52" s="137">
        <v>251283</v>
      </c>
      <c r="I52" s="137">
        <f t="shared" si="29"/>
        <v>225055.7</v>
      </c>
      <c r="J52" s="136">
        <f t="shared" si="18"/>
        <v>0.89562644508382983</v>
      </c>
      <c r="K52" s="138"/>
      <c r="L52" s="164">
        <v>4500</v>
      </c>
      <c r="M52" s="164">
        <v>8625</v>
      </c>
      <c r="N52" s="164">
        <v>13639</v>
      </c>
      <c r="O52" s="164">
        <v>18037</v>
      </c>
      <c r="P52" s="164">
        <v>7328</v>
      </c>
      <c r="Q52" s="164">
        <v>15300</v>
      </c>
      <c r="R52" s="164">
        <v>13323.7</v>
      </c>
      <c r="S52" s="164">
        <v>7671</v>
      </c>
      <c r="T52" s="164">
        <v>15259</v>
      </c>
      <c r="U52" s="164">
        <v>4040</v>
      </c>
      <c r="V52" s="164">
        <v>5153</v>
      </c>
      <c r="W52" s="164">
        <v>12690</v>
      </c>
      <c r="X52" s="164">
        <v>15214</v>
      </c>
      <c r="Y52" s="164">
        <v>16300</v>
      </c>
      <c r="Z52" s="164">
        <v>8142</v>
      </c>
      <c r="AA52" s="164">
        <v>10362</v>
      </c>
      <c r="AB52" s="164">
        <v>9650</v>
      </c>
      <c r="AC52" s="164">
        <v>5714</v>
      </c>
      <c r="AD52" s="164">
        <v>9526</v>
      </c>
      <c r="AE52" s="164">
        <v>24532</v>
      </c>
      <c r="AF52" s="176">
        <v>50</v>
      </c>
      <c r="AG52" s="140"/>
      <c r="AJ52" s="142"/>
      <c r="AK52" s="143">
        <f t="shared" si="5"/>
        <v>225055.7</v>
      </c>
      <c r="AL52" s="141" t="e">
        <f t="shared" si="2"/>
        <v>#DIV/0!</v>
      </c>
    </row>
    <row r="53" spans="1:38" s="141" customFormat="1" ht="30" hidden="1" customHeight="1" outlineLevel="1" x14ac:dyDescent="0.25">
      <c r="A53" s="163" t="s">
        <v>160</v>
      </c>
      <c r="B53" s="133">
        <f t="shared" si="0"/>
        <v>0</v>
      </c>
      <c r="C53" s="134">
        <f t="shared" si="1"/>
        <v>162145.70000000001</v>
      </c>
      <c r="D53" s="135"/>
      <c r="E53" s="173"/>
      <c r="F53" s="172">
        <f t="shared" si="3"/>
        <v>162145.70000000001</v>
      </c>
      <c r="G53" s="173"/>
      <c r="H53" s="137">
        <v>174016</v>
      </c>
      <c r="I53" s="137">
        <f t="shared" si="29"/>
        <v>162145.70000000001</v>
      </c>
      <c r="J53" s="136">
        <f t="shared" si="18"/>
        <v>0.93178615759470396</v>
      </c>
      <c r="K53" s="138"/>
      <c r="L53" s="164">
        <v>600</v>
      </c>
      <c r="M53" s="164">
        <v>8625</v>
      </c>
      <c r="N53" s="164">
        <v>11284</v>
      </c>
      <c r="O53" s="164">
        <v>4265</v>
      </c>
      <c r="P53" s="164">
        <v>5762</v>
      </c>
      <c r="Q53" s="164">
        <v>6900</v>
      </c>
      <c r="R53" s="164">
        <v>12570.7</v>
      </c>
      <c r="S53" s="164">
        <v>2000</v>
      </c>
      <c r="T53" s="164">
        <v>11624</v>
      </c>
      <c r="U53" s="164">
        <v>4040</v>
      </c>
      <c r="V53" s="164">
        <v>4249</v>
      </c>
      <c r="W53" s="164">
        <v>12690</v>
      </c>
      <c r="X53" s="164">
        <v>15214</v>
      </c>
      <c r="Y53" s="164">
        <v>11235</v>
      </c>
      <c r="Z53" s="164">
        <v>915</v>
      </c>
      <c r="AA53" s="164">
        <v>3778</v>
      </c>
      <c r="AB53" s="164">
        <v>2502</v>
      </c>
      <c r="AC53" s="164">
        <v>5714</v>
      </c>
      <c r="AD53" s="164">
        <v>9526</v>
      </c>
      <c r="AE53" s="164">
        <v>24532</v>
      </c>
      <c r="AF53" s="164">
        <v>4120</v>
      </c>
      <c r="AG53" s="140"/>
      <c r="AJ53" s="142"/>
      <c r="AK53" s="143">
        <f t="shared" si="5"/>
        <v>162145.70000000001</v>
      </c>
      <c r="AL53" s="141" t="e">
        <f t="shared" si="2"/>
        <v>#DIV/0!</v>
      </c>
    </row>
    <row r="54" spans="1:38" s="2" customFormat="1" ht="30" customHeight="1" collapsed="1" x14ac:dyDescent="0.25">
      <c r="A54" s="11" t="s">
        <v>59</v>
      </c>
      <c r="B54" s="11">
        <f t="shared" si="0"/>
        <v>0</v>
      </c>
      <c r="C54" s="129">
        <f t="shared" si="1"/>
        <v>0</v>
      </c>
      <c r="D54" s="130"/>
      <c r="E54" s="172"/>
      <c r="F54" s="172">
        <f t="shared" si="3"/>
        <v>0</v>
      </c>
      <c r="G54" s="172"/>
      <c r="H54" s="23"/>
      <c r="I54" s="23">
        <f>SUM(L54:AF54)</f>
        <v>0</v>
      </c>
      <c r="J54" s="15" t="e">
        <f t="shared" si="18"/>
        <v>#DIV/0!</v>
      </c>
      <c r="K54" s="115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0"/>
      <c r="AJ54" s="67"/>
      <c r="AK54" s="119">
        <f t="shared" si="5"/>
        <v>0</v>
      </c>
      <c r="AL54" s="2" t="e">
        <f t="shared" si="2"/>
        <v>#DIV/0!</v>
      </c>
    </row>
    <row r="55" spans="1:38" s="2" customFormat="1" ht="30" customHeight="1" x14ac:dyDescent="0.25">
      <c r="A55" s="31" t="s">
        <v>60</v>
      </c>
      <c r="B55" s="11">
        <f t="shared" si="0"/>
        <v>0</v>
      </c>
      <c r="C55" s="129">
        <f t="shared" si="1"/>
        <v>4</v>
      </c>
      <c r="D55" s="130"/>
      <c r="E55" s="172"/>
      <c r="F55" s="172">
        <f t="shared" si="3"/>
        <v>4</v>
      </c>
      <c r="G55" s="172"/>
      <c r="H55" s="23">
        <v>1086</v>
      </c>
      <c r="I55" s="23">
        <f t="shared" si="29"/>
        <v>4</v>
      </c>
      <c r="J55" s="15">
        <f t="shared" si="18"/>
        <v>3.6832412523020259E-3</v>
      </c>
      <c r="K55" s="115">
        <v>2</v>
      </c>
      <c r="L55" s="33"/>
      <c r="M55" s="33"/>
      <c r="N55" s="33">
        <v>3</v>
      </c>
      <c r="O55" s="33">
        <v>1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20"/>
      <c r="AJ55" s="67"/>
      <c r="AK55" s="119">
        <f t="shared" si="5"/>
        <v>4</v>
      </c>
      <c r="AL55" s="2" t="e">
        <f t="shared" si="2"/>
        <v>#DIV/0!</v>
      </c>
    </row>
    <row r="56" spans="1:38" s="2" customFormat="1" ht="30" hidden="1" customHeight="1" x14ac:dyDescent="0.25">
      <c r="A56" s="18" t="s">
        <v>52</v>
      </c>
      <c r="B56" s="11">
        <f t="shared" si="0"/>
        <v>0</v>
      </c>
      <c r="C56" s="129" t="e">
        <f t="shared" si="1"/>
        <v>#DIV/0!</v>
      </c>
      <c r="D56" s="130"/>
      <c r="E56" s="130"/>
      <c r="F56" s="172" t="e">
        <f t="shared" si="3"/>
        <v>#DIV/0!</v>
      </c>
      <c r="G56" s="130"/>
      <c r="H56" s="32" t="e">
        <f>H55/H54</f>
        <v>#DIV/0!</v>
      </c>
      <c r="I56" s="15" t="e">
        <f>I55/I54</f>
        <v>#DIV/0!</v>
      </c>
      <c r="J56" s="15"/>
      <c r="K56" s="115"/>
      <c r="L56" s="34" t="e">
        <f t="shared" ref="L56:AE56" si="30">L55/L54</f>
        <v>#DIV/0!</v>
      </c>
      <c r="M56" s="34" t="e">
        <f t="shared" si="30"/>
        <v>#DIV/0!</v>
      </c>
      <c r="N56" s="34" t="e">
        <f t="shared" si="30"/>
        <v>#DIV/0!</v>
      </c>
      <c r="O56" s="34" t="e">
        <f t="shared" si="30"/>
        <v>#DIV/0!</v>
      </c>
      <c r="P56" s="34" t="e">
        <f t="shared" si="30"/>
        <v>#DIV/0!</v>
      </c>
      <c r="Q56" s="34" t="e">
        <f t="shared" si="30"/>
        <v>#DIV/0!</v>
      </c>
      <c r="R56" s="34" t="e">
        <f t="shared" si="30"/>
        <v>#DIV/0!</v>
      </c>
      <c r="S56" s="34" t="e">
        <f t="shared" si="30"/>
        <v>#DIV/0!</v>
      </c>
      <c r="T56" s="34" t="e">
        <f t="shared" si="30"/>
        <v>#DIV/0!</v>
      </c>
      <c r="U56" s="34" t="e">
        <f t="shared" si="30"/>
        <v>#DIV/0!</v>
      </c>
      <c r="V56" s="34" t="e">
        <f t="shared" si="30"/>
        <v>#DIV/0!</v>
      </c>
      <c r="W56" s="34" t="e">
        <f t="shared" si="30"/>
        <v>#DIV/0!</v>
      </c>
      <c r="X56" s="34" t="e">
        <f t="shared" si="30"/>
        <v>#DIV/0!</v>
      </c>
      <c r="Y56" s="34" t="e">
        <f t="shared" si="30"/>
        <v>#DIV/0!</v>
      </c>
      <c r="Z56" s="34" t="e">
        <f t="shared" si="30"/>
        <v>#DIV/0!</v>
      </c>
      <c r="AA56" s="34" t="e">
        <f t="shared" si="30"/>
        <v>#DIV/0!</v>
      </c>
      <c r="AB56" s="34" t="e">
        <f t="shared" si="30"/>
        <v>#DIV/0!</v>
      </c>
      <c r="AC56" s="34" t="e">
        <f t="shared" si="30"/>
        <v>#DIV/0!</v>
      </c>
      <c r="AD56" s="34" t="e">
        <f t="shared" si="30"/>
        <v>#DIV/0!</v>
      </c>
      <c r="AE56" s="34" t="e">
        <f t="shared" si="30"/>
        <v>#DIV/0!</v>
      </c>
      <c r="AF56" s="34"/>
      <c r="AG56" s="21"/>
      <c r="AJ56" s="67"/>
      <c r="AK56" s="119" t="e">
        <f t="shared" si="5"/>
        <v>#DIV/0!</v>
      </c>
      <c r="AL56" s="2" t="e">
        <f t="shared" si="2"/>
        <v>#DIV/0!</v>
      </c>
    </row>
    <row r="57" spans="1:38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172"/>
      <c r="F57" s="172">
        <f t="shared" si="3"/>
        <v>0</v>
      </c>
      <c r="G57" s="172"/>
      <c r="H57" s="23"/>
      <c r="I57" s="23">
        <f t="shared" si="29"/>
        <v>0</v>
      </c>
      <c r="J57" s="15" t="e">
        <f>I57/H57</f>
        <v>#DIV/0!</v>
      </c>
      <c r="K57" s="115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21"/>
      <c r="AJ57" s="67"/>
      <c r="AK57" s="119">
        <f t="shared" si="5"/>
        <v>0</v>
      </c>
      <c r="AL57" s="2" t="e">
        <f t="shared" si="2"/>
        <v>#DIV/0!</v>
      </c>
    </row>
    <row r="58" spans="1:38" s="2" customFormat="1" ht="30" hidden="1" customHeight="1" x14ac:dyDescent="0.25">
      <c r="A58" s="11" t="s">
        <v>151</v>
      </c>
      <c r="B58" s="11">
        <f t="shared" si="0"/>
        <v>0</v>
      </c>
      <c r="C58" s="129">
        <f t="shared" si="1"/>
        <v>0</v>
      </c>
      <c r="D58" s="130"/>
      <c r="E58" s="172"/>
      <c r="F58" s="172">
        <f t="shared" si="3"/>
        <v>0</v>
      </c>
      <c r="G58" s="172"/>
      <c r="H58" s="23"/>
      <c r="I58" s="23">
        <f t="shared" si="29"/>
        <v>0</v>
      </c>
      <c r="J58" s="15" t="e">
        <f>I58/H58</f>
        <v>#DIV/0!</v>
      </c>
      <c r="K58" s="115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20"/>
      <c r="AJ58" s="67"/>
      <c r="AK58" s="119">
        <f t="shared" si="5"/>
        <v>0</v>
      </c>
      <c r="AL58" s="2" t="e">
        <f t="shared" si="2"/>
        <v>#DIV/0!</v>
      </c>
    </row>
    <row r="59" spans="1:38" s="2" customFormat="1" ht="26.25" customHeight="1" x14ac:dyDescent="0.25">
      <c r="A59" s="31" t="s">
        <v>152</v>
      </c>
      <c r="B59" s="11">
        <f t="shared" si="0"/>
        <v>0</v>
      </c>
      <c r="C59" s="129">
        <f t="shared" si="1"/>
        <v>86</v>
      </c>
      <c r="D59" s="130"/>
      <c r="E59" s="130">
        <v>18</v>
      </c>
      <c r="F59" s="172">
        <f t="shared" si="3"/>
        <v>68</v>
      </c>
      <c r="G59" s="130"/>
      <c r="H59" s="27">
        <v>131</v>
      </c>
      <c r="I59" s="27">
        <f t="shared" si="29"/>
        <v>86</v>
      </c>
      <c r="J59" s="15">
        <f>I59/H59</f>
        <v>0.65648854961832059</v>
      </c>
      <c r="K59" s="115">
        <v>4</v>
      </c>
      <c r="L59" s="26"/>
      <c r="M59" s="26"/>
      <c r="N59" s="98">
        <v>43</v>
      </c>
      <c r="O59" s="26"/>
      <c r="P59" s="26"/>
      <c r="Q59" s="26"/>
      <c r="R59" s="26">
        <v>7</v>
      </c>
      <c r="S59" s="26">
        <v>35</v>
      </c>
      <c r="T59" s="26"/>
      <c r="U59" s="50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>
        <v>1</v>
      </c>
      <c r="AG59" s="20"/>
      <c r="AJ59" s="67"/>
      <c r="AK59" s="119">
        <f t="shared" si="5"/>
        <v>86</v>
      </c>
      <c r="AL59" s="2" t="e">
        <f t="shared" si="2"/>
        <v>#DIV/0!</v>
      </c>
    </row>
    <row r="60" spans="1:38" s="2" customFormat="1" ht="26.25" hidden="1" customHeight="1" x14ac:dyDescent="0.25">
      <c r="A60" s="18" t="s">
        <v>52</v>
      </c>
      <c r="B60" s="11">
        <f t="shared" si="0"/>
        <v>0</v>
      </c>
      <c r="C60" s="129" t="e">
        <f t="shared" si="1"/>
        <v>#DIV/0!</v>
      </c>
      <c r="D60" s="130"/>
      <c r="E60" s="130"/>
      <c r="F60" s="172" t="e">
        <f t="shared" si="3"/>
        <v>#DIV/0!</v>
      </c>
      <c r="G60" s="130"/>
      <c r="H60" s="9" t="e">
        <f>H59/H58</f>
        <v>#DIV/0!</v>
      </c>
      <c r="I60" s="9" t="e">
        <f>I59/I58</f>
        <v>#DIV/0!</v>
      </c>
      <c r="J60" s="15"/>
      <c r="K60" s="115"/>
      <c r="L60" s="87" t="e">
        <f>L59/L58</f>
        <v>#DIV/0!</v>
      </c>
      <c r="M60" s="87" t="e">
        <f t="shared" ref="M60:AF60" si="31">M59/M58</f>
        <v>#DIV/0!</v>
      </c>
      <c r="N60" s="87" t="e">
        <f t="shared" si="31"/>
        <v>#DIV/0!</v>
      </c>
      <c r="O60" s="87"/>
      <c r="P60" s="87" t="e">
        <f t="shared" si="31"/>
        <v>#DIV/0!</v>
      </c>
      <c r="Q60" s="87" t="e">
        <f t="shared" si="31"/>
        <v>#DIV/0!</v>
      </c>
      <c r="R60" s="87" t="e">
        <f t="shared" si="31"/>
        <v>#DIV/0!</v>
      </c>
      <c r="S60" s="87" t="e">
        <f t="shared" si="31"/>
        <v>#DIV/0!</v>
      </c>
      <c r="T60" s="87" t="e">
        <f t="shared" si="31"/>
        <v>#DIV/0!</v>
      </c>
      <c r="U60" s="87" t="e">
        <f t="shared" si="31"/>
        <v>#DIV/0!</v>
      </c>
      <c r="V60" s="87" t="e">
        <f t="shared" si="31"/>
        <v>#DIV/0!</v>
      </c>
      <c r="W60" s="87" t="e">
        <f t="shared" si="31"/>
        <v>#DIV/0!</v>
      </c>
      <c r="X60" s="87"/>
      <c r="Y60" s="87" t="e">
        <f t="shared" si="31"/>
        <v>#DIV/0!</v>
      </c>
      <c r="Z60" s="87" t="e">
        <f t="shared" si="31"/>
        <v>#DIV/0!</v>
      </c>
      <c r="AA60" s="87" t="e">
        <f t="shared" si="31"/>
        <v>#DIV/0!</v>
      </c>
      <c r="AB60" s="87"/>
      <c r="AC60" s="87"/>
      <c r="AD60" s="87" t="e">
        <f t="shared" si="31"/>
        <v>#DIV/0!</v>
      </c>
      <c r="AE60" s="87" t="e">
        <f t="shared" si="31"/>
        <v>#DIV/0!</v>
      </c>
      <c r="AF60" s="87" t="e">
        <f t="shared" si="31"/>
        <v>#DIV/0!</v>
      </c>
      <c r="AG60" s="20"/>
      <c r="AJ60" s="67"/>
      <c r="AK60" s="119" t="e">
        <f t="shared" si="5"/>
        <v>#DIV/0!</v>
      </c>
      <c r="AL60" s="2" t="e">
        <f t="shared" si="2"/>
        <v>#DIV/0!</v>
      </c>
    </row>
    <row r="61" spans="1:38" s="2" customFormat="1" ht="30" customHeight="1" x14ac:dyDescent="0.25">
      <c r="A61" s="13" t="s">
        <v>186</v>
      </c>
      <c r="B61" s="11">
        <f t="shared" si="0"/>
        <v>0</v>
      </c>
      <c r="C61" s="129">
        <f t="shared" si="1"/>
        <v>582</v>
      </c>
      <c r="D61" s="130"/>
      <c r="E61" s="130">
        <v>59</v>
      </c>
      <c r="F61" s="172">
        <f t="shared" si="3"/>
        <v>523</v>
      </c>
      <c r="G61" s="130"/>
      <c r="H61" s="27">
        <v>611</v>
      </c>
      <c r="I61" s="27">
        <f t="shared" si="29"/>
        <v>582</v>
      </c>
      <c r="J61" s="15">
        <f t="shared" ref="J61:J74" si="32">I61/H61</f>
        <v>0.95253682487725044</v>
      </c>
      <c r="K61" s="115">
        <v>4</v>
      </c>
      <c r="L61" s="26"/>
      <c r="M61" s="26"/>
      <c r="N61" s="26">
        <v>502</v>
      </c>
      <c r="O61" s="50"/>
      <c r="P61" s="26"/>
      <c r="Q61" s="26"/>
      <c r="R61" s="26"/>
      <c r="S61" s="26"/>
      <c r="T61" s="50"/>
      <c r="U61" s="50"/>
      <c r="V61" s="26"/>
      <c r="W61" s="26"/>
      <c r="X61" s="26"/>
      <c r="Y61" s="26"/>
      <c r="Z61" s="26"/>
      <c r="AA61" s="26"/>
      <c r="AB61" s="26">
        <v>5</v>
      </c>
      <c r="AC61" s="26"/>
      <c r="AD61" s="26"/>
      <c r="AE61" s="26">
        <v>70</v>
      </c>
      <c r="AF61" s="26">
        <v>5</v>
      </c>
      <c r="AG61" s="20"/>
      <c r="AJ61" s="67"/>
      <c r="AK61" s="119">
        <f t="shared" si="5"/>
        <v>582</v>
      </c>
      <c r="AL61" s="2" t="e">
        <f t="shared" si="2"/>
        <v>#DIV/0!</v>
      </c>
    </row>
    <row r="62" spans="1:38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130"/>
      <c r="F62" s="172">
        <f t="shared" si="3"/>
        <v>0</v>
      </c>
      <c r="G62" s="130"/>
      <c r="H62" s="32"/>
      <c r="I62" s="27">
        <f t="shared" si="29"/>
        <v>0</v>
      </c>
      <c r="J62" s="15" t="e">
        <f t="shared" si="32"/>
        <v>#DIV/0!</v>
      </c>
      <c r="K62" s="115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21"/>
      <c r="AJ62" s="67"/>
      <c r="AK62" s="119">
        <f t="shared" si="5"/>
        <v>0</v>
      </c>
      <c r="AL62" s="2" t="e">
        <f t="shared" si="2"/>
        <v>#DIV/0!</v>
      </c>
    </row>
    <row r="63" spans="1:38" s="2" customFormat="1" ht="30" customHeight="1" x14ac:dyDescent="0.25">
      <c r="A63" s="18" t="s">
        <v>187</v>
      </c>
      <c r="B63" s="11">
        <f t="shared" si="0"/>
        <v>0</v>
      </c>
      <c r="C63" s="129">
        <f t="shared" si="1"/>
        <v>8704</v>
      </c>
      <c r="D63" s="130"/>
      <c r="E63" s="130">
        <v>484</v>
      </c>
      <c r="F63" s="172">
        <f t="shared" si="3"/>
        <v>8220</v>
      </c>
      <c r="G63" s="130"/>
      <c r="H63" s="27">
        <v>14592</v>
      </c>
      <c r="I63" s="27">
        <f>SUM(L63:AF63)</f>
        <v>8704</v>
      </c>
      <c r="J63" s="15">
        <f t="shared" si="32"/>
        <v>0.59649122807017541</v>
      </c>
      <c r="K63" s="115">
        <v>13</v>
      </c>
      <c r="L63" s="33">
        <f>L66+L67+L73+L74+L65</f>
        <v>4300</v>
      </c>
      <c r="M63" s="33">
        <f t="shared" ref="M63:O63" si="33">M66+M67+M73+M74+M65</f>
        <v>20</v>
      </c>
      <c r="N63" s="33">
        <f t="shared" si="33"/>
        <v>200</v>
      </c>
      <c r="O63" s="33">
        <f t="shared" si="33"/>
        <v>625</v>
      </c>
      <c r="P63" s="33"/>
      <c r="Q63" s="33">
        <f>Q66+Q67+Q73+Q74+Q65</f>
        <v>545</v>
      </c>
      <c r="R63" s="33"/>
      <c r="S63" s="33">
        <f t="shared" ref="S63:AE63" si="34">S66+S67+S73+S74+S65</f>
        <v>817</v>
      </c>
      <c r="T63" s="33">
        <f>T66+T67+T73+T74+T65</f>
        <v>490</v>
      </c>
      <c r="U63" s="33">
        <f>U66+U67+U73+U74+U65</f>
        <v>102</v>
      </c>
      <c r="V63" s="33"/>
      <c r="W63" s="33"/>
      <c r="X63" s="33">
        <f t="shared" si="34"/>
        <v>642</v>
      </c>
      <c r="Y63" s="33">
        <f t="shared" si="34"/>
        <v>193</v>
      </c>
      <c r="Z63" s="33"/>
      <c r="AA63" s="33">
        <f t="shared" si="34"/>
        <v>287</v>
      </c>
      <c r="AB63" s="33">
        <f t="shared" si="34"/>
        <v>23</v>
      </c>
      <c r="AC63" s="33"/>
      <c r="AD63" s="33"/>
      <c r="AE63" s="33">
        <f t="shared" si="34"/>
        <v>460</v>
      </c>
      <c r="AF63" s="33"/>
      <c r="AG63" s="33">
        <f t="shared" ref="AG63" si="35">AG66+AG67+AG73+AG74</f>
        <v>0</v>
      </c>
      <c r="AJ63" s="67"/>
      <c r="AK63" s="119">
        <f t="shared" si="5"/>
        <v>8704</v>
      </c>
      <c r="AL63" s="2" t="e">
        <f t="shared" si="2"/>
        <v>#DIV/0!</v>
      </c>
    </row>
    <row r="64" spans="1:38" s="2" customFormat="1" ht="30" customHeight="1" x14ac:dyDescent="0.25">
      <c r="A64" s="18" t="s">
        <v>188</v>
      </c>
      <c r="B64" s="11">
        <f t="shared" si="0"/>
        <v>0</v>
      </c>
      <c r="C64" s="129">
        <f t="shared" si="1"/>
        <v>10879</v>
      </c>
      <c r="D64" s="130"/>
      <c r="E64" s="130"/>
      <c r="F64" s="172">
        <f t="shared" si="3"/>
        <v>10879</v>
      </c>
      <c r="G64" s="130"/>
      <c r="H64" s="27">
        <f>H68+H70+H71+H75</f>
        <v>16004</v>
      </c>
      <c r="I64" s="27">
        <f>SUM(L64:AF64)</f>
        <v>10879</v>
      </c>
      <c r="J64" s="15">
        <f t="shared" si="32"/>
        <v>0.6797675581104724</v>
      </c>
      <c r="K64" s="115">
        <v>15</v>
      </c>
      <c r="L64" s="33"/>
      <c r="M64" s="33">
        <f t="shared" ref="M64" si="36">M68+M70+M71+M75</f>
        <v>116</v>
      </c>
      <c r="N64" s="33">
        <f>N68+N70+N71+N75</f>
        <v>2720</v>
      </c>
      <c r="O64" s="33">
        <f t="shared" ref="O64:AF64" si="37">O68+O70+O71+O75</f>
        <v>266</v>
      </c>
      <c r="P64" s="33">
        <f t="shared" si="37"/>
        <v>72</v>
      </c>
      <c r="Q64" s="33">
        <f>Q68+Q70+Q71+Q75</f>
        <v>466</v>
      </c>
      <c r="R64" s="33"/>
      <c r="S64" s="33">
        <f t="shared" si="37"/>
        <v>358</v>
      </c>
      <c r="T64" s="33">
        <f t="shared" si="37"/>
        <v>278</v>
      </c>
      <c r="U64" s="33">
        <f t="shared" si="37"/>
        <v>452</v>
      </c>
      <c r="V64" s="33"/>
      <c r="W64" s="33"/>
      <c r="X64" s="33">
        <f t="shared" si="37"/>
        <v>308</v>
      </c>
      <c r="Y64" s="33"/>
      <c r="Z64" s="33">
        <f>Z68+Z70+Z71+Z75</f>
        <v>382</v>
      </c>
      <c r="AA64" s="33">
        <f t="shared" si="37"/>
        <v>652</v>
      </c>
      <c r="AB64" s="33">
        <f t="shared" si="37"/>
        <v>95</v>
      </c>
      <c r="AC64" s="33"/>
      <c r="AD64" s="33">
        <f t="shared" si="37"/>
        <v>50</v>
      </c>
      <c r="AE64" s="33">
        <f t="shared" si="37"/>
        <v>3504</v>
      </c>
      <c r="AF64" s="33">
        <f t="shared" si="37"/>
        <v>1160</v>
      </c>
      <c r="AG64" s="21"/>
      <c r="AJ64" s="67"/>
      <c r="AK64" s="119">
        <f t="shared" si="5"/>
        <v>10879</v>
      </c>
      <c r="AL64" s="2" t="e">
        <f t="shared" si="2"/>
        <v>#DIV/0!</v>
      </c>
    </row>
    <row r="65" spans="1:38" s="2" customFormat="1" ht="30" customHeight="1" x14ac:dyDescent="0.25">
      <c r="A65" s="18" t="s">
        <v>62</v>
      </c>
      <c r="B65" s="11">
        <f t="shared" si="0"/>
        <v>0</v>
      </c>
      <c r="C65" s="129">
        <f t="shared" si="1"/>
        <v>200</v>
      </c>
      <c r="D65" s="130"/>
      <c r="E65" s="172"/>
      <c r="F65" s="172">
        <f t="shared" si="3"/>
        <v>200</v>
      </c>
      <c r="G65" s="172"/>
      <c r="H65" s="23">
        <v>865</v>
      </c>
      <c r="I65" s="27">
        <f t="shared" si="29"/>
        <v>200</v>
      </c>
      <c r="J65" s="15">
        <f t="shared" si="32"/>
        <v>0.23121387283236994</v>
      </c>
      <c r="K65" s="115">
        <v>1</v>
      </c>
      <c r="L65" s="33"/>
      <c r="M65" s="33"/>
      <c r="N65" s="33">
        <v>200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20"/>
      <c r="AJ65" s="67"/>
      <c r="AK65" s="119">
        <f t="shared" si="5"/>
        <v>200</v>
      </c>
      <c r="AL65" s="2" t="e">
        <f t="shared" si="2"/>
        <v>#DIV/0!</v>
      </c>
    </row>
    <row r="66" spans="1:38" s="2" customFormat="1" ht="30" customHeight="1" x14ac:dyDescent="0.25">
      <c r="A66" s="18" t="s">
        <v>63</v>
      </c>
      <c r="B66" s="11">
        <f t="shared" si="0"/>
        <v>0</v>
      </c>
      <c r="C66" s="129">
        <f t="shared" si="1"/>
        <v>5688</v>
      </c>
      <c r="D66" s="130"/>
      <c r="E66" s="130">
        <v>524</v>
      </c>
      <c r="F66" s="172">
        <f t="shared" si="3"/>
        <v>5164</v>
      </c>
      <c r="G66" s="130"/>
      <c r="H66" s="27">
        <v>6746</v>
      </c>
      <c r="I66" s="23">
        <f t="shared" ref="I66:I77" si="38">SUM(L66:AF66)</f>
        <v>5688</v>
      </c>
      <c r="J66" s="15">
        <f t="shared" si="32"/>
        <v>0.84316632078268605</v>
      </c>
      <c r="K66" s="115">
        <v>10</v>
      </c>
      <c r="L66" s="132">
        <v>4300</v>
      </c>
      <c r="M66" s="35">
        <v>20</v>
      </c>
      <c r="N66" s="35"/>
      <c r="O66" s="35"/>
      <c r="P66" s="35"/>
      <c r="Q66" s="35">
        <v>465</v>
      </c>
      <c r="R66" s="35"/>
      <c r="S66" s="35">
        <v>200</v>
      </c>
      <c r="T66" s="35"/>
      <c r="U66" s="35">
        <v>20</v>
      </c>
      <c r="V66" s="35"/>
      <c r="W66" s="35"/>
      <c r="X66" s="35">
        <v>400</v>
      </c>
      <c r="Y66" s="35">
        <v>150</v>
      </c>
      <c r="Z66" s="35"/>
      <c r="AA66" s="35">
        <v>5</v>
      </c>
      <c r="AB66" s="35">
        <v>23</v>
      </c>
      <c r="AC66" s="35"/>
      <c r="AD66" s="35"/>
      <c r="AE66" s="35">
        <v>105</v>
      </c>
      <c r="AF66" s="35"/>
      <c r="AG66" s="21"/>
      <c r="AJ66" s="67"/>
      <c r="AK66" s="119">
        <f t="shared" si="5"/>
        <v>5688</v>
      </c>
      <c r="AL66" s="2" t="e">
        <f t="shared" si="2"/>
        <v>#DIV/0!</v>
      </c>
    </row>
    <row r="67" spans="1:38" s="2" customFormat="1" ht="33" customHeight="1" x14ac:dyDescent="0.25">
      <c r="A67" s="18" t="s">
        <v>64</v>
      </c>
      <c r="B67" s="11">
        <f t="shared" si="0"/>
        <v>0</v>
      </c>
      <c r="C67" s="129">
        <f t="shared" si="1"/>
        <v>2221</v>
      </c>
      <c r="D67" s="130"/>
      <c r="E67" s="172"/>
      <c r="F67" s="172">
        <f t="shared" si="3"/>
        <v>2221</v>
      </c>
      <c r="G67" s="172"/>
      <c r="H67" s="23">
        <v>4000</v>
      </c>
      <c r="I67" s="23">
        <f t="shared" si="38"/>
        <v>2221</v>
      </c>
      <c r="J67" s="15">
        <f t="shared" si="32"/>
        <v>0.55525000000000002</v>
      </c>
      <c r="K67" s="115">
        <v>6</v>
      </c>
      <c r="L67" s="35"/>
      <c r="M67" s="35"/>
      <c r="N67" s="35"/>
      <c r="O67" s="35">
        <v>450</v>
      </c>
      <c r="P67" s="35"/>
      <c r="Q67" s="35">
        <v>80</v>
      </c>
      <c r="R67" s="35"/>
      <c r="S67" s="35">
        <v>617</v>
      </c>
      <c r="T67" s="35">
        <v>490</v>
      </c>
      <c r="U67" s="35">
        <v>82</v>
      </c>
      <c r="V67" s="35"/>
      <c r="W67" s="35"/>
      <c r="X67" s="35"/>
      <c r="Y67" s="35"/>
      <c r="Z67" s="35"/>
      <c r="AA67" s="35">
        <v>282</v>
      </c>
      <c r="AB67" s="35"/>
      <c r="AC67" s="35"/>
      <c r="AD67" s="35"/>
      <c r="AE67" s="35">
        <v>220</v>
      </c>
      <c r="AF67" s="35"/>
      <c r="AG67" s="21"/>
      <c r="AJ67" s="67"/>
      <c r="AK67" s="119">
        <f t="shared" si="5"/>
        <v>2221</v>
      </c>
      <c r="AL67" s="2" t="e">
        <f t="shared" si="2"/>
        <v>#DIV/0!</v>
      </c>
    </row>
    <row r="68" spans="1:38" s="2" customFormat="1" ht="30" customHeight="1" x14ac:dyDescent="0.25">
      <c r="A68" s="18" t="s">
        <v>65</v>
      </c>
      <c r="B68" s="11">
        <f t="shared" si="0"/>
        <v>0</v>
      </c>
      <c r="C68" s="129">
        <f t="shared" si="1"/>
        <v>610</v>
      </c>
      <c r="D68" s="130"/>
      <c r="E68" s="172"/>
      <c r="F68" s="172">
        <f t="shared" si="3"/>
        <v>610</v>
      </c>
      <c r="G68" s="172"/>
      <c r="H68" s="23">
        <v>1517</v>
      </c>
      <c r="I68" s="23">
        <f t="shared" si="38"/>
        <v>610</v>
      </c>
      <c r="J68" s="15">
        <f t="shared" si="32"/>
        <v>0.40210942649967041</v>
      </c>
      <c r="K68" s="115">
        <v>1</v>
      </c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>
        <v>610</v>
      </c>
      <c r="AB68" s="35"/>
      <c r="AC68" s="35"/>
      <c r="AD68" s="35"/>
      <c r="AE68" s="35"/>
      <c r="AF68" s="35"/>
      <c r="AG68" s="21"/>
      <c r="AJ68" s="67"/>
      <c r="AK68" s="119">
        <f t="shared" si="5"/>
        <v>610</v>
      </c>
      <c r="AL68" s="2" t="e">
        <f t="shared" si="2"/>
        <v>#DIV/0!</v>
      </c>
    </row>
    <row r="69" spans="1:38" s="2" customFormat="1" ht="30" customHeight="1" x14ac:dyDescent="0.25">
      <c r="A69" s="18" t="s">
        <v>66</v>
      </c>
      <c r="B69" s="11">
        <f t="shared" si="0"/>
        <v>0</v>
      </c>
      <c r="C69" s="129">
        <f t="shared" si="1"/>
        <v>0</v>
      </c>
      <c r="D69" s="130"/>
      <c r="E69" s="172"/>
      <c r="F69" s="172">
        <f t="shared" si="3"/>
        <v>0</v>
      </c>
      <c r="G69" s="172"/>
      <c r="H69" s="23">
        <v>3710</v>
      </c>
      <c r="I69" s="23">
        <f t="shared" si="38"/>
        <v>0</v>
      </c>
      <c r="J69" s="15">
        <f t="shared" si="32"/>
        <v>0</v>
      </c>
      <c r="K69" s="11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21"/>
      <c r="AJ69" s="67"/>
      <c r="AK69" s="119">
        <f t="shared" si="5"/>
        <v>0</v>
      </c>
      <c r="AL69" s="2" t="e">
        <f t="shared" si="2"/>
        <v>#DIV/0!</v>
      </c>
    </row>
    <row r="70" spans="1:38" s="2" customFormat="1" ht="30" customHeight="1" x14ac:dyDescent="0.25">
      <c r="A70" s="18" t="s">
        <v>67</v>
      </c>
      <c r="B70" s="11">
        <f t="shared" si="0"/>
        <v>0</v>
      </c>
      <c r="C70" s="129">
        <f t="shared" si="1"/>
        <v>7888</v>
      </c>
      <c r="D70" s="130"/>
      <c r="E70" s="172">
        <v>420</v>
      </c>
      <c r="F70" s="172">
        <f t="shared" si="3"/>
        <v>7468</v>
      </c>
      <c r="G70" s="172"/>
      <c r="H70" s="23">
        <v>11533</v>
      </c>
      <c r="I70" s="23">
        <f t="shared" si="38"/>
        <v>7888</v>
      </c>
      <c r="J70" s="15">
        <f t="shared" si="32"/>
        <v>0.68395040319084366</v>
      </c>
      <c r="K70" s="115">
        <v>15</v>
      </c>
      <c r="L70" s="35"/>
      <c r="M70" s="35">
        <v>116</v>
      </c>
      <c r="N70" s="35">
        <v>1730</v>
      </c>
      <c r="O70" s="35">
        <v>241</v>
      </c>
      <c r="P70" s="35">
        <v>62</v>
      </c>
      <c r="Q70" s="35">
        <v>210</v>
      </c>
      <c r="R70" s="35"/>
      <c r="S70" s="35">
        <v>347</v>
      </c>
      <c r="T70" s="35">
        <v>20</v>
      </c>
      <c r="U70" s="35">
        <v>194</v>
      </c>
      <c r="V70" s="35"/>
      <c r="W70" s="35"/>
      <c r="X70" s="35">
        <v>308</v>
      </c>
      <c r="Y70" s="35">
        <v>54</v>
      </c>
      <c r="Z70" s="35">
        <v>230</v>
      </c>
      <c r="AA70" s="35">
        <v>42</v>
      </c>
      <c r="AB70" s="35">
        <v>95</v>
      </c>
      <c r="AC70" s="35"/>
      <c r="AD70" s="35">
        <v>50</v>
      </c>
      <c r="AE70" s="35">
        <v>3369</v>
      </c>
      <c r="AF70" s="35">
        <v>820</v>
      </c>
      <c r="AG70" s="21"/>
      <c r="AJ70" s="67"/>
      <c r="AK70" s="119">
        <f t="shared" si="5"/>
        <v>7888</v>
      </c>
      <c r="AL70" s="2" t="e">
        <f t="shared" si="2"/>
        <v>#DIV/0!</v>
      </c>
    </row>
    <row r="71" spans="1:38" s="2" customFormat="1" ht="30" customHeight="1" x14ac:dyDescent="0.25">
      <c r="A71" s="18" t="s">
        <v>68</v>
      </c>
      <c r="B71" s="11">
        <f t="shared" ref="B71:B74" si="39">AJ71</f>
        <v>0</v>
      </c>
      <c r="C71" s="129">
        <f t="shared" ref="C71:C74" si="40">AK71</f>
        <v>2550</v>
      </c>
      <c r="D71" s="130"/>
      <c r="E71" s="172">
        <v>11</v>
      </c>
      <c r="F71" s="172">
        <f t="shared" si="3"/>
        <v>2539</v>
      </c>
      <c r="G71" s="172"/>
      <c r="H71" s="23">
        <v>2954</v>
      </c>
      <c r="I71" s="23">
        <f t="shared" si="38"/>
        <v>2550</v>
      </c>
      <c r="J71" s="15">
        <f t="shared" si="32"/>
        <v>0.86323628977657418</v>
      </c>
      <c r="K71" s="115">
        <v>11</v>
      </c>
      <c r="L71" s="35"/>
      <c r="M71" s="35"/>
      <c r="N71" s="35">
        <v>990</v>
      </c>
      <c r="O71" s="35">
        <v>25</v>
      </c>
      <c r="P71" s="35">
        <v>10</v>
      </c>
      <c r="Q71" s="35">
        <v>256</v>
      </c>
      <c r="R71" s="35"/>
      <c r="S71" s="35">
        <v>11</v>
      </c>
      <c r="T71" s="35">
        <v>258</v>
      </c>
      <c r="U71" s="35">
        <v>258</v>
      </c>
      <c r="V71" s="35"/>
      <c r="W71" s="106"/>
      <c r="X71" s="35"/>
      <c r="Y71" s="35">
        <v>115</v>
      </c>
      <c r="Z71" s="35">
        <v>152</v>
      </c>
      <c r="AA71" s="35"/>
      <c r="AB71" s="35"/>
      <c r="AC71" s="35"/>
      <c r="AD71" s="35"/>
      <c r="AE71" s="35">
        <v>135</v>
      </c>
      <c r="AF71" s="35">
        <v>340</v>
      </c>
      <c r="AG71" s="21"/>
      <c r="AJ71" s="67"/>
      <c r="AK71" s="119">
        <f t="shared" ref="AK71:AK74" si="41">I71-AJ71</f>
        <v>2550</v>
      </c>
      <c r="AL71" s="2" t="e">
        <f t="shared" ref="AL71:AL74" si="42">AK71/AJ71</f>
        <v>#DIV/0!</v>
      </c>
    </row>
    <row r="72" spans="1:38" s="2" customFormat="1" ht="30" hidden="1" customHeight="1" x14ac:dyDescent="0.25">
      <c r="A72" s="18" t="s">
        <v>69</v>
      </c>
      <c r="B72" s="11">
        <f t="shared" si="39"/>
        <v>0</v>
      </c>
      <c r="C72" s="129">
        <f t="shared" si="40"/>
        <v>0</v>
      </c>
      <c r="D72" s="130"/>
      <c r="E72" s="172"/>
      <c r="F72" s="172">
        <f t="shared" si="3"/>
        <v>0</v>
      </c>
      <c r="G72" s="172"/>
      <c r="H72" s="23"/>
      <c r="I72" s="23">
        <f t="shared" si="38"/>
        <v>0</v>
      </c>
      <c r="J72" s="15" t="e">
        <f t="shared" si="32"/>
        <v>#DIV/0!</v>
      </c>
      <c r="K72" s="11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107"/>
      <c r="X72" s="107"/>
      <c r="Y72" s="45"/>
      <c r="Z72" s="35"/>
      <c r="AA72" s="35"/>
      <c r="AB72" s="35"/>
      <c r="AC72" s="35"/>
      <c r="AD72" s="35"/>
      <c r="AE72" s="35"/>
      <c r="AF72" s="35"/>
      <c r="AG72" s="21"/>
      <c r="AJ72" s="67"/>
      <c r="AK72" s="119">
        <f t="shared" si="41"/>
        <v>0</v>
      </c>
      <c r="AL72" s="2" t="e">
        <f t="shared" si="42"/>
        <v>#DIV/0!</v>
      </c>
    </row>
    <row r="73" spans="1:38" s="2" customFormat="1" ht="30" customHeight="1" x14ac:dyDescent="0.25">
      <c r="A73" s="18" t="s">
        <v>70</v>
      </c>
      <c r="B73" s="11">
        <f t="shared" si="39"/>
        <v>0</v>
      </c>
      <c r="C73" s="129">
        <f t="shared" si="40"/>
        <v>479</v>
      </c>
      <c r="D73" s="130"/>
      <c r="E73" s="172"/>
      <c r="F73" s="172">
        <f t="shared" ref="F73:F86" si="43">I73-E73</f>
        <v>479</v>
      </c>
      <c r="G73" s="172"/>
      <c r="H73" s="23">
        <v>115</v>
      </c>
      <c r="I73" s="23">
        <f t="shared" si="38"/>
        <v>479</v>
      </c>
      <c r="J73" s="15">
        <f t="shared" si="32"/>
        <v>4.1652173913043482</v>
      </c>
      <c r="K73" s="115">
        <v>5</v>
      </c>
      <c r="L73" s="35"/>
      <c r="M73" s="35"/>
      <c r="N73" s="23"/>
      <c r="O73" s="88">
        <v>35</v>
      </c>
      <c r="P73" s="88"/>
      <c r="Q73" s="35"/>
      <c r="R73" s="35"/>
      <c r="S73" s="35"/>
      <c r="T73" s="35"/>
      <c r="U73" s="35"/>
      <c r="V73" s="35"/>
      <c r="W73" s="107"/>
      <c r="X73" s="107">
        <v>242</v>
      </c>
      <c r="Y73" s="35">
        <v>43</v>
      </c>
      <c r="Z73" s="35">
        <v>24</v>
      </c>
      <c r="AA73" s="35"/>
      <c r="AB73" s="35"/>
      <c r="AC73" s="35"/>
      <c r="AD73" s="35"/>
      <c r="AE73" s="35">
        <v>135</v>
      </c>
      <c r="AF73" s="35"/>
      <c r="AG73" s="21"/>
      <c r="AJ73" s="67"/>
      <c r="AK73" s="119">
        <f t="shared" si="41"/>
        <v>479</v>
      </c>
      <c r="AL73" s="2" t="e">
        <f t="shared" si="42"/>
        <v>#DIV/0!</v>
      </c>
    </row>
    <row r="74" spans="1:38" s="2" customFormat="1" ht="30" customHeight="1" x14ac:dyDescent="0.25">
      <c r="A74" s="18" t="s">
        <v>71</v>
      </c>
      <c r="B74" s="11">
        <f t="shared" si="39"/>
        <v>0</v>
      </c>
      <c r="C74" s="129">
        <f t="shared" si="40"/>
        <v>140</v>
      </c>
      <c r="D74" s="130"/>
      <c r="E74" s="172"/>
      <c r="F74" s="172">
        <f t="shared" si="43"/>
        <v>140</v>
      </c>
      <c r="G74" s="172"/>
      <c r="H74" s="23">
        <v>237</v>
      </c>
      <c r="I74" s="23">
        <f t="shared" si="38"/>
        <v>140</v>
      </c>
      <c r="J74" s="15">
        <f t="shared" si="32"/>
        <v>0.59071729957805907</v>
      </c>
      <c r="K74" s="115">
        <v>1</v>
      </c>
      <c r="L74" s="35"/>
      <c r="M74" s="35"/>
      <c r="N74" s="35"/>
      <c r="O74" s="35">
        <v>140</v>
      </c>
      <c r="P74" s="35"/>
      <c r="Q74" s="35"/>
      <c r="R74" s="35"/>
      <c r="S74" s="35"/>
      <c r="T74" s="35"/>
      <c r="U74" s="35"/>
      <c r="V74" s="35"/>
      <c r="W74" s="107"/>
      <c r="X74" s="107"/>
      <c r="Y74" s="35"/>
      <c r="Z74" s="35"/>
      <c r="AA74" s="35"/>
      <c r="AB74" s="35"/>
      <c r="AC74" s="35"/>
      <c r="AD74" s="35"/>
      <c r="AE74" s="35"/>
      <c r="AF74" s="35"/>
      <c r="AG74" s="21"/>
      <c r="AJ74" s="67"/>
      <c r="AK74" s="119">
        <f t="shared" si="41"/>
        <v>140</v>
      </c>
      <c r="AL74" s="2" t="e">
        <f t="shared" si="42"/>
        <v>#DIV/0!</v>
      </c>
    </row>
    <row r="75" spans="1:38" s="2" customFormat="1" ht="30" customHeight="1" x14ac:dyDescent="0.25">
      <c r="A75" s="18" t="s">
        <v>72</v>
      </c>
      <c r="B75" s="18"/>
      <c r="C75" s="18"/>
      <c r="D75" s="18"/>
      <c r="E75" s="18"/>
      <c r="F75" s="172">
        <f t="shared" si="43"/>
        <v>0</v>
      </c>
      <c r="G75" s="18"/>
      <c r="H75" s="23"/>
      <c r="I75" s="23">
        <f t="shared" si="38"/>
        <v>0</v>
      </c>
      <c r="J75" s="15"/>
      <c r="K75" s="11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107"/>
      <c r="X75" s="107"/>
      <c r="Y75" s="35"/>
      <c r="Z75" s="35"/>
      <c r="AA75" s="35"/>
      <c r="AB75" s="35"/>
      <c r="AC75" s="35"/>
      <c r="AD75" s="35"/>
      <c r="AE75" s="35"/>
      <c r="AF75" s="35"/>
      <c r="AG75" s="21"/>
      <c r="AJ75" s="67">
        <v>29.4</v>
      </c>
      <c r="AK75" s="67"/>
    </row>
    <row r="76" spans="1:38" s="2" customFormat="1" ht="30" customHeight="1" x14ac:dyDescent="0.25">
      <c r="A76" s="18" t="s">
        <v>73</v>
      </c>
      <c r="B76" s="18"/>
      <c r="C76" s="18"/>
      <c r="D76" s="18"/>
      <c r="E76" s="18"/>
      <c r="F76" s="172">
        <f t="shared" si="43"/>
        <v>100</v>
      </c>
      <c r="G76" s="18"/>
      <c r="H76" s="23">
        <v>118</v>
      </c>
      <c r="I76" s="19">
        <f t="shared" si="38"/>
        <v>100</v>
      </c>
      <c r="J76" s="15">
        <f t="shared" ref="J76:J83" si="44">I76/H76</f>
        <v>0.84745762711864403</v>
      </c>
      <c r="K76" s="115">
        <v>3</v>
      </c>
      <c r="L76" s="35"/>
      <c r="M76" s="35"/>
      <c r="N76" s="35"/>
      <c r="O76" s="35">
        <v>20</v>
      </c>
      <c r="P76" s="35"/>
      <c r="Q76" s="35"/>
      <c r="R76" s="35"/>
      <c r="S76" s="35"/>
      <c r="T76" s="35"/>
      <c r="U76" s="35"/>
      <c r="V76" s="35"/>
      <c r="W76" s="107"/>
      <c r="X76" s="107"/>
      <c r="Y76" s="35">
        <v>24</v>
      </c>
      <c r="Z76" s="35">
        <v>14</v>
      </c>
      <c r="AA76" s="35"/>
      <c r="AB76" s="35"/>
      <c r="AC76" s="35"/>
      <c r="AD76" s="35">
        <v>42</v>
      </c>
      <c r="AE76" s="35"/>
      <c r="AF76" s="35"/>
      <c r="AG76" s="21"/>
      <c r="AJ76" s="67">
        <v>122.9</v>
      </c>
      <c r="AK76" s="67"/>
    </row>
    <row r="77" spans="1:38" ht="30" hidden="1" customHeight="1" x14ac:dyDescent="0.25">
      <c r="A77" s="11" t="s">
        <v>74</v>
      </c>
      <c r="B77" s="44"/>
      <c r="C77" s="44"/>
      <c r="D77" s="44"/>
      <c r="E77" s="44"/>
      <c r="F77" s="172">
        <f t="shared" si="43"/>
        <v>54</v>
      </c>
      <c r="G77" s="44"/>
      <c r="H77" s="23"/>
      <c r="I77" s="23">
        <f t="shared" si="38"/>
        <v>54</v>
      </c>
      <c r="J77" s="15" t="e">
        <f t="shared" si="44"/>
        <v>#DIV/0!</v>
      </c>
      <c r="K77" s="11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107"/>
      <c r="X77" s="107"/>
      <c r="Y77" s="35"/>
      <c r="Z77" s="35"/>
      <c r="AA77" s="35"/>
      <c r="AB77" s="35"/>
      <c r="AC77" s="35"/>
      <c r="AD77" s="35">
        <v>54</v>
      </c>
      <c r="AE77" s="35"/>
      <c r="AF77" s="35"/>
      <c r="AJ77" s="60">
        <v>0</v>
      </c>
    </row>
    <row r="78" spans="1:38" ht="30" customHeight="1" x14ac:dyDescent="0.25">
      <c r="A78" s="31" t="s">
        <v>75</v>
      </c>
      <c r="B78" s="93"/>
      <c r="C78" s="93"/>
      <c r="D78" s="93"/>
      <c r="E78" s="93"/>
      <c r="F78" s="172">
        <f t="shared" si="43"/>
        <v>21</v>
      </c>
      <c r="G78" s="93"/>
      <c r="H78" s="23">
        <v>34</v>
      </c>
      <c r="I78" s="23">
        <f>SUM(L78:AF78)</f>
        <v>21</v>
      </c>
      <c r="J78" s="15">
        <f t="shared" si="44"/>
        <v>0.61764705882352944</v>
      </c>
      <c r="K78" s="115">
        <v>2</v>
      </c>
      <c r="L78" s="35"/>
      <c r="M78" s="35"/>
      <c r="N78" s="35"/>
      <c r="O78" s="35">
        <v>3</v>
      </c>
      <c r="P78" s="35"/>
      <c r="Q78" s="35"/>
      <c r="R78" s="35"/>
      <c r="S78" s="35"/>
      <c r="T78" s="35"/>
      <c r="U78" s="35"/>
      <c r="V78" s="35"/>
      <c r="W78" s="107"/>
      <c r="X78" s="107"/>
      <c r="Y78" s="35"/>
      <c r="Z78" s="35"/>
      <c r="AA78" s="35"/>
      <c r="AB78" s="35"/>
      <c r="AC78" s="35"/>
      <c r="AD78" s="35">
        <v>18</v>
      </c>
      <c r="AE78" s="35"/>
      <c r="AF78" s="35"/>
      <c r="AJ78" s="60">
        <v>122.9</v>
      </c>
    </row>
    <row r="79" spans="1:38" ht="30" hidden="1" customHeight="1" x14ac:dyDescent="0.25">
      <c r="A79" s="13" t="s">
        <v>52</v>
      </c>
      <c r="B79" s="13"/>
      <c r="C79" s="13"/>
      <c r="D79" s="13"/>
      <c r="E79" s="13"/>
      <c r="F79" s="172">
        <f t="shared" si="43"/>
        <v>0</v>
      </c>
      <c r="G79" s="13"/>
      <c r="H79" s="32"/>
      <c r="I79" s="23">
        <f>SUM(L79:AF79)</f>
        <v>0</v>
      </c>
      <c r="J79" s="15" t="e">
        <f t="shared" si="44"/>
        <v>#DIV/0!</v>
      </c>
      <c r="K79" s="115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94"/>
      <c r="X79" s="34"/>
      <c r="Y79" s="34"/>
      <c r="Z79" s="34"/>
      <c r="AA79" s="34"/>
      <c r="AB79" s="34"/>
      <c r="AC79" s="34"/>
      <c r="AD79" s="34"/>
      <c r="AE79" s="34"/>
      <c r="AF79" s="34"/>
      <c r="AJ79" s="60">
        <v>0</v>
      </c>
    </row>
    <row r="80" spans="1:38" ht="30" hidden="1" customHeight="1" x14ac:dyDescent="0.25">
      <c r="A80" s="13" t="s">
        <v>76</v>
      </c>
      <c r="B80" s="13"/>
      <c r="C80" s="13"/>
      <c r="D80" s="13"/>
      <c r="E80" s="13"/>
      <c r="F80" s="172">
        <f t="shared" si="43"/>
        <v>0</v>
      </c>
      <c r="G80" s="13"/>
      <c r="H80" s="32"/>
      <c r="I80" s="23">
        <f>SUM(L80:AF80)</f>
        <v>0</v>
      </c>
      <c r="J80" s="15" t="e">
        <f t="shared" si="44"/>
        <v>#DIV/0!</v>
      </c>
      <c r="K80" s="115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J80" s="60">
        <v>0</v>
      </c>
    </row>
    <row r="81" spans="1:37" ht="30" hidden="1" customHeight="1" x14ac:dyDescent="0.25">
      <c r="A81" s="13"/>
      <c r="B81" s="13"/>
      <c r="C81" s="13"/>
      <c r="D81" s="13"/>
      <c r="E81" s="13"/>
      <c r="F81" s="172">
        <f t="shared" si="43"/>
        <v>0</v>
      </c>
      <c r="G81" s="13"/>
      <c r="H81" s="32"/>
      <c r="I81" s="88"/>
      <c r="J81" s="15" t="e">
        <f t="shared" si="44"/>
        <v>#DIV/0!</v>
      </c>
      <c r="K81" s="115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</row>
    <row r="82" spans="1:37" s="4" customFormat="1" ht="30" hidden="1" customHeight="1" x14ac:dyDescent="0.25">
      <c r="A82" s="70" t="s">
        <v>77</v>
      </c>
      <c r="B82" s="70"/>
      <c r="C82" s="70"/>
      <c r="D82" s="70"/>
      <c r="E82" s="70"/>
      <c r="F82" s="172">
        <f t="shared" si="43"/>
        <v>0</v>
      </c>
      <c r="G82" s="70"/>
      <c r="H82" s="37"/>
      <c r="I82" s="37">
        <f>SUM(L82:AF82)</f>
        <v>0</v>
      </c>
      <c r="J82" s="15" t="e">
        <f t="shared" si="44"/>
        <v>#DIV/0!</v>
      </c>
      <c r="K82" s="115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J82" s="108">
        <v>0</v>
      </c>
      <c r="AK82" s="108"/>
    </row>
    <row r="83" spans="1:37" ht="30" hidden="1" customHeight="1" x14ac:dyDescent="0.25">
      <c r="A83" s="13"/>
      <c r="B83" s="13"/>
      <c r="C83" s="13"/>
      <c r="D83" s="13"/>
      <c r="E83" s="13"/>
      <c r="F83" s="172">
        <f t="shared" si="43"/>
        <v>0</v>
      </c>
      <c r="G83" s="13"/>
      <c r="H83" s="32"/>
      <c r="I83" s="88"/>
      <c r="J83" s="15" t="e">
        <f t="shared" si="44"/>
        <v>#DIV/0!</v>
      </c>
      <c r="K83" s="11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</row>
    <row r="84" spans="1:37" ht="7.9" hidden="1" customHeight="1" x14ac:dyDescent="0.25">
      <c r="A84" s="13"/>
      <c r="B84" s="13"/>
      <c r="C84" s="13"/>
      <c r="D84" s="13"/>
      <c r="E84" s="13"/>
      <c r="F84" s="172">
        <f t="shared" si="43"/>
        <v>0</v>
      </c>
      <c r="G84" s="13"/>
      <c r="H84" s="32"/>
      <c r="I84" s="19"/>
      <c r="J84" s="15"/>
      <c r="K84" s="15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</row>
    <row r="85" spans="1:37" s="39" customFormat="1" ht="26.25" hidden="1" customHeight="1" x14ac:dyDescent="0.25">
      <c r="A85" s="13" t="s">
        <v>78</v>
      </c>
      <c r="B85" s="13"/>
      <c r="C85" s="13"/>
      <c r="D85" s="13"/>
      <c r="E85" s="13"/>
      <c r="F85" s="172">
        <f t="shared" si="43"/>
        <v>6442</v>
      </c>
      <c r="G85" s="13"/>
      <c r="H85" s="38"/>
      <c r="I85" s="38">
        <f>SUM(L85:AF85)</f>
        <v>6442</v>
      </c>
      <c r="J85" s="15"/>
      <c r="K85" s="15"/>
      <c r="L85" s="109">
        <f t="shared" ref="L85:AF85" si="45">(L42-L86)</f>
        <v>700</v>
      </c>
      <c r="M85" s="109">
        <f t="shared" si="45"/>
        <v>89</v>
      </c>
      <c r="N85" s="109">
        <f t="shared" si="45"/>
        <v>170</v>
      </c>
      <c r="O85" s="109">
        <f t="shared" si="45"/>
        <v>0</v>
      </c>
      <c r="P85" s="109">
        <f t="shared" si="45"/>
        <v>132</v>
      </c>
      <c r="Q85" s="109">
        <f t="shared" si="45"/>
        <v>1328</v>
      </c>
      <c r="R85" s="109">
        <f t="shared" si="45"/>
        <v>0</v>
      </c>
      <c r="S85" s="109">
        <f t="shared" si="45"/>
        <v>916</v>
      </c>
      <c r="T85" s="109">
        <f t="shared" si="45"/>
        <v>-135</v>
      </c>
      <c r="U85" s="109">
        <f t="shared" si="45"/>
        <v>28</v>
      </c>
      <c r="V85" s="109">
        <f t="shared" si="45"/>
        <v>80</v>
      </c>
      <c r="W85" s="109">
        <f t="shared" si="45"/>
        <v>120</v>
      </c>
      <c r="X85" s="109">
        <f t="shared" si="45"/>
        <v>623</v>
      </c>
      <c r="Y85" s="109">
        <f t="shared" si="45"/>
        <v>548</v>
      </c>
      <c r="Z85" s="109">
        <f t="shared" si="45"/>
        <v>190</v>
      </c>
      <c r="AA85" s="109">
        <f t="shared" si="45"/>
        <v>35</v>
      </c>
      <c r="AB85" s="109">
        <f t="shared" si="45"/>
        <v>422</v>
      </c>
      <c r="AC85" s="109">
        <f t="shared" si="45"/>
        <v>601</v>
      </c>
      <c r="AD85" s="109">
        <f t="shared" si="45"/>
        <v>174</v>
      </c>
      <c r="AE85" s="109">
        <f t="shared" si="45"/>
        <v>421</v>
      </c>
      <c r="AF85" s="109">
        <f t="shared" si="45"/>
        <v>0</v>
      </c>
      <c r="AJ85" s="122"/>
      <c r="AK85" s="122"/>
    </row>
    <row r="86" spans="1:37" ht="30" hidden="1" customHeight="1" x14ac:dyDescent="0.25">
      <c r="A86" s="13" t="s">
        <v>79</v>
      </c>
      <c r="B86" s="40"/>
      <c r="C86" s="40"/>
      <c r="D86" s="40"/>
      <c r="E86" s="40"/>
      <c r="F86" s="172">
        <f t="shared" si="43"/>
        <v>62800</v>
      </c>
      <c r="G86" s="40"/>
      <c r="H86" s="23"/>
      <c r="I86" s="23">
        <f>SUM(L86:AF86)</f>
        <v>62800</v>
      </c>
      <c r="J86" s="15"/>
      <c r="K86" s="15"/>
      <c r="L86" s="10">
        <v>5427</v>
      </c>
      <c r="M86" s="10">
        <v>2022</v>
      </c>
      <c r="N86" s="10">
        <v>7487</v>
      </c>
      <c r="O86" s="10">
        <v>4866</v>
      </c>
      <c r="P86" s="10">
        <v>1350</v>
      </c>
      <c r="Q86" s="10">
        <v>2821</v>
      </c>
      <c r="R86" s="10">
        <v>1847</v>
      </c>
      <c r="S86" s="10">
        <v>3243</v>
      </c>
      <c r="T86" s="10">
        <v>2916</v>
      </c>
      <c r="U86" s="10">
        <v>666</v>
      </c>
      <c r="V86" s="10">
        <v>426</v>
      </c>
      <c r="W86" s="10">
        <v>750</v>
      </c>
      <c r="X86" s="10">
        <v>6529</v>
      </c>
      <c r="Y86" s="10">
        <v>1466</v>
      </c>
      <c r="Z86" s="10">
        <v>2820</v>
      </c>
      <c r="AA86" s="10">
        <v>978</v>
      </c>
      <c r="AB86" s="10">
        <v>1233</v>
      </c>
      <c r="AC86" s="10">
        <v>1140</v>
      </c>
      <c r="AD86" s="10">
        <v>1420</v>
      </c>
      <c r="AE86" s="10">
        <v>9973</v>
      </c>
      <c r="AF86" s="10">
        <v>3420</v>
      </c>
      <c r="AG86" s="20"/>
    </row>
    <row r="87" spans="1:37" ht="30" hidden="1" customHeight="1" x14ac:dyDescent="0.25">
      <c r="A87" s="13"/>
      <c r="B87" s="13"/>
      <c r="C87" s="13"/>
      <c r="D87" s="13"/>
      <c r="E87" s="13"/>
      <c r="F87" s="13"/>
      <c r="G87" s="13"/>
      <c r="H87" s="32"/>
      <c r="I87" s="23"/>
      <c r="J87" s="15" t="e">
        <f>I87/H87</f>
        <v>#DIV/0!</v>
      </c>
      <c r="K87" s="1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7" s="39" customFormat="1" ht="30" hidden="1" customHeight="1" x14ac:dyDescent="0.25">
      <c r="A88" s="13" t="s">
        <v>80</v>
      </c>
      <c r="B88" s="13"/>
      <c r="C88" s="13"/>
      <c r="D88" s="13"/>
      <c r="E88" s="13"/>
      <c r="F88" s="13"/>
      <c r="G88" s="13"/>
      <c r="H88" s="38"/>
      <c r="I88" s="38"/>
      <c r="J88" s="15"/>
      <c r="K88" s="1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J88" s="122"/>
      <c r="AK88" s="122"/>
    </row>
    <row r="89" spans="1:37" ht="30" hidden="1" customHeight="1" x14ac:dyDescent="0.25">
      <c r="A89" s="13" t="s">
        <v>81</v>
      </c>
      <c r="B89" s="126"/>
      <c r="C89" s="126"/>
      <c r="D89" s="126"/>
      <c r="E89" s="126"/>
      <c r="F89" s="126"/>
      <c r="G89" s="126"/>
      <c r="H89" s="33"/>
      <c r="I89" s="27">
        <f>SUM(L89:AF89)</f>
        <v>0</v>
      </c>
      <c r="J89" s="15" t="e">
        <f>I89/H89</f>
        <v>#DIV/0!</v>
      </c>
      <c r="K89" s="113"/>
      <c r="L89" s="33"/>
      <c r="M89" s="33"/>
      <c r="N89" s="33"/>
      <c r="O89" s="33"/>
      <c r="P89" s="33"/>
      <c r="Q89" s="33"/>
      <c r="R89" s="33"/>
      <c r="S89" s="33"/>
      <c r="T89" s="33"/>
      <c r="U89" s="110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 spans="1:37" ht="30" hidden="1" customHeight="1" x14ac:dyDescent="0.25">
      <c r="A90" s="40" t="s">
        <v>82</v>
      </c>
      <c r="B90" s="40"/>
      <c r="C90" s="40"/>
      <c r="D90" s="40"/>
      <c r="E90" s="40"/>
      <c r="F90" s="40"/>
      <c r="G90" s="40"/>
      <c r="H90" s="41"/>
      <c r="I90" s="41"/>
      <c r="J90" s="15" t="e">
        <f>I90/H90</f>
        <v>#DIV/0!</v>
      </c>
      <c r="K90" s="114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</row>
    <row r="91" spans="1:37" ht="30" hidden="1" customHeight="1" x14ac:dyDescent="0.25">
      <c r="A91" s="13" t="s">
        <v>83</v>
      </c>
      <c r="B91" s="13"/>
      <c r="C91" s="13"/>
      <c r="D91" s="13"/>
      <c r="E91" s="13"/>
      <c r="F91" s="13"/>
      <c r="G91" s="13"/>
      <c r="H91" s="38"/>
      <c r="I91" s="38">
        <f>I42+I55+I59+I63+I64</f>
        <v>88915</v>
      </c>
      <c r="J91" s="15"/>
      <c r="K91" s="114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</row>
    <row r="92" spans="1:37" ht="30" hidden="1" customHeight="1" x14ac:dyDescent="0.25">
      <c r="A92" s="13" t="s">
        <v>84</v>
      </c>
      <c r="B92" s="13"/>
      <c r="C92" s="13"/>
      <c r="D92" s="13"/>
      <c r="E92" s="13"/>
      <c r="F92" s="13"/>
      <c r="G92" s="13"/>
      <c r="H92" s="29"/>
      <c r="I92" s="29" t="e">
        <f>I91/I90</f>
        <v>#DIV/0!</v>
      </c>
      <c r="J92" s="15" t="e">
        <f>I92/H92</f>
        <v>#DIV/0!</v>
      </c>
      <c r="K92" s="114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</row>
    <row r="93" spans="1:37" ht="30" hidden="1" customHeight="1" x14ac:dyDescent="0.25">
      <c r="A93" s="40" t="s">
        <v>167</v>
      </c>
      <c r="B93" s="40"/>
      <c r="C93" s="40"/>
      <c r="D93" s="40"/>
      <c r="E93" s="40"/>
      <c r="F93" s="40"/>
      <c r="G93" s="40"/>
      <c r="H93" s="74"/>
      <c r="I93" s="74"/>
      <c r="J93" s="43"/>
      <c r="K93" s="43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</row>
    <row r="94" spans="1:37" s="12" customFormat="1" ht="30" hidden="1" customHeight="1" outlineLevel="1" x14ac:dyDescent="0.2">
      <c r="A94" s="44" t="s">
        <v>85</v>
      </c>
      <c r="B94" s="44"/>
      <c r="C94" s="44"/>
      <c r="D94" s="44"/>
      <c r="E94" s="44"/>
      <c r="F94" s="44"/>
      <c r="G94" s="44"/>
      <c r="H94" s="23"/>
      <c r="I94" s="27">
        <f>SUM(L94:AF94)</f>
        <v>299643</v>
      </c>
      <c r="J94" s="15"/>
      <c r="K94" s="15"/>
      <c r="L94" s="10">
        <v>15618</v>
      </c>
      <c r="M94" s="10">
        <v>9881</v>
      </c>
      <c r="N94" s="10">
        <v>17703</v>
      </c>
      <c r="O94" s="10">
        <v>18359</v>
      </c>
      <c r="P94" s="10">
        <v>9522</v>
      </c>
      <c r="Q94" s="10">
        <v>22534</v>
      </c>
      <c r="R94" s="10">
        <v>13480</v>
      </c>
      <c r="S94" s="10">
        <v>13503</v>
      </c>
      <c r="T94" s="10">
        <v>15301</v>
      </c>
      <c r="U94" s="10">
        <v>5835</v>
      </c>
      <c r="V94" s="10">
        <v>8476</v>
      </c>
      <c r="W94" s="10">
        <v>15145</v>
      </c>
      <c r="X94" s="10">
        <v>17387</v>
      </c>
      <c r="Y94" s="10">
        <v>16968</v>
      </c>
      <c r="Z94" s="10">
        <v>18608</v>
      </c>
      <c r="AA94" s="10">
        <v>13471</v>
      </c>
      <c r="AB94" s="10">
        <v>10438</v>
      </c>
      <c r="AC94" s="10">
        <v>5721</v>
      </c>
      <c r="AD94" s="10">
        <v>15263</v>
      </c>
      <c r="AE94" s="10">
        <v>23648</v>
      </c>
      <c r="AF94" s="10">
        <v>12782</v>
      </c>
      <c r="AJ94" s="120"/>
      <c r="AK94" s="120"/>
    </row>
    <row r="95" spans="1:37" s="12" customFormat="1" ht="30" hidden="1" customHeight="1" outlineLevel="1" x14ac:dyDescent="0.2">
      <c r="A95" s="44" t="s">
        <v>90</v>
      </c>
      <c r="B95" s="44"/>
      <c r="C95" s="44"/>
      <c r="D95" s="44"/>
      <c r="E95" s="44"/>
      <c r="F95" s="44"/>
      <c r="G95" s="44"/>
      <c r="H95" s="88"/>
      <c r="I95" s="26"/>
      <c r="J95" s="15"/>
      <c r="K95" s="15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J95" s="120"/>
      <c r="AK95" s="120"/>
    </row>
    <row r="96" spans="1:37" s="12" customFormat="1" ht="30" hidden="1" customHeight="1" outlineLevel="1" x14ac:dyDescent="0.2">
      <c r="A96" s="44" t="s">
        <v>148</v>
      </c>
      <c r="B96" s="44"/>
      <c r="C96" s="44"/>
      <c r="D96" s="44"/>
      <c r="E96" s="44"/>
      <c r="F96" s="44"/>
      <c r="G96" s="44"/>
      <c r="H96" s="88"/>
      <c r="I96" s="26"/>
      <c r="J96" s="15"/>
      <c r="K96" s="15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J96" s="120"/>
      <c r="AK96" s="120"/>
    </row>
    <row r="97" spans="1:37" s="12" customFormat="1" ht="30" hidden="1" customHeight="1" outlineLevel="1" x14ac:dyDescent="0.2">
      <c r="A97" s="44" t="s">
        <v>149</v>
      </c>
      <c r="B97" s="44"/>
      <c r="C97" s="44"/>
      <c r="D97" s="44"/>
      <c r="E97" s="44"/>
      <c r="F97" s="44"/>
      <c r="G97" s="44"/>
      <c r="H97" s="88"/>
      <c r="I97" s="26"/>
      <c r="J97" s="15"/>
      <c r="K97" s="15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J97" s="120"/>
      <c r="AK97" s="120"/>
    </row>
    <row r="98" spans="1:37" s="46" customFormat="1" ht="34.9" hidden="1" customHeight="1" outlineLevel="1" x14ac:dyDescent="0.2">
      <c r="A98" s="13" t="s">
        <v>86</v>
      </c>
      <c r="B98" s="40"/>
      <c r="C98" s="40"/>
      <c r="D98" s="40"/>
      <c r="E98" s="40"/>
      <c r="F98" s="40"/>
      <c r="G98" s="40"/>
      <c r="H98" s="88"/>
      <c r="I98" s="26">
        <f>SUM(L98:AF98)</f>
        <v>784</v>
      </c>
      <c r="J98" s="15"/>
      <c r="K98" s="15"/>
      <c r="L98" s="10"/>
      <c r="M98" s="10">
        <v>91</v>
      </c>
      <c r="N98" s="10"/>
      <c r="O98" s="10"/>
      <c r="P98" s="10"/>
      <c r="Q98" s="10"/>
      <c r="R98" s="10"/>
      <c r="S98" s="10"/>
      <c r="T98" s="10"/>
      <c r="U98" s="10"/>
      <c r="V98" s="10">
        <v>77</v>
      </c>
      <c r="W98" s="10"/>
      <c r="X98" s="10">
        <v>154</v>
      </c>
      <c r="Y98" s="10"/>
      <c r="Z98" s="10"/>
      <c r="AA98" s="10"/>
      <c r="AB98" s="10"/>
      <c r="AC98" s="10">
        <v>402</v>
      </c>
      <c r="AD98" s="10">
        <v>60</v>
      </c>
      <c r="AE98" s="10"/>
      <c r="AF98" s="10"/>
      <c r="AJ98" s="123"/>
      <c r="AK98" s="123"/>
    </row>
    <row r="99" spans="1:37" s="46" customFormat="1" ht="33" hidden="1" customHeight="1" outlineLevel="1" x14ac:dyDescent="0.2">
      <c r="A99" s="13" t="s">
        <v>87</v>
      </c>
      <c r="B99" s="40"/>
      <c r="C99" s="40"/>
      <c r="D99" s="40"/>
      <c r="E99" s="40"/>
      <c r="F99" s="40"/>
      <c r="G99" s="40"/>
      <c r="H99" s="88"/>
      <c r="I99" s="26">
        <f>SUM(L99:AF99)</f>
        <v>1748</v>
      </c>
      <c r="J99" s="15"/>
      <c r="K99" s="15"/>
      <c r="L99" s="10"/>
      <c r="M99" s="10"/>
      <c r="N99" s="10"/>
      <c r="O99" s="10"/>
      <c r="P99" s="10"/>
      <c r="Q99" s="10"/>
      <c r="R99" s="10"/>
      <c r="S99" s="10"/>
      <c r="T99" s="10">
        <v>52</v>
      </c>
      <c r="U99" s="10"/>
      <c r="V99" s="10">
        <v>70</v>
      </c>
      <c r="W99" s="10">
        <v>200</v>
      </c>
      <c r="X99" s="10">
        <v>809</v>
      </c>
      <c r="Y99" s="10"/>
      <c r="Z99" s="10">
        <v>240</v>
      </c>
      <c r="AA99" s="10"/>
      <c r="AB99" s="10">
        <v>20</v>
      </c>
      <c r="AC99" s="10">
        <v>6</v>
      </c>
      <c r="AD99" s="10"/>
      <c r="AE99" s="10">
        <v>351</v>
      </c>
      <c r="AF99" s="10"/>
      <c r="AJ99" s="123"/>
      <c r="AK99" s="123"/>
    </row>
    <row r="100" spans="1:37" s="12" customFormat="1" ht="34.15" hidden="1" customHeight="1" outlineLevel="1" x14ac:dyDescent="0.2">
      <c r="A100" s="11" t="s">
        <v>88</v>
      </c>
      <c r="B100" s="11"/>
      <c r="C100" s="11"/>
      <c r="D100" s="11"/>
      <c r="E100" s="11"/>
      <c r="F100" s="11"/>
      <c r="G100" s="11"/>
      <c r="H100" s="27">
        <v>303227</v>
      </c>
      <c r="I100" s="27">
        <f>SUM(L100:AF100)</f>
        <v>301407</v>
      </c>
      <c r="J100" s="15">
        <f>I100/H100</f>
        <v>0.99399789596572863</v>
      </c>
      <c r="K100" s="15"/>
      <c r="L100" s="10">
        <v>15618</v>
      </c>
      <c r="M100" s="10">
        <v>9881</v>
      </c>
      <c r="N100" s="10">
        <v>17818</v>
      </c>
      <c r="O100" s="10">
        <v>19159</v>
      </c>
      <c r="P100" s="10">
        <v>9522</v>
      </c>
      <c r="Q100" s="10">
        <v>22534</v>
      </c>
      <c r="R100" s="10">
        <v>13480</v>
      </c>
      <c r="S100" s="10">
        <v>13503</v>
      </c>
      <c r="T100" s="10">
        <v>15301</v>
      </c>
      <c r="U100" s="10">
        <v>5835</v>
      </c>
      <c r="V100" s="10">
        <v>8667</v>
      </c>
      <c r="W100" s="10">
        <v>15145</v>
      </c>
      <c r="X100" s="10">
        <v>17433</v>
      </c>
      <c r="Y100" s="10">
        <v>16968</v>
      </c>
      <c r="Z100" s="10">
        <v>18751</v>
      </c>
      <c r="AA100" s="10">
        <v>13696</v>
      </c>
      <c r="AB100" s="10">
        <v>10438</v>
      </c>
      <c r="AC100" s="10">
        <v>5721</v>
      </c>
      <c r="AD100" s="10">
        <v>15507</v>
      </c>
      <c r="AE100" s="10">
        <v>23648</v>
      </c>
      <c r="AF100" s="10">
        <v>12782</v>
      </c>
      <c r="AJ100" s="120"/>
      <c r="AK100" s="120"/>
    </row>
    <row r="101" spans="1:37" s="12" customFormat="1" ht="30" hidden="1" customHeight="1" x14ac:dyDescent="0.2">
      <c r="A101" s="31" t="s">
        <v>89</v>
      </c>
      <c r="B101" s="93"/>
      <c r="C101" s="93"/>
      <c r="D101" s="93"/>
      <c r="E101" s="93"/>
      <c r="F101" s="93"/>
      <c r="G101" s="93"/>
      <c r="H101" s="23">
        <v>297991</v>
      </c>
      <c r="I101" s="27">
        <f>SUM(L101:AF101)</f>
        <v>298518</v>
      </c>
      <c r="J101" s="15">
        <f>I101/H101</f>
        <v>1.0017685097872084</v>
      </c>
      <c r="K101" s="15"/>
      <c r="L101" s="88">
        <v>15618</v>
      </c>
      <c r="M101" s="88">
        <v>9790</v>
      </c>
      <c r="N101" s="88">
        <v>17818</v>
      </c>
      <c r="O101" s="88">
        <v>18910</v>
      </c>
      <c r="P101" s="88">
        <v>9522</v>
      </c>
      <c r="Q101" s="88">
        <v>22534</v>
      </c>
      <c r="R101" s="88">
        <v>13480</v>
      </c>
      <c r="S101" s="88">
        <v>13477</v>
      </c>
      <c r="T101" s="88">
        <v>15249</v>
      </c>
      <c r="U101" s="88">
        <v>5835</v>
      </c>
      <c r="V101" s="88">
        <v>8418</v>
      </c>
      <c r="W101" s="88">
        <v>14945</v>
      </c>
      <c r="X101" s="88">
        <v>16470</v>
      </c>
      <c r="Y101" s="88">
        <v>17176</v>
      </c>
      <c r="Z101" s="88">
        <v>18451</v>
      </c>
      <c r="AA101" s="88">
        <v>13606</v>
      </c>
      <c r="AB101" s="88">
        <v>10380</v>
      </c>
      <c r="AC101" s="88">
        <v>5313</v>
      </c>
      <c r="AD101" s="88">
        <v>15447</v>
      </c>
      <c r="AE101" s="88">
        <v>23297</v>
      </c>
      <c r="AF101" s="88">
        <v>12782</v>
      </c>
      <c r="AG101" s="69"/>
      <c r="AJ101" s="120"/>
      <c r="AK101" s="120"/>
    </row>
    <row r="102" spans="1:37" s="12" customFormat="1" ht="30" hidden="1" customHeight="1" x14ac:dyDescent="0.2">
      <c r="A102" s="11" t="s">
        <v>203</v>
      </c>
      <c r="B102" s="44"/>
      <c r="C102" s="44"/>
      <c r="D102" s="44"/>
      <c r="E102" s="44"/>
      <c r="F102" s="44"/>
      <c r="G102" s="44"/>
      <c r="H102" s="23"/>
      <c r="I102" s="27">
        <f>SUM(L102:AF102)</f>
        <v>298834</v>
      </c>
      <c r="J102" s="15"/>
      <c r="K102" s="15"/>
      <c r="L102" s="88">
        <f>L100-L99</f>
        <v>15618</v>
      </c>
      <c r="M102" s="88">
        <f>M100-M99-M98</f>
        <v>9790</v>
      </c>
      <c r="N102" s="88">
        <f t="shared" ref="N102:AB102" si="46">N100-N99</f>
        <v>17818</v>
      </c>
      <c r="O102" s="88">
        <v>18910</v>
      </c>
      <c r="P102" s="88">
        <f t="shared" si="46"/>
        <v>9522</v>
      </c>
      <c r="Q102" s="88">
        <f t="shared" si="46"/>
        <v>22534</v>
      </c>
      <c r="R102" s="88">
        <f t="shared" si="46"/>
        <v>13480</v>
      </c>
      <c r="S102" s="88">
        <f t="shared" si="46"/>
        <v>13503</v>
      </c>
      <c r="T102" s="88">
        <f>T100-T99</f>
        <v>15249</v>
      </c>
      <c r="U102" s="88">
        <f t="shared" si="46"/>
        <v>5835</v>
      </c>
      <c r="V102" s="88">
        <f>V100-V99-V98</f>
        <v>8520</v>
      </c>
      <c r="W102" s="88">
        <f t="shared" si="46"/>
        <v>14945</v>
      </c>
      <c r="X102" s="88">
        <f>X100-X98-X99</f>
        <v>16470</v>
      </c>
      <c r="Y102" s="88">
        <v>17176</v>
      </c>
      <c r="Z102" s="88">
        <f t="shared" si="46"/>
        <v>18511</v>
      </c>
      <c r="AA102" s="88">
        <f>AA100-AA99</f>
        <v>13696</v>
      </c>
      <c r="AB102" s="88">
        <f t="shared" si="46"/>
        <v>10418</v>
      </c>
      <c r="AC102" s="88">
        <f>AC100-AC99-AC98</f>
        <v>5313</v>
      </c>
      <c r="AD102" s="88">
        <f>AD100-AD99-AD98</f>
        <v>15447</v>
      </c>
      <c r="AE102" s="88">
        <f>AE100-AE99</f>
        <v>23297</v>
      </c>
      <c r="AF102" s="88">
        <f>AF100-AF99</f>
        <v>12782</v>
      </c>
      <c r="AJ102" s="120"/>
      <c r="AK102" s="120"/>
    </row>
    <row r="103" spans="1:37" s="12" customFormat="1" ht="30" hidden="1" customHeight="1" x14ac:dyDescent="0.2">
      <c r="A103" s="13" t="s">
        <v>173</v>
      </c>
      <c r="B103" s="13"/>
      <c r="C103" s="13"/>
      <c r="D103" s="13"/>
      <c r="E103" s="13"/>
      <c r="F103" s="13"/>
      <c r="G103" s="13"/>
      <c r="H103" s="29">
        <f>H101/H100</f>
        <v>0.98273240839371168</v>
      </c>
      <c r="I103" s="29">
        <f>I101/I94</f>
        <v>0.99624553218329814</v>
      </c>
      <c r="J103" s="15">
        <f>I103/H103</f>
        <v>1.0137505628939967</v>
      </c>
      <c r="K103" s="15"/>
      <c r="L103" s="29">
        <f>L101/L102</f>
        <v>1</v>
      </c>
      <c r="M103" s="29">
        <f t="shared" ref="M103:AF103" si="47">M101/M102</f>
        <v>1</v>
      </c>
      <c r="N103" s="29">
        <f t="shared" si="47"/>
        <v>1</v>
      </c>
      <c r="O103" s="29">
        <f t="shared" si="47"/>
        <v>1</v>
      </c>
      <c r="P103" s="29">
        <f t="shared" si="47"/>
        <v>1</v>
      </c>
      <c r="Q103" s="29">
        <f t="shared" si="47"/>
        <v>1</v>
      </c>
      <c r="R103" s="29">
        <f t="shared" si="47"/>
        <v>1</v>
      </c>
      <c r="S103" s="29">
        <f t="shared" si="47"/>
        <v>0.99807450196252689</v>
      </c>
      <c r="T103" s="29">
        <f>T101/T102</f>
        <v>1</v>
      </c>
      <c r="U103" s="29">
        <f t="shared" si="47"/>
        <v>1</v>
      </c>
      <c r="V103" s="29">
        <f t="shared" si="47"/>
        <v>0.98802816901408452</v>
      </c>
      <c r="W103" s="29">
        <f t="shared" si="47"/>
        <v>1</v>
      </c>
      <c r="X103" s="29">
        <f t="shared" si="47"/>
        <v>1</v>
      </c>
      <c r="Y103" s="29">
        <f t="shared" si="47"/>
        <v>1</v>
      </c>
      <c r="Z103" s="29">
        <f t="shared" si="47"/>
        <v>0.99675868402571444</v>
      </c>
      <c r="AA103" s="29">
        <f t="shared" si="47"/>
        <v>0.99342873831775702</v>
      </c>
      <c r="AB103" s="29">
        <f t="shared" si="47"/>
        <v>0.99635246688423884</v>
      </c>
      <c r="AC103" s="29">
        <f t="shared" si="47"/>
        <v>1</v>
      </c>
      <c r="AD103" s="29">
        <f t="shared" si="47"/>
        <v>1</v>
      </c>
      <c r="AE103" s="29">
        <f>AE101/AE102</f>
        <v>1</v>
      </c>
      <c r="AF103" s="29">
        <f t="shared" si="47"/>
        <v>1</v>
      </c>
      <c r="AJ103" s="120"/>
      <c r="AK103" s="120"/>
    </row>
    <row r="104" spans="1:37" s="12" customFormat="1" ht="31.9" hidden="1" customHeight="1" x14ac:dyDescent="0.2">
      <c r="A104" s="13" t="s">
        <v>94</v>
      </c>
      <c r="B104" s="13"/>
      <c r="C104" s="13"/>
      <c r="D104" s="13"/>
      <c r="E104" s="13"/>
      <c r="F104" s="13"/>
      <c r="G104" s="13"/>
      <c r="H104" s="26">
        <f>H100-H101</f>
        <v>5236</v>
      </c>
      <c r="I104" s="26">
        <f>I102-I101</f>
        <v>316</v>
      </c>
      <c r="J104" s="15">
        <f>I104/H104</f>
        <v>6.0351413292589765E-2</v>
      </c>
      <c r="K104" s="15"/>
      <c r="L104" s="88">
        <f>L102-L101</f>
        <v>0</v>
      </c>
      <c r="M104" s="88">
        <f t="shared" ref="M104:S104" si="48">M102-M101</f>
        <v>0</v>
      </c>
      <c r="N104" s="88">
        <f t="shared" si="48"/>
        <v>0</v>
      </c>
      <c r="O104" s="88">
        <f>O102-O101</f>
        <v>0</v>
      </c>
      <c r="P104" s="88">
        <f>P102-P101</f>
        <v>0</v>
      </c>
      <c r="Q104" s="88">
        <f t="shared" si="48"/>
        <v>0</v>
      </c>
      <c r="R104" s="88">
        <f t="shared" si="48"/>
        <v>0</v>
      </c>
      <c r="S104" s="88">
        <f t="shared" si="48"/>
        <v>26</v>
      </c>
      <c r="T104" s="88">
        <f>T102-T101</f>
        <v>0</v>
      </c>
      <c r="U104" s="88">
        <f>U102-U101</f>
        <v>0</v>
      </c>
      <c r="V104" s="88">
        <f t="shared" ref="V104:AF104" si="49">V102-V101</f>
        <v>102</v>
      </c>
      <c r="W104" s="88">
        <f t="shared" si="49"/>
        <v>0</v>
      </c>
      <c r="X104" s="88">
        <f>X102-X101</f>
        <v>0</v>
      </c>
      <c r="Y104" s="88">
        <f t="shared" si="49"/>
        <v>0</v>
      </c>
      <c r="Z104" s="88">
        <f t="shared" si="49"/>
        <v>60</v>
      </c>
      <c r="AA104" s="88">
        <f t="shared" si="49"/>
        <v>90</v>
      </c>
      <c r="AB104" s="88">
        <f t="shared" si="49"/>
        <v>38</v>
      </c>
      <c r="AC104" s="88">
        <f t="shared" si="49"/>
        <v>0</v>
      </c>
      <c r="AD104" s="88">
        <f>AD102-AD101</f>
        <v>0</v>
      </c>
      <c r="AE104" s="88">
        <f t="shared" si="49"/>
        <v>0</v>
      </c>
      <c r="AF104" s="88">
        <f t="shared" si="49"/>
        <v>0</v>
      </c>
      <c r="AG104" s="69"/>
      <c r="AJ104" s="120"/>
      <c r="AK104" s="120"/>
    </row>
    <row r="105" spans="1:37" s="12" customFormat="1" ht="30" hidden="1" customHeight="1" x14ac:dyDescent="0.2">
      <c r="A105" s="11" t="s">
        <v>90</v>
      </c>
      <c r="B105" s="44"/>
      <c r="C105" s="44"/>
      <c r="D105" s="44"/>
      <c r="E105" s="44"/>
      <c r="F105" s="44"/>
      <c r="G105" s="44"/>
      <c r="H105" s="88">
        <v>167595</v>
      </c>
      <c r="I105" s="26">
        <f t="shared" ref="I105:I109" si="50">SUM(L105:AF105)</f>
        <v>164332.5</v>
      </c>
      <c r="J105" s="15">
        <f>I105/H105</f>
        <v>0.98053342880157524</v>
      </c>
      <c r="K105" s="15"/>
      <c r="L105" s="10">
        <v>13142</v>
      </c>
      <c r="M105" s="10">
        <v>5958</v>
      </c>
      <c r="N105" s="10">
        <v>5025</v>
      </c>
      <c r="O105" s="10">
        <v>9693</v>
      </c>
      <c r="P105" s="10">
        <v>5146</v>
      </c>
      <c r="Q105" s="10">
        <v>12931</v>
      </c>
      <c r="R105" s="10">
        <v>7041.5</v>
      </c>
      <c r="S105" s="10">
        <v>6444</v>
      </c>
      <c r="T105" s="10">
        <v>9358</v>
      </c>
      <c r="U105" s="10">
        <v>2749</v>
      </c>
      <c r="V105" s="10">
        <v>4897</v>
      </c>
      <c r="W105" s="10">
        <v>7931</v>
      </c>
      <c r="X105" s="10">
        <v>11035</v>
      </c>
      <c r="Y105" s="10">
        <v>10330</v>
      </c>
      <c r="Z105" s="10">
        <v>10687</v>
      </c>
      <c r="AA105" s="10">
        <v>7138</v>
      </c>
      <c r="AB105" s="10">
        <v>6304</v>
      </c>
      <c r="AC105" s="10">
        <v>3371</v>
      </c>
      <c r="AD105" s="10">
        <v>7963</v>
      </c>
      <c r="AE105" s="10">
        <v>11373</v>
      </c>
      <c r="AF105" s="10">
        <v>5816</v>
      </c>
      <c r="AJ105" s="120"/>
      <c r="AK105" s="120"/>
    </row>
    <row r="106" spans="1:37" s="12" customFormat="1" ht="30" hidden="1" customHeight="1" x14ac:dyDescent="0.2">
      <c r="A106" s="11" t="s">
        <v>91</v>
      </c>
      <c r="B106" s="44"/>
      <c r="C106" s="44"/>
      <c r="D106" s="44"/>
      <c r="E106" s="44"/>
      <c r="F106" s="44"/>
      <c r="G106" s="44"/>
      <c r="H106" s="88">
        <v>9935</v>
      </c>
      <c r="I106" s="26">
        <f t="shared" si="50"/>
        <v>10569</v>
      </c>
      <c r="J106" s="15">
        <f>I106/H106</f>
        <v>1.0638147961751383</v>
      </c>
      <c r="K106" s="15"/>
      <c r="L106" s="10">
        <v>240</v>
      </c>
      <c r="M106" s="10">
        <v>488</v>
      </c>
      <c r="N106" s="10">
        <v>83</v>
      </c>
      <c r="O106" s="10">
        <v>493</v>
      </c>
      <c r="P106" s="10">
        <v>266</v>
      </c>
      <c r="Q106" s="10">
        <v>1340</v>
      </c>
      <c r="R106" s="10">
        <v>1056</v>
      </c>
      <c r="S106" s="10">
        <v>683</v>
      </c>
      <c r="T106" s="10">
        <v>20</v>
      </c>
      <c r="U106" s="10">
        <v>86</v>
      </c>
      <c r="V106" s="10">
        <v>1025</v>
      </c>
      <c r="W106" s="10">
        <v>258</v>
      </c>
      <c r="X106" s="10">
        <v>90</v>
      </c>
      <c r="Y106" s="10">
        <v>370</v>
      </c>
      <c r="Z106" s="10">
        <v>501</v>
      </c>
      <c r="AA106" s="10">
        <v>60</v>
      </c>
      <c r="AB106" s="10"/>
      <c r="AC106" s="10">
        <v>300</v>
      </c>
      <c r="AD106" s="10">
        <v>970</v>
      </c>
      <c r="AE106" s="10">
        <v>1297</v>
      </c>
      <c r="AF106" s="10">
        <v>943</v>
      </c>
      <c r="AJ106" s="120"/>
      <c r="AK106" s="120"/>
    </row>
    <row r="107" spans="1:37" s="12" customFormat="1" ht="30" hidden="1" customHeight="1" x14ac:dyDescent="0.2">
      <c r="A107" s="11" t="s">
        <v>92</v>
      </c>
      <c r="B107" s="44"/>
      <c r="C107" s="44"/>
      <c r="D107" s="44"/>
      <c r="E107" s="44"/>
      <c r="F107" s="44"/>
      <c r="G107" s="44"/>
      <c r="H107" s="88">
        <v>94835</v>
      </c>
      <c r="I107" s="26">
        <f t="shared" si="50"/>
        <v>91762.3</v>
      </c>
      <c r="J107" s="15">
        <f>I107/H107</f>
        <v>0.96759951494701324</v>
      </c>
      <c r="K107" s="15"/>
      <c r="L107" s="10">
        <v>825</v>
      </c>
      <c r="M107" s="10">
        <v>2890</v>
      </c>
      <c r="N107" s="10">
        <v>5172</v>
      </c>
      <c r="O107" s="10">
        <v>7240</v>
      </c>
      <c r="P107" s="10">
        <v>2585</v>
      </c>
      <c r="Q107" s="10">
        <v>6984</v>
      </c>
      <c r="R107" s="10">
        <v>3294.5</v>
      </c>
      <c r="S107" s="10">
        <v>4715</v>
      </c>
      <c r="T107" s="10">
        <v>4431</v>
      </c>
      <c r="U107" s="10">
        <v>2326.8000000000002</v>
      </c>
      <c r="V107" s="10">
        <v>1639</v>
      </c>
      <c r="W107" s="10">
        <v>5311</v>
      </c>
      <c r="X107" s="10">
        <v>3442</v>
      </c>
      <c r="Y107" s="10">
        <v>6152</v>
      </c>
      <c r="Z107" s="10">
        <v>6172</v>
      </c>
      <c r="AA107" s="10">
        <v>5224</v>
      </c>
      <c r="AB107" s="10">
        <v>3199</v>
      </c>
      <c r="AC107" s="10">
        <v>1766</v>
      </c>
      <c r="AD107" s="10">
        <v>4385</v>
      </c>
      <c r="AE107" s="10">
        <v>8509</v>
      </c>
      <c r="AF107" s="10">
        <v>5500</v>
      </c>
      <c r="AJ107" s="120"/>
      <c r="AK107" s="120"/>
    </row>
    <row r="108" spans="1:37" s="12" customFormat="1" ht="30" hidden="1" customHeight="1" x14ac:dyDescent="0.2">
      <c r="A108" s="11" t="s">
        <v>93</v>
      </c>
      <c r="B108" s="44"/>
      <c r="C108" s="44"/>
      <c r="D108" s="44"/>
      <c r="E108" s="44"/>
      <c r="F108" s="44"/>
      <c r="G108" s="44"/>
      <c r="H108" s="88"/>
      <c r="I108" s="26">
        <f t="shared" si="50"/>
        <v>568</v>
      </c>
      <c r="J108" s="15"/>
      <c r="K108" s="15"/>
      <c r="L108" s="24"/>
      <c r="M108" s="24"/>
      <c r="N108" s="88">
        <v>328</v>
      </c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>
        <v>240</v>
      </c>
      <c r="AF108" s="88"/>
      <c r="AJ108" s="120"/>
      <c r="AK108" s="120"/>
    </row>
    <row r="109" spans="1:37" s="12" customFormat="1" ht="30" hidden="1" customHeight="1" x14ac:dyDescent="0.2">
      <c r="A109" s="11" t="s">
        <v>207</v>
      </c>
      <c r="B109" s="44"/>
      <c r="C109" s="44"/>
      <c r="D109" s="44"/>
      <c r="E109" s="44"/>
      <c r="F109" s="44"/>
      <c r="G109" s="44"/>
      <c r="H109" s="88"/>
      <c r="I109" s="26">
        <f t="shared" si="50"/>
        <v>211</v>
      </c>
      <c r="J109" s="15"/>
      <c r="K109" s="15"/>
      <c r="L109" s="102"/>
      <c r="M109" s="102"/>
      <c r="N109" s="88">
        <v>70</v>
      </c>
      <c r="O109" s="88"/>
      <c r="P109" s="88"/>
      <c r="Q109" s="88"/>
      <c r="R109" s="88"/>
      <c r="S109" s="88"/>
      <c r="T109" s="88">
        <v>82</v>
      </c>
      <c r="U109" s="88"/>
      <c r="V109" s="88"/>
      <c r="W109" s="88"/>
      <c r="X109" s="88"/>
      <c r="Y109" s="88"/>
      <c r="Z109" s="88">
        <v>14</v>
      </c>
      <c r="AA109" s="88"/>
      <c r="AB109" s="88"/>
      <c r="AC109" s="88"/>
      <c r="AD109" s="88"/>
      <c r="AE109" s="88">
        <v>45</v>
      </c>
      <c r="AF109" s="88"/>
      <c r="AJ109" s="120"/>
      <c r="AK109" s="120"/>
    </row>
    <row r="110" spans="1:37" s="12" customFormat="1" ht="30" hidden="1" customHeight="1" x14ac:dyDescent="0.2">
      <c r="A110" s="31" t="s">
        <v>95</v>
      </c>
      <c r="B110" s="31"/>
      <c r="C110" s="31"/>
      <c r="D110" s="31"/>
      <c r="E110" s="31"/>
      <c r="F110" s="31"/>
      <c r="G110" s="31"/>
      <c r="H110" s="27">
        <v>297991</v>
      </c>
      <c r="I110" s="27">
        <f>SUM(L110:AF110)</f>
        <v>298518</v>
      </c>
      <c r="J110" s="15">
        <f t="shared" ref="J110:J135" si="51">I110/H110</f>
        <v>1.0017685097872084</v>
      </c>
      <c r="K110" s="15"/>
      <c r="L110" s="88">
        <v>15618</v>
      </c>
      <c r="M110" s="88">
        <v>9790</v>
      </c>
      <c r="N110" s="88">
        <v>17818</v>
      </c>
      <c r="O110" s="88">
        <v>18910</v>
      </c>
      <c r="P110" s="88">
        <v>9522</v>
      </c>
      <c r="Q110" s="88">
        <v>22534</v>
      </c>
      <c r="R110" s="88">
        <v>13480</v>
      </c>
      <c r="S110" s="88">
        <v>13477</v>
      </c>
      <c r="T110" s="88">
        <v>15249</v>
      </c>
      <c r="U110" s="88">
        <v>5835</v>
      </c>
      <c r="V110" s="88">
        <v>8418</v>
      </c>
      <c r="W110" s="88">
        <v>14945</v>
      </c>
      <c r="X110" s="88">
        <v>16470</v>
      </c>
      <c r="Y110" s="88">
        <v>17176</v>
      </c>
      <c r="Z110" s="88">
        <v>18451</v>
      </c>
      <c r="AA110" s="88">
        <v>13606</v>
      </c>
      <c r="AB110" s="88">
        <v>10380</v>
      </c>
      <c r="AC110" s="88">
        <v>5313</v>
      </c>
      <c r="AD110" s="88">
        <v>15447</v>
      </c>
      <c r="AE110" s="88">
        <v>23297</v>
      </c>
      <c r="AF110" s="88">
        <v>12782</v>
      </c>
      <c r="AG110" s="69"/>
      <c r="AJ110" s="120"/>
      <c r="AK110" s="120"/>
    </row>
    <row r="111" spans="1:37" s="12" customFormat="1" ht="31.15" hidden="1" customHeight="1" x14ac:dyDescent="0.2">
      <c r="A111" s="13" t="s">
        <v>173</v>
      </c>
      <c r="B111" s="13"/>
      <c r="C111" s="13"/>
      <c r="D111" s="13"/>
      <c r="E111" s="13"/>
      <c r="F111" s="13"/>
      <c r="G111" s="13"/>
      <c r="H111" s="29">
        <f>H110/H100</f>
        <v>0.98273240839371168</v>
      </c>
      <c r="I111" s="29">
        <f>I101/I94</f>
        <v>0.99624553218329814</v>
      </c>
      <c r="J111" s="15">
        <f t="shared" si="51"/>
        <v>1.0137505628939967</v>
      </c>
      <c r="K111" s="15"/>
      <c r="L111" s="29">
        <f t="shared" ref="L111" si="52">L110/L100</f>
        <v>1</v>
      </c>
      <c r="M111" s="29">
        <f>M110/M100</f>
        <v>0.9907904058293695</v>
      </c>
      <c r="N111" s="29">
        <f t="shared" ref="N111:AF111" si="53">N110/N100</f>
        <v>1</v>
      </c>
      <c r="O111" s="29">
        <f t="shared" si="53"/>
        <v>0.98700349705099433</v>
      </c>
      <c r="P111" s="29">
        <f t="shared" si="53"/>
        <v>1</v>
      </c>
      <c r="Q111" s="29">
        <f t="shared" si="53"/>
        <v>1</v>
      </c>
      <c r="R111" s="29">
        <f t="shared" si="53"/>
        <v>1</v>
      </c>
      <c r="S111" s="29">
        <f t="shared" si="53"/>
        <v>0.99807450196252689</v>
      </c>
      <c r="T111" s="29">
        <f>T102/T101</f>
        <v>1</v>
      </c>
      <c r="U111" s="29">
        <f>U110/U100</f>
        <v>1</v>
      </c>
      <c r="V111" s="29">
        <f t="shared" si="53"/>
        <v>0.97127033575631705</v>
      </c>
      <c r="W111" s="29">
        <f t="shared" si="53"/>
        <v>0.98679432155827007</v>
      </c>
      <c r="X111" s="29">
        <f t="shared" si="53"/>
        <v>0.94475993804852865</v>
      </c>
      <c r="Y111" s="29">
        <f t="shared" si="53"/>
        <v>1.0122583686940123</v>
      </c>
      <c r="Z111" s="29">
        <f t="shared" si="53"/>
        <v>0.98400085328782461</v>
      </c>
      <c r="AA111" s="29">
        <f t="shared" si="53"/>
        <v>0.99342873831775702</v>
      </c>
      <c r="AB111" s="29">
        <f t="shared" si="53"/>
        <v>0.99444337995784637</v>
      </c>
      <c r="AC111" s="29">
        <f t="shared" si="53"/>
        <v>0.92868379653906663</v>
      </c>
      <c r="AD111" s="29">
        <f t="shared" si="53"/>
        <v>0.99613077964790098</v>
      </c>
      <c r="AE111" s="29">
        <f t="shared" si="53"/>
        <v>0.9851573071718539</v>
      </c>
      <c r="AF111" s="29">
        <f t="shared" si="53"/>
        <v>1</v>
      </c>
      <c r="AJ111" s="120"/>
      <c r="AK111" s="120"/>
    </row>
    <row r="112" spans="1:37" s="12" customFormat="1" ht="30" hidden="1" customHeight="1" x14ac:dyDescent="0.2">
      <c r="A112" s="11" t="s">
        <v>195</v>
      </c>
      <c r="B112" s="44"/>
      <c r="C112" s="44"/>
      <c r="D112" s="44"/>
      <c r="E112" s="44"/>
      <c r="F112" s="44"/>
      <c r="G112" s="44"/>
      <c r="H112" s="88">
        <v>167595</v>
      </c>
      <c r="I112" s="26">
        <f t="shared" ref="I112:I123" si="54">SUM(L112:AF112)</f>
        <v>167628</v>
      </c>
      <c r="J112" s="15">
        <f t="shared" si="51"/>
        <v>1.0001969032489035</v>
      </c>
      <c r="K112" s="15"/>
      <c r="L112" s="10">
        <v>13142</v>
      </c>
      <c r="M112" s="10">
        <v>5958</v>
      </c>
      <c r="N112" s="10">
        <v>8228</v>
      </c>
      <c r="O112" s="10">
        <v>9871</v>
      </c>
      <c r="P112" s="10">
        <v>5146</v>
      </c>
      <c r="Q112" s="10">
        <v>12931</v>
      </c>
      <c r="R112" s="10">
        <v>7042</v>
      </c>
      <c r="S112" s="10">
        <v>6444</v>
      </c>
      <c r="T112" s="10">
        <v>9358</v>
      </c>
      <c r="U112" s="10">
        <v>2749</v>
      </c>
      <c r="V112" s="10">
        <v>4897</v>
      </c>
      <c r="W112" s="10">
        <v>7931</v>
      </c>
      <c r="X112" s="10">
        <v>11035</v>
      </c>
      <c r="Y112" s="10">
        <v>10330</v>
      </c>
      <c r="Z112" s="10">
        <v>10687</v>
      </c>
      <c r="AA112" s="10">
        <v>7138</v>
      </c>
      <c r="AB112" s="10">
        <v>6304</v>
      </c>
      <c r="AC112" s="10">
        <v>3371</v>
      </c>
      <c r="AD112" s="10">
        <v>7963</v>
      </c>
      <c r="AE112" s="10">
        <v>11204</v>
      </c>
      <c r="AF112" s="10">
        <v>5899</v>
      </c>
      <c r="AJ112" s="120"/>
      <c r="AK112" s="120"/>
    </row>
    <row r="113" spans="1:37" s="12" customFormat="1" ht="30" hidden="1" customHeight="1" x14ac:dyDescent="0.2">
      <c r="A113" s="11" t="s">
        <v>91</v>
      </c>
      <c r="B113" s="44"/>
      <c r="C113" s="44"/>
      <c r="D113" s="44"/>
      <c r="E113" s="44"/>
      <c r="F113" s="44"/>
      <c r="G113" s="44"/>
      <c r="H113" s="88">
        <v>9935</v>
      </c>
      <c r="I113" s="26">
        <f t="shared" si="54"/>
        <v>10625</v>
      </c>
      <c r="J113" s="15">
        <f t="shared" si="51"/>
        <v>1.0694514343231001</v>
      </c>
      <c r="K113" s="15"/>
      <c r="L113" s="10">
        <v>240</v>
      </c>
      <c r="M113" s="10">
        <v>488</v>
      </c>
      <c r="N113" s="10">
        <v>83</v>
      </c>
      <c r="O113" s="10">
        <v>549</v>
      </c>
      <c r="P113" s="10">
        <v>266</v>
      </c>
      <c r="Q113" s="10">
        <v>1340</v>
      </c>
      <c r="R113" s="10">
        <v>1056</v>
      </c>
      <c r="S113" s="10">
        <v>683</v>
      </c>
      <c r="T113" s="10">
        <v>20</v>
      </c>
      <c r="U113" s="10">
        <v>86</v>
      </c>
      <c r="V113" s="10">
        <v>1025</v>
      </c>
      <c r="W113" s="10">
        <v>258</v>
      </c>
      <c r="X113" s="10">
        <v>90</v>
      </c>
      <c r="Y113" s="10">
        <v>370</v>
      </c>
      <c r="Z113" s="10">
        <v>501</v>
      </c>
      <c r="AA113" s="10">
        <v>60</v>
      </c>
      <c r="AB113" s="10"/>
      <c r="AC113" s="10">
        <v>300</v>
      </c>
      <c r="AD113" s="10">
        <v>970</v>
      </c>
      <c r="AE113" s="10">
        <v>1297</v>
      </c>
      <c r="AF113" s="10">
        <v>943</v>
      </c>
      <c r="AJ113" s="120"/>
      <c r="AK113" s="120"/>
    </row>
    <row r="114" spans="1:37" s="12" customFormat="1" ht="30" hidden="1" customHeight="1" x14ac:dyDescent="0.2">
      <c r="A114" s="11" t="s">
        <v>92</v>
      </c>
      <c r="B114" s="44"/>
      <c r="C114" s="44"/>
      <c r="D114" s="44"/>
      <c r="E114" s="44"/>
      <c r="F114" s="44"/>
      <c r="G114" s="44"/>
      <c r="H114" s="88">
        <v>94835</v>
      </c>
      <c r="I114" s="26">
        <f t="shared" si="54"/>
        <v>93152.8</v>
      </c>
      <c r="J114" s="15">
        <f t="shared" si="51"/>
        <v>0.98226182316655242</v>
      </c>
      <c r="K114" s="15"/>
      <c r="L114" s="10">
        <v>825</v>
      </c>
      <c r="M114" s="10">
        <v>2890</v>
      </c>
      <c r="N114" s="10">
        <v>6555</v>
      </c>
      <c r="O114" s="10">
        <v>7319</v>
      </c>
      <c r="P114" s="10">
        <v>2585</v>
      </c>
      <c r="Q114" s="10">
        <v>6984</v>
      </c>
      <c r="R114" s="10">
        <v>3295</v>
      </c>
      <c r="S114" s="10">
        <v>4715</v>
      </c>
      <c r="T114" s="10">
        <v>4455</v>
      </c>
      <c r="U114" s="10">
        <v>2326.8000000000002</v>
      </c>
      <c r="V114" s="10">
        <v>1639</v>
      </c>
      <c r="W114" s="10">
        <v>5311</v>
      </c>
      <c r="X114" s="10">
        <v>3442</v>
      </c>
      <c r="Y114" s="10">
        <v>6152</v>
      </c>
      <c r="Z114" s="10">
        <v>6172</v>
      </c>
      <c r="AA114" s="10">
        <v>5224</v>
      </c>
      <c r="AB114" s="10">
        <v>3199</v>
      </c>
      <c r="AC114" s="10">
        <v>1766</v>
      </c>
      <c r="AD114" s="10">
        <v>4385</v>
      </c>
      <c r="AE114" s="10">
        <v>8413</v>
      </c>
      <c r="AF114" s="10">
        <v>5500</v>
      </c>
      <c r="AJ114" s="120"/>
      <c r="AK114" s="120"/>
    </row>
    <row r="115" spans="1:37" s="12" customFormat="1" ht="30" hidden="1" customHeight="1" x14ac:dyDescent="0.2">
      <c r="A115" s="11" t="s">
        <v>93</v>
      </c>
      <c r="B115" s="44"/>
      <c r="C115" s="44"/>
      <c r="D115" s="44"/>
      <c r="E115" s="44"/>
      <c r="F115" s="44"/>
      <c r="G115" s="44"/>
      <c r="H115" s="88">
        <v>154</v>
      </c>
      <c r="I115" s="26">
        <f t="shared" si="54"/>
        <v>1145</v>
      </c>
      <c r="J115" s="15">
        <f t="shared" si="51"/>
        <v>7.4350649350649354</v>
      </c>
      <c r="K115" s="15"/>
      <c r="L115" s="24">
        <v>333</v>
      </c>
      <c r="M115" s="24"/>
      <c r="N115" s="88">
        <v>328</v>
      </c>
      <c r="O115" s="88">
        <v>40</v>
      </c>
      <c r="P115" s="88">
        <v>188</v>
      </c>
      <c r="Q115" s="88"/>
      <c r="R115" s="88"/>
      <c r="S115" s="88"/>
      <c r="T115" s="88"/>
      <c r="U115" s="88"/>
      <c r="V115" s="88"/>
      <c r="W115" s="88"/>
      <c r="X115" s="88"/>
      <c r="Y115" s="88">
        <v>16</v>
      </c>
      <c r="Z115" s="88"/>
      <c r="AA115" s="88"/>
      <c r="AB115" s="88"/>
      <c r="AC115" s="88"/>
      <c r="AD115" s="88"/>
      <c r="AE115" s="88">
        <v>240</v>
      </c>
      <c r="AF115" s="88"/>
      <c r="AJ115" s="120"/>
      <c r="AK115" s="120"/>
    </row>
    <row r="116" spans="1:37" s="46" customFormat="1" ht="48" hidden="1" customHeight="1" x14ac:dyDescent="0.2">
      <c r="A116" s="13" t="s">
        <v>182</v>
      </c>
      <c r="B116" s="40"/>
      <c r="C116" s="40"/>
      <c r="D116" s="40"/>
      <c r="E116" s="40"/>
      <c r="F116" s="40"/>
      <c r="G116" s="40"/>
      <c r="H116" s="88"/>
      <c r="I116" s="26">
        <v>595200</v>
      </c>
      <c r="J116" s="15" t="e">
        <f t="shared" si="51"/>
        <v>#DIV/0!</v>
      </c>
      <c r="K116" s="15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J116" s="123"/>
      <c r="AK116" s="123"/>
    </row>
    <row r="117" spans="1:37" s="46" customFormat="1" ht="30" hidden="1" customHeight="1" x14ac:dyDescent="0.2">
      <c r="A117" s="11" t="s">
        <v>207</v>
      </c>
      <c r="B117" s="44"/>
      <c r="C117" s="44"/>
      <c r="D117" s="44"/>
      <c r="E117" s="44"/>
      <c r="F117" s="44"/>
      <c r="G117" s="44"/>
      <c r="H117" s="88">
        <v>1368</v>
      </c>
      <c r="I117" s="26">
        <f>SUM(L117:AF117)</f>
        <v>1023</v>
      </c>
      <c r="J117" s="15">
        <f t="shared" si="51"/>
        <v>0.7478070175438597</v>
      </c>
      <c r="K117" s="15"/>
      <c r="L117" s="88"/>
      <c r="M117" s="88"/>
      <c r="N117" s="88">
        <v>195</v>
      </c>
      <c r="O117" s="88">
        <v>400</v>
      </c>
      <c r="P117" s="88"/>
      <c r="Q117" s="88"/>
      <c r="R117" s="88"/>
      <c r="S117" s="88"/>
      <c r="T117" s="88">
        <v>100</v>
      </c>
      <c r="U117" s="88"/>
      <c r="V117" s="88"/>
      <c r="W117" s="88"/>
      <c r="X117" s="88"/>
      <c r="Y117" s="88"/>
      <c r="Z117" s="88">
        <v>68</v>
      </c>
      <c r="AA117" s="88">
        <v>210</v>
      </c>
      <c r="AB117" s="88"/>
      <c r="AC117" s="88"/>
      <c r="AD117" s="88"/>
      <c r="AE117" s="88">
        <v>50</v>
      </c>
      <c r="AF117" s="88"/>
      <c r="AJ117" s="123"/>
      <c r="AK117" s="123"/>
    </row>
    <row r="118" spans="1:37" s="12" customFormat="1" ht="30" hidden="1" customHeight="1" x14ac:dyDescent="0.2">
      <c r="A118" s="31" t="s">
        <v>183</v>
      </c>
      <c r="B118" s="31"/>
      <c r="C118" s="31"/>
      <c r="D118" s="31"/>
      <c r="E118" s="31"/>
      <c r="F118" s="31"/>
      <c r="G118" s="31"/>
      <c r="H118" s="27">
        <v>582036</v>
      </c>
      <c r="I118" s="27">
        <f>SUM(L118:AF118)</f>
        <v>1016681.1000000001</v>
      </c>
      <c r="J118" s="15">
        <f t="shared" si="51"/>
        <v>1.746766694843618</v>
      </c>
      <c r="K118" s="15"/>
      <c r="L118" s="88">
        <v>75950</v>
      </c>
      <c r="M118" s="88">
        <v>29370</v>
      </c>
      <c r="N118" s="88">
        <v>62375</v>
      </c>
      <c r="O118" s="88">
        <v>63930</v>
      </c>
      <c r="P118" s="88">
        <v>28942</v>
      </c>
      <c r="Q118" s="88">
        <v>80942</v>
      </c>
      <c r="R118" s="88">
        <v>47680.800000000003</v>
      </c>
      <c r="S118" s="88">
        <v>41339</v>
      </c>
      <c r="T118" s="88">
        <v>51915</v>
      </c>
      <c r="U118" s="88">
        <v>17094</v>
      </c>
      <c r="V118" s="88">
        <v>25874</v>
      </c>
      <c r="W118" s="88">
        <v>44046</v>
      </c>
      <c r="X118" s="88">
        <v>50207</v>
      </c>
      <c r="Y118" s="88">
        <v>57658</v>
      </c>
      <c r="Z118" s="88">
        <v>72369.3</v>
      </c>
      <c r="AA118" s="88">
        <v>42804</v>
      </c>
      <c r="AB118" s="88">
        <v>33898</v>
      </c>
      <c r="AC118" s="88">
        <v>15784</v>
      </c>
      <c r="AD118" s="88">
        <v>46463</v>
      </c>
      <c r="AE118" s="88">
        <v>89440</v>
      </c>
      <c r="AF118" s="88">
        <v>38600</v>
      </c>
      <c r="AJ118" s="120"/>
      <c r="AK118" s="120"/>
    </row>
    <row r="119" spans="1:37" s="12" customFormat="1" ht="27" hidden="1" customHeight="1" x14ac:dyDescent="0.2">
      <c r="A119" s="13" t="s">
        <v>52</v>
      </c>
      <c r="B119" s="13"/>
      <c r="C119" s="13"/>
      <c r="D119" s="13"/>
      <c r="E119" s="13"/>
      <c r="F119" s="13"/>
      <c r="G119" s="13"/>
      <c r="H119" s="87" t="e">
        <f>H118/H116</f>
        <v>#DIV/0!</v>
      </c>
      <c r="I119" s="87">
        <f>I118/I116</f>
        <v>1.7081335685483872</v>
      </c>
      <c r="J119" s="15" t="e">
        <f t="shared" si="51"/>
        <v>#DIV/0!</v>
      </c>
      <c r="K119" s="15"/>
      <c r="L119" s="87" t="e">
        <f t="shared" ref="L119:AF119" si="55">L118/L116</f>
        <v>#DIV/0!</v>
      </c>
      <c r="M119" s="87" t="e">
        <f t="shared" si="55"/>
        <v>#DIV/0!</v>
      </c>
      <c r="N119" s="88" t="e">
        <f t="shared" si="55"/>
        <v>#DIV/0!</v>
      </c>
      <c r="O119" s="88" t="e">
        <f t="shared" si="55"/>
        <v>#DIV/0!</v>
      </c>
      <c r="P119" s="88" t="e">
        <f t="shared" si="55"/>
        <v>#DIV/0!</v>
      </c>
      <c r="Q119" s="88" t="e">
        <f t="shared" si="55"/>
        <v>#DIV/0!</v>
      </c>
      <c r="R119" s="88" t="e">
        <f t="shared" si="55"/>
        <v>#DIV/0!</v>
      </c>
      <c r="S119" s="88" t="e">
        <f t="shared" si="55"/>
        <v>#DIV/0!</v>
      </c>
      <c r="T119" s="88" t="e">
        <f t="shared" si="55"/>
        <v>#DIV/0!</v>
      </c>
      <c r="U119" s="88" t="e">
        <f t="shared" si="55"/>
        <v>#DIV/0!</v>
      </c>
      <c r="V119" s="88" t="e">
        <f t="shared" si="55"/>
        <v>#DIV/0!</v>
      </c>
      <c r="W119" s="88" t="e">
        <f t="shared" si="55"/>
        <v>#DIV/0!</v>
      </c>
      <c r="X119" s="88" t="e">
        <f t="shared" si="55"/>
        <v>#DIV/0!</v>
      </c>
      <c r="Y119" s="88" t="e">
        <f t="shared" si="55"/>
        <v>#DIV/0!</v>
      </c>
      <c r="Z119" s="88" t="e">
        <f t="shared" si="55"/>
        <v>#DIV/0!</v>
      </c>
      <c r="AA119" s="88" t="e">
        <f t="shared" si="55"/>
        <v>#DIV/0!</v>
      </c>
      <c r="AB119" s="88" t="e">
        <f t="shared" si="55"/>
        <v>#DIV/0!</v>
      </c>
      <c r="AC119" s="88" t="e">
        <f t="shared" si="55"/>
        <v>#DIV/0!</v>
      </c>
      <c r="AD119" s="88" t="e">
        <f t="shared" si="55"/>
        <v>#DIV/0!</v>
      </c>
      <c r="AE119" s="88" t="e">
        <f t="shared" si="55"/>
        <v>#DIV/0!</v>
      </c>
      <c r="AF119" s="88" t="e">
        <f t="shared" si="55"/>
        <v>#DIV/0!</v>
      </c>
      <c r="AJ119" s="120"/>
      <c r="AK119" s="120"/>
    </row>
    <row r="120" spans="1:37" s="12" customFormat="1" ht="30" hidden="1" customHeight="1" x14ac:dyDescent="0.2">
      <c r="A120" s="11" t="s">
        <v>90</v>
      </c>
      <c r="B120" s="11"/>
      <c r="C120" s="11"/>
      <c r="D120" s="11"/>
      <c r="E120" s="11"/>
      <c r="F120" s="11"/>
      <c r="G120" s="11"/>
      <c r="H120" s="26">
        <v>339356</v>
      </c>
      <c r="I120" s="26">
        <f t="shared" si="54"/>
        <v>581715.6100000001</v>
      </c>
      <c r="J120" s="15">
        <f t="shared" si="51"/>
        <v>1.714175114039534</v>
      </c>
      <c r="K120" s="15"/>
      <c r="L120" s="10">
        <v>64100</v>
      </c>
      <c r="M120" s="10">
        <v>17874</v>
      </c>
      <c r="N120" s="10">
        <v>17429</v>
      </c>
      <c r="O120" s="10">
        <v>33802</v>
      </c>
      <c r="P120" s="10">
        <v>16132.91</v>
      </c>
      <c r="Q120" s="10">
        <v>46034</v>
      </c>
      <c r="R120" s="10">
        <v>26210</v>
      </c>
      <c r="S120" s="10">
        <v>19950</v>
      </c>
      <c r="T120" s="10">
        <v>32161</v>
      </c>
      <c r="U120" s="10">
        <v>7960</v>
      </c>
      <c r="V120" s="10">
        <v>16666.5</v>
      </c>
      <c r="W120" s="10">
        <v>24642</v>
      </c>
      <c r="X120" s="10">
        <v>37593</v>
      </c>
      <c r="Y120" s="10">
        <v>36865</v>
      </c>
      <c r="Z120" s="10">
        <v>43192.2</v>
      </c>
      <c r="AA120" s="10">
        <v>22965</v>
      </c>
      <c r="AB120" s="10">
        <v>21172</v>
      </c>
      <c r="AC120" s="10">
        <v>9150</v>
      </c>
      <c r="AD120" s="10">
        <v>26720</v>
      </c>
      <c r="AE120" s="10">
        <v>43877</v>
      </c>
      <c r="AF120" s="10">
        <v>17220</v>
      </c>
      <c r="AJ120" s="120"/>
      <c r="AK120" s="120"/>
    </row>
    <row r="121" spans="1:37" s="12" customFormat="1" ht="30" hidden="1" customHeight="1" x14ac:dyDescent="0.2">
      <c r="A121" s="11" t="s">
        <v>91</v>
      </c>
      <c r="B121" s="11"/>
      <c r="C121" s="11"/>
      <c r="D121" s="11"/>
      <c r="E121" s="11"/>
      <c r="F121" s="11"/>
      <c r="G121" s="11"/>
      <c r="H121" s="26">
        <v>19109</v>
      </c>
      <c r="I121" s="26">
        <f t="shared" si="54"/>
        <v>32792</v>
      </c>
      <c r="J121" s="15">
        <f t="shared" si="51"/>
        <v>1.7160500287822491</v>
      </c>
      <c r="K121" s="15"/>
      <c r="L121" s="10">
        <v>730</v>
      </c>
      <c r="M121" s="10">
        <v>1464</v>
      </c>
      <c r="N121" s="10">
        <v>270</v>
      </c>
      <c r="O121" s="10">
        <v>1899</v>
      </c>
      <c r="P121" s="10">
        <v>671</v>
      </c>
      <c r="Q121" s="10">
        <v>4556</v>
      </c>
      <c r="R121" s="10">
        <v>3142</v>
      </c>
      <c r="S121" s="10">
        <v>1738</v>
      </c>
      <c r="T121" s="10">
        <v>30</v>
      </c>
      <c r="U121" s="10">
        <v>240</v>
      </c>
      <c r="V121" s="10">
        <v>2947</v>
      </c>
      <c r="W121" s="10">
        <v>774</v>
      </c>
      <c r="X121" s="10">
        <v>215</v>
      </c>
      <c r="Y121" s="10">
        <v>815</v>
      </c>
      <c r="Z121" s="10">
        <v>1168</v>
      </c>
      <c r="AA121" s="10">
        <v>300</v>
      </c>
      <c r="AB121" s="10"/>
      <c r="AC121" s="10">
        <v>500</v>
      </c>
      <c r="AD121" s="10">
        <v>3840</v>
      </c>
      <c r="AE121" s="10">
        <v>4273</v>
      </c>
      <c r="AF121" s="10">
        <v>3220</v>
      </c>
      <c r="AJ121" s="120"/>
      <c r="AK121" s="120"/>
    </row>
    <row r="122" spans="1:37" s="12" customFormat="1" ht="31.15" hidden="1" customHeight="1" x14ac:dyDescent="0.2">
      <c r="A122" s="11" t="s">
        <v>92</v>
      </c>
      <c r="B122" s="11"/>
      <c r="C122" s="11"/>
      <c r="D122" s="11"/>
      <c r="E122" s="11"/>
      <c r="F122" s="11"/>
      <c r="G122" s="11"/>
      <c r="H122" s="26">
        <v>179619</v>
      </c>
      <c r="I122" s="26">
        <f t="shared" si="54"/>
        <v>303410.90000000002</v>
      </c>
      <c r="J122" s="15">
        <f t="shared" si="51"/>
        <v>1.6891915665937347</v>
      </c>
      <c r="K122" s="15"/>
      <c r="L122" s="10">
        <v>3548</v>
      </c>
      <c r="M122" s="10">
        <v>8959</v>
      </c>
      <c r="N122" s="10">
        <v>18964</v>
      </c>
      <c r="O122" s="10">
        <v>24712</v>
      </c>
      <c r="P122" s="10">
        <v>7554</v>
      </c>
      <c r="Q122" s="10">
        <v>26120</v>
      </c>
      <c r="R122" s="10">
        <v>11912</v>
      </c>
      <c r="S122" s="10">
        <v>14534</v>
      </c>
      <c r="T122" s="10">
        <v>14685</v>
      </c>
      <c r="U122" s="10">
        <v>6635</v>
      </c>
      <c r="V122" s="10">
        <v>5642</v>
      </c>
      <c r="W122" s="10">
        <v>14736</v>
      </c>
      <c r="X122" s="10">
        <v>8755</v>
      </c>
      <c r="Y122" s="10">
        <v>19133</v>
      </c>
      <c r="Z122" s="10">
        <v>24264.9</v>
      </c>
      <c r="AA122" s="10">
        <v>16589</v>
      </c>
      <c r="AB122" s="10">
        <v>9437</v>
      </c>
      <c r="AC122" s="10">
        <v>5346</v>
      </c>
      <c r="AD122" s="10">
        <v>11400</v>
      </c>
      <c r="AE122" s="10">
        <v>33680</v>
      </c>
      <c r="AF122" s="10">
        <v>16805</v>
      </c>
      <c r="AJ122" s="120"/>
      <c r="AK122" s="120"/>
    </row>
    <row r="123" spans="1:37" s="12" customFormat="1" ht="31.15" hidden="1" customHeight="1" x14ac:dyDescent="0.2">
      <c r="A123" s="11" t="s">
        <v>93</v>
      </c>
      <c r="B123" s="44"/>
      <c r="C123" s="44"/>
      <c r="D123" s="44"/>
      <c r="E123" s="44"/>
      <c r="F123" s="44"/>
      <c r="G123" s="44"/>
      <c r="H123" s="88">
        <v>240</v>
      </c>
      <c r="I123" s="26">
        <f t="shared" si="54"/>
        <v>4566.5</v>
      </c>
      <c r="J123" s="15">
        <f t="shared" si="51"/>
        <v>19.027083333333334</v>
      </c>
      <c r="K123" s="15"/>
      <c r="L123" s="24">
        <v>3310</v>
      </c>
      <c r="M123" s="24"/>
      <c r="N123" s="88">
        <v>460</v>
      </c>
      <c r="O123" s="88">
        <v>68.5</v>
      </c>
      <c r="P123" s="88">
        <v>265</v>
      </c>
      <c r="Q123" s="88"/>
      <c r="R123" s="88"/>
      <c r="S123" s="88"/>
      <c r="T123" s="88"/>
      <c r="U123" s="88"/>
      <c r="V123" s="88"/>
      <c r="W123" s="88"/>
      <c r="X123" s="88"/>
      <c r="Y123" s="88">
        <v>16</v>
      </c>
      <c r="Z123" s="88"/>
      <c r="AA123" s="88"/>
      <c r="AB123" s="88"/>
      <c r="AC123" s="88"/>
      <c r="AD123" s="88"/>
      <c r="AE123" s="88">
        <v>447</v>
      </c>
      <c r="AF123" s="88"/>
      <c r="AJ123" s="120"/>
      <c r="AK123" s="120"/>
    </row>
    <row r="124" spans="1:37" s="12" customFormat="1" ht="31.15" hidden="1" customHeight="1" x14ac:dyDescent="0.2">
      <c r="A124" s="11" t="s">
        <v>207</v>
      </c>
      <c r="B124" s="44"/>
      <c r="C124" s="44"/>
      <c r="D124" s="44"/>
      <c r="E124" s="44"/>
      <c r="F124" s="44"/>
      <c r="G124" s="44"/>
      <c r="H124" s="88">
        <v>11367</v>
      </c>
      <c r="I124" s="26">
        <f>SUM(L124:AF124)</f>
        <v>6150</v>
      </c>
      <c r="J124" s="15">
        <f t="shared" si="51"/>
        <v>0.54103985220374773</v>
      </c>
      <c r="K124" s="15"/>
      <c r="L124" s="102"/>
      <c r="M124" s="102"/>
      <c r="N124" s="88">
        <v>915</v>
      </c>
      <c r="O124" s="88">
        <v>2300</v>
      </c>
      <c r="P124" s="88"/>
      <c r="Q124" s="88"/>
      <c r="R124" s="88"/>
      <c r="S124" s="88"/>
      <c r="T124" s="88">
        <v>660</v>
      </c>
      <c r="U124" s="88"/>
      <c r="V124" s="88"/>
      <c r="W124" s="88"/>
      <c r="X124" s="88"/>
      <c r="Y124" s="88"/>
      <c r="Z124" s="88">
        <v>310</v>
      </c>
      <c r="AA124" s="88">
        <v>1665</v>
      </c>
      <c r="AB124" s="88"/>
      <c r="AC124" s="88"/>
      <c r="AD124" s="88"/>
      <c r="AE124" s="88">
        <v>300</v>
      </c>
      <c r="AF124" s="88"/>
      <c r="AJ124" s="120"/>
      <c r="AK124" s="120"/>
    </row>
    <row r="125" spans="1:37" s="12" customFormat="1" ht="31.15" hidden="1" customHeight="1" x14ac:dyDescent="0.2">
      <c r="A125" s="31" t="s">
        <v>96</v>
      </c>
      <c r="B125" s="31"/>
      <c r="C125" s="31"/>
      <c r="D125" s="31"/>
      <c r="E125" s="31"/>
      <c r="F125" s="31"/>
      <c r="G125" s="31"/>
      <c r="H125" s="49">
        <f>H118/H110*10</f>
        <v>19.531999288569118</v>
      </c>
      <c r="I125" s="49">
        <f>I118/I110*10</f>
        <v>34.057614616204049</v>
      </c>
      <c r="J125" s="15">
        <f t="shared" si="51"/>
        <v>1.7436829744375366</v>
      </c>
      <c r="K125" s="15"/>
      <c r="L125" s="99">
        <f t="shared" ref="L125:N125" si="56">L118/L110*10</f>
        <v>48.629786144192593</v>
      </c>
      <c r="M125" s="99">
        <f t="shared" si="56"/>
        <v>30</v>
      </c>
      <c r="N125" s="99">
        <f t="shared" si="56"/>
        <v>35.006734762599621</v>
      </c>
      <c r="O125" s="99">
        <f t="shared" ref="O125:Q125" si="57">O118/O110*10</f>
        <v>33.80750925436277</v>
      </c>
      <c r="P125" s="99">
        <f t="shared" si="57"/>
        <v>30.394875026254986</v>
      </c>
      <c r="Q125" s="99">
        <f t="shared" si="57"/>
        <v>35.919943196946839</v>
      </c>
      <c r="R125" s="99">
        <f t="shared" ref="R125" si="58">R118/R110*10</f>
        <v>35.371513353115731</v>
      </c>
      <c r="S125" s="99">
        <f>S118/S110*10</f>
        <v>30.673740446686949</v>
      </c>
      <c r="T125" s="99">
        <f t="shared" ref="T125:Z125" si="59">T118/T110*10</f>
        <v>34.044855400354123</v>
      </c>
      <c r="U125" s="99">
        <f t="shared" si="59"/>
        <v>29.295629820051413</v>
      </c>
      <c r="V125" s="99">
        <f t="shared" si="59"/>
        <v>30.736516987407935</v>
      </c>
      <c r="W125" s="99">
        <f t="shared" si="59"/>
        <v>29.472064235530276</v>
      </c>
      <c r="X125" s="99">
        <f t="shared" si="59"/>
        <v>30.483910139647847</v>
      </c>
      <c r="Y125" s="99">
        <f t="shared" si="59"/>
        <v>33.568933395435494</v>
      </c>
      <c r="Z125" s="99">
        <f t="shared" si="59"/>
        <v>39.222426968727987</v>
      </c>
      <c r="AA125" s="99">
        <f t="shared" ref="AA125" si="60">AA118/AA110*10</f>
        <v>31.45965015434367</v>
      </c>
      <c r="AB125" s="99">
        <f t="shared" ref="AB125:AF125" si="61">AB118/AB110*10</f>
        <v>32.657032755298651</v>
      </c>
      <c r="AC125" s="99">
        <f t="shared" si="61"/>
        <v>29.708262751741014</v>
      </c>
      <c r="AD125" s="99">
        <f t="shared" si="61"/>
        <v>30.078979737165792</v>
      </c>
      <c r="AE125" s="99">
        <f>AE118/AE110*10</f>
        <v>38.391209168562476</v>
      </c>
      <c r="AF125" s="99">
        <f t="shared" si="61"/>
        <v>30.198716945704899</v>
      </c>
      <c r="AJ125" s="120"/>
      <c r="AK125" s="120"/>
    </row>
    <row r="126" spans="1:37" s="12" customFormat="1" ht="30" hidden="1" customHeight="1" x14ac:dyDescent="0.2">
      <c r="A126" s="11" t="s">
        <v>90</v>
      </c>
      <c r="B126" s="11"/>
      <c r="C126" s="11"/>
      <c r="D126" s="11"/>
      <c r="E126" s="11"/>
      <c r="F126" s="11"/>
      <c r="G126" s="11"/>
      <c r="H126" s="50">
        <f t="shared" ref="H126:I128" si="62">H120/H112*10</f>
        <v>20.248575434828009</v>
      </c>
      <c r="I126" s="50">
        <f t="shared" si="62"/>
        <v>34.702771016775245</v>
      </c>
      <c r="J126" s="15">
        <f t="shared" si="51"/>
        <v>1.7138376538373998</v>
      </c>
      <c r="K126" s="15"/>
      <c r="L126" s="100">
        <f>L120/L112*10</f>
        <v>48.774920103485009</v>
      </c>
      <c r="M126" s="100">
        <f>M120/M112*10</f>
        <v>30</v>
      </c>
      <c r="N126" s="100">
        <f t="shared" ref="N126" si="63">N120/N112*10</f>
        <v>21.182547399124939</v>
      </c>
      <c r="O126" s="100">
        <f t="shared" ref="O126:Q126" si="64">O120/O112*10</f>
        <v>34.243744301489215</v>
      </c>
      <c r="P126" s="100">
        <f t="shared" si="64"/>
        <v>31.350388651379713</v>
      </c>
      <c r="Q126" s="100">
        <f t="shared" si="64"/>
        <v>35.599721599257599</v>
      </c>
      <c r="R126" s="100">
        <f>R120/R112*10</f>
        <v>37.219539903436527</v>
      </c>
      <c r="S126" s="100">
        <f>S120/S112*10</f>
        <v>30.959031657355677</v>
      </c>
      <c r="T126" s="100">
        <f t="shared" ref="T126:U126" si="65">T120/T112*10</f>
        <v>34.36738619363112</v>
      </c>
      <c r="U126" s="100">
        <f t="shared" si="65"/>
        <v>28.955983994179704</v>
      </c>
      <c r="V126" s="100">
        <f t="shared" ref="V126:AF126" si="66">V120/V112*10</f>
        <v>34.034102511741878</v>
      </c>
      <c r="W126" s="100">
        <f t="shared" si="66"/>
        <v>31.070482915143106</v>
      </c>
      <c r="X126" s="100">
        <f t="shared" si="66"/>
        <v>34.067059356592665</v>
      </c>
      <c r="Y126" s="100">
        <f t="shared" si="66"/>
        <v>35.687318489835434</v>
      </c>
      <c r="Z126" s="100">
        <f t="shared" si="66"/>
        <v>40.415645176382512</v>
      </c>
      <c r="AA126" s="100">
        <f t="shared" si="66"/>
        <v>32.172877556738584</v>
      </c>
      <c r="AB126" s="100">
        <f t="shared" si="66"/>
        <v>33.585025380710661</v>
      </c>
      <c r="AC126" s="100">
        <f t="shared" si="66"/>
        <v>27.143280925541383</v>
      </c>
      <c r="AD126" s="100">
        <f t="shared" si="66"/>
        <v>33.555192766545268</v>
      </c>
      <c r="AE126" s="98">
        <f t="shared" si="66"/>
        <v>39.161906461977864</v>
      </c>
      <c r="AF126" s="100">
        <f t="shared" si="66"/>
        <v>29.191388370910325</v>
      </c>
      <c r="AJ126" s="120"/>
      <c r="AK126" s="120"/>
    </row>
    <row r="127" spans="1:37" s="12" customFormat="1" ht="30" hidden="1" customHeight="1" x14ac:dyDescent="0.2">
      <c r="A127" s="11" t="s">
        <v>91</v>
      </c>
      <c r="B127" s="11"/>
      <c r="C127" s="11"/>
      <c r="D127" s="11"/>
      <c r="E127" s="11"/>
      <c r="F127" s="11"/>
      <c r="G127" s="11"/>
      <c r="H127" s="50">
        <f t="shared" si="62"/>
        <v>19.234021137393057</v>
      </c>
      <c r="I127" s="50">
        <f t="shared" si="62"/>
        <v>30.863058823529414</v>
      </c>
      <c r="J127" s="15">
        <f t="shared" si="51"/>
        <v>1.604607721030743</v>
      </c>
      <c r="K127" s="15"/>
      <c r="L127" s="98">
        <f>L121/L113*10</f>
        <v>30.416666666666664</v>
      </c>
      <c r="M127" s="98">
        <f t="shared" ref="M127" si="67">M121/M113*10</f>
        <v>30</v>
      </c>
      <c r="N127" s="98">
        <f>N121/N113*10</f>
        <v>32.53012048192771</v>
      </c>
      <c r="O127" s="98">
        <f>O121/O113*10</f>
        <v>34.590163934426229</v>
      </c>
      <c r="P127" s="98">
        <f>P121/P113*10</f>
        <v>25.225563909774436</v>
      </c>
      <c r="Q127" s="98">
        <f>Q121/Q113*10</f>
        <v>34</v>
      </c>
      <c r="R127" s="98">
        <f>R121/R113*10</f>
        <v>29.753787878787882</v>
      </c>
      <c r="S127" s="98">
        <f>S121/S113*10</f>
        <v>25.446559297218158</v>
      </c>
      <c r="T127" s="98">
        <f t="shared" ref="T127:AA127" si="68">T121/T113*10</f>
        <v>15</v>
      </c>
      <c r="U127" s="98">
        <f t="shared" si="68"/>
        <v>27.906976744186046</v>
      </c>
      <c r="V127" s="98">
        <f t="shared" si="68"/>
        <v>28.751219512195121</v>
      </c>
      <c r="W127" s="98">
        <f t="shared" si="68"/>
        <v>30</v>
      </c>
      <c r="X127" s="98">
        <f t="shared" si="68"/>
        <v>23.888888888888889</v>
      </c>
      <c r="Y127" s="98">
        <f t="shared" si="68"/>
        <v>22.027027027027025</v>
      </c>
      <c r="Z127" s="98">
        <f t="shared" si="68"/>
        <v>23.313373253493012</v>
      </c>
      <c r="AA127" s="98">
        <f t="shared" si="68"/>
        <v>50</v>
      </c>
      <c r="AB127" s="98"/>
      <c r="AC127" s="98">
        <f>AC121/AC113*10</f>
        <v>16.666666666666668</v>
      </c>
      <c r="AD127" s="98">
        <f>AD121/AD113*10</f>
        <v>39.587628865979383</v>
      </c>
      <c r="AE127" s="98">
        <f>AE121/AE113*10</f>
        <v>32.945258288357749</v>
      </c>
      <c r="AF127" s="98">
        <f>AF121/AF113*10</f>
        <v>34.146341463414636</v>
      </c>
      <c r="AJ127" s="120"/>
      <c r="AK127" s="120"/>
    </row>
    <row r="128" spans="1:37" s="12" customFormat="1" ht="30" hidden="1" customHeight="1" x14ac:dyDescent="0.2">
      <c r="A128" s="11" t="s">
        <v>92</v>
      </c>
      <c r="B128" s="11"/>
      <c r="C128" s="11"/>
      <c r="D128" s="11"/>
      <c r="E128" s="11"/>
      <c r="F128" s="11"/>
      <c r="G128" s="11"/>
      <c r="H128" s="50">
        <f t="shared" si="62"/>
        <v>18.94015922391522</v>
      </c>
      <c r="I128" s="50">
        <f t="shared" si="62"/>
        <v>32.571312939600311</v>
      </c>
      <c r="J128" s="15">
        <f t="shared" si="51"/>
        <v>1.7196958354221967</v>
      </c>
      <c r="K128" s="15"/>
      <c r="L128" s="98">
        <f t="shared" ref="L128:AF128" si="69">L122/L114*10</f>
        <v>43.006060606060608</v>
      </c>
      <c r="M128" s="98">
        <f t="shared" ref="M128" si="70">M122/M114*10</f>
        <v>31</v>
      </c>
      <c r="N128" s="98">
        <f t="shared" si="69"/>
        <v>28.930587337909994</v>
      </c>
      <c r="O128" s="98">
        <f t="shared" si="69"/>
        <v>33.764175433802428</v>
      </c>
      <c r="P128" s="98">
        <f t="shared" si="69"/>
        <v>29.222437137330751</v>
      </c>
      <c r="Q128" s="98">
        <f t="shared" si="69"/>
        <v>37.399770904925546</v>
      </c>
      <c r="R128" s="98">
        <f t="shared" si="69"/>
        <v>36.15174506828528</v>
      </c>
      <c r="S128" s="98">
        <f t="shared" si="69"/>
        <v>30.825026511134674</v>
      </c>
      <c r="T128" s="98">
        <f t="shared" si="69"/>
        <v>32.962962962962962</v>
      </c>
      <c r="U128" s="98">
        <f t="shared" si="69"/>
        <v>28.515557847687809</v>
      </c>
      <c r="V128" s="98">
        <f t="shared" si="69"/>
        <v>34.423428920073214</v>
      </c>
      <c r="W128" s="98">
        <f t="shared" si="69"/>
        <v>27.746187158727167</v>
      </c>
      <c r="X128" s="98">
        <f t="shared" si="69"/>
        <v>25.435793143521209</v>
      </c>
      <c r="Y128" s="98">
        <f t="shared" si="69"/>
        <v>31.100455136540962</v>
      </c>
      <c r="Z128" s="98">
        <f t="shared" si="69"/>
        <v>39.314484769928711</v>
      </c>
      <c r="AA128" s="98">
        <f t="shared" si="69"/>
        <v>31.755359877488516</v>
      </c>
      <c r="AB128" s="98">
        <f t="shared" si="69"/>
        <v>29.49984370115661</v>
      </c>
      <c r="AC128" s="98">
        <f t="shared" si="69"/>
        <v>30.271800679501698</v>
      </c>
      <c r="AD128" s="98">
        <f t="shared" si="69"/>
        <v>25.997719498289623</v>
      </c>
      <c r="AE128" s="98">
        <f t="shared" si="69"/>
        <v>40.033281825745874</v>
      </c>
      <c r="AF128" s="98">
        <f t="shared" si="69"/>
        <v>30.554545454545455</v>
      </c>
      <c r="AJ128" s="120"/>
      <c r="AK128" s="120"/>
    </row>
    <row r="129" spans="1:37" s="12" customFormat="1" ht="30" hidden="1" customHeight="1" x14ac:dyDescent="0.2">
      <c r="A129" s="11" t="s">
        <v>93</v>
      </c>
      <c r="B129" s="11"/>
      <c r="C129" s="11"/>
      <c r="D129" s="11"/>
      <c r="E129" s="11"/>
      <c r="F129" s="11"/>
      <c r="G129" s="11"/>
      <c r="H129" s="50">
        <f>H123/H115*10</f>
        <v>15.584415584415584</v>
      </c>
      <c r="I129" s="50">
        <f>I123/I115*10</f>
        <v>39.882096069869</v>
      </c>
      <c r="J129" s="15">
        <f t="shared" si="51"/>
        <v>2.5591011644832609</v>
      </c>
      <c r="K129" s="15"/>
      <c r="L129" s="98">
        <f>L123/L115*10</f>
        <v>99.3993993993994</v>
      </c>
      <c r="M129" s="50"/>
      <c r="N129" s="88">
        <f t="shared" ref="N129" si="71">N123/N115*10</f>
        <v>14.024390243902438</v>
      </c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98">
        <f t="shared" ref="Y129" si="72">Y123/Y115*10</f>
        <v>10</v>
      </c>
      <c r="Z129" s="98"/>
      <c r="AA129" s="98"/>
      <c r="AB129" s="98"/>
      <c r="AC129" s="98"/>
      <c r="AD129" s="98"/>
      <c r="AE129" s="98">
        <f>AE123/AE115*10</f>
        <v>18.625</v>
      </c>
      <c r="AF129" s="88"/>
      <c r="AJ129" s="120"/>
      <c r="AK129" s="120"/>
    </row>
    <row r="130" spans="1:37" s="12" customFormat="1" ht="30" hidden="1" customHeight="1" x14ac:dyDescent="0.2">
      <c r="A130" s="11" t="s">
        <v>206</v>
      </c>
      <c r="B130" s="11"/>
      <c r="C130" s="11"/>
      <c r="D130" s="11"/>
      <c r="E130" s="11"/>
      <c r="F130" s="11"/>
      <c r="G130" s="11"/>
      <c r="H130" s="50">
        <f>H124/H117*10</f>
        <v>83.09210526315789</v>
      </c>
      <c r="I130" s="50">
        <f>I124/I117*10</f>
        <v>60.117302052785924</v>
      </c>
      <c r="J130" s="15">
        <f t="shared" si="51"/>
        <v>0.72350197244841341</v>
      </c>
      <c r="K130" s="15"/>
      <c r="L130" s="50"/>
      <c r="M130" s="50"/>
      <c r="N130" s="88">
        <f>N124/N117*10</f>
        <v>46.923076923076927</v>
      </c>
      <c r="O130" s="88">
        <f t="shared" ref="O130" si="73">O124/O117*10</f>
        <v>57.5</v>
      </c>
      <c r="P130" s="88"/>
      <c r="Q130" s="88"/>
      <c r="R130" s="88"/>
      <c r="S130" s="88"/>
      <c r="T130" s="88">
        <f>T124/T117*10</f>
        <v>66</v>
      </c>
      <c r="U130" s="88"/>
      <c r="V130" s="88"/>
      <c r="W130" s="88"/>
      <c r="X130" s="88"/>
      <c r="Y130" s="88"/>
      <c r="Z130" s="88">
        <f t="shared" ref="Z130:AE130" si="74">Z124/Z117*10</f>
        <v>45.588235294117645</v>
      </c>
      <c r="AA130" s="88">
        <f t="shared" si="74"/>
        <v>79.285714285714292</v>
      </c>
      <c r="AB130" s="88"/>
      <c r="AC130" s="88"/>
      <c r="AD130" s="88"/>
      <c r="AE130" s="88">
        <f t="shared" si="74"/>
        <v>60</v>
      </c>
      <c r="AF130" s="88"/>
      <c r="AJ130" s="120"/>
      <c r="AK130" s="120"/>
    </row>
    <row r="131" spans="1:37" s="12" customFormat="1" ht="30" hidden="1" customHeight="1" x14ac:dyDescent="0.2">
      <c r="A131" s="51" t="s">
        <v>144</v>
      </c>
      <c r="B131" s="51"/>
      <c r="C131" s="51"/>
      <c r="D131" s="51"/>
      <c r="E131" s="51"/>
      <c r="F131" s="51"/>
      <c r="G131" s="51"/>
      <c r="H131" s="55"/>
      <c r="I131" s="52">
        <f>SUM(L131:AF131)</f>
        <v>288582</v>
      </c>
      <c r="J131" s="15" t="e">
        <f t="shared" si="51"/>
        <v>#DIV/0!</v>
      </c>
      <c r="K131" s="15"/>
      <c r="L131" s="88">
        <v>15300</v>
      </c>
      <c r="M131" s="88">
        <v>9690</v>
      </c>
      <c r="N131" s="88">
        <v>16886</v>
      </c>
      <c r="O131" s="88">
        <v>17874</v>
      </c>
      <c r="P131" s="88">
        <v>8746</v>
      </c>
      <c r="Q131" s="88">
        <v>22183</v>
      </c>
      <c r="R131" s="88">
        <v>13065</v>
      </c>
      <c r="S131" s="88">
        <v>12269</v>
      </c>
      <c r="T131" s="88">
        <v>14738</v>
      </c>
      <c r="U131" s="88">
        <v>5646</v>
      </c>
      <c r="V131" s="88">
        <v>7708</v>
      </c>
      <c r="W131" s="88">
        <v>14783</v>
      </c>
      <c r="X131" s="88">
        <v>16172</v>
      </c>
      <c r="Y131" s="88">
        <v>16789</v>
      </c>
      <c r="Z131" s="88">
        <v>18191</v>
      </c>
      <c r="AA131" s="88">
        <v>12646</v>
      </c>
      <c r="AB131" s="88">
        <v>10285</v>
      </c>
      <c r="AC131" s="88">
        <v>5148</v>
      </c>
      <c r="AD131" s="88">
        <v>14824</v>
      </c>
      <c r="AE131" s="88">
        <v>22979</v>
      </c>
      <c r="AF131" s="88">
        <v>12660</v>
      </c>
      <c r="AJ131" s="120"/>
      <c r="AK131" s="120"/>
    </row>
    <row r="132" spans="1:37" s="12" customFormat="1" ht="30" hidden="1" customHeight="1" x14ac:dyDescent="0.2">
      <c r="A132" s="51" t="s">
        <v>97</v>
      </c>
      <c r="B132" s="51"/>
      <c r="C132" s="51"/>
      <c r="D132" s="51"/>
      <c r="E132" s="51"/>
      <c r="F132" s="51"/>
      <c r="G132" s="51"/>
      <c r="H132" s="52">
        <v>2193</v>
      </c>
      <c r="I132" s="52">
        <f>SUM(L132:AF132)</f>
        <v>4968</v>
      </c>
      <c r="J132" s="15">
        <f t="shared" si="51"/>
        <v>2.265389876880985</v>
      </c>
      <c r="K132" s="15"/>
      <c r="L132" s="47">
        <f t="shared" ref="L132:AF132" si="75">(L110-L131)/2</f>
        <v>159</v>
      </c>
      <c r="M132" s="47">
        <f t="shared" si="75"/>
        <v>50</v>
      </c>
      <c r="N132" s="47">
        <f t="shared" si="75"/>
        <v>466</v>
      </c>
      <c r="O132" s="47">
        <f t="shared" si="75"/>
        <v>518</v>
      </c>
      <c r="P132" s="47">
        <f t="shared" si="75"/>
        <v>388</v>
      </c>
      <c r="Q132" s="47">
        <f t="shared" si="75"/>
        <v>175.5</v>
      </c>
      <c r="R132" s="47">
        <f t="shared" si="75"/>
        <v>207.5</v>
      </c>
      <c r="S132" s="47">
        <f t="shared" si="75"/>
        <v>604</v>
      </c>
      <c r="T132" s="47">
        <f t="shared" si="75"/>
        <v>255.5</v>
      </c>
      <c r="U132" s="47">
        <f t="shared" si="75"/>
        <v>94.5</v>
      </c>
      <c r="V132" s="47">
        <f t="shared" si="75"/>
        <v>355</v>
      </c>
      <c r="W132" s="47">
        <f t="shared" si="75"/>
        <v>81</v>
      </c>
      <c r="X132" s="47">
        <f t="shared" si="75"/>
        <v>149</v>
      </c>
      <c r="Y132" s="47">
        <f t="shared" si="75"/>
        <v>193.5</v>
      </c>
      <c r="Z132" s="47">
        <f t="shared" si="75"/>
        <v>130</v>
      </c>
      <c r="AA132" s="47">
        <f t="shared" si="75"/>
        <v>480</v>
      </c>
      <c r="AB132" s="47">
        <f t="shared" si="75"/>
        <v>47.5</v>
      </c>
      <c r="AC132" s="47">
        <f t="shared" si="75"/>
        <v>82.5</v>
      </c>
      <c r="AD132" s="47">
        <f t="shared" si="75"/>
        <v>311.5</v>
      </c>
      <c r="AE132" s="47">
        <f t="shared" si="75"/>
        <v>159</v>
      </c>
      <c r="AF132" s="47">
        <f t="shared" si="75"/>
        <v>61</v>
      </c>
      <c r="AJ132" s="120"/>
      <c r="AK132" s="120"/>
    </row>
    <row r="133" spans="1:37" s="12" customFormat="1" ht="30" hidden="1" customHeight="1" x14ac:dyDescent="0.2">
      <c r="A133" s="31" t="s">
        <v>98</v>
      </c>
      <c r="B133" s="31"/>
      <c r="C133" s="31"/>
      <c r="D133" s="31"/>
      <c r="E133" s="31"/>
      <c r="F133" s="31"/>
      <c r="G133" s="31"/>
      <c r="H133" s="27">
        <v>81</v>
      </c>
      <c r="I133" s="27">
        <f>SUM(L133:AF133)</f>
        <v>317</v>
      </c>
      <c r="J133" s="15">
        <f t="shared" si="51"/>
        <v>3.9135802469135803</v>
      </c>
      <c r="K133" s="15"/>
      <c r="L133" s="24">
        <v>48</v>
      </c>
      <c r="M133" s="24">
        <v>11</v>
      </c>
      <c r="N133" s="88">
        <v>10</v>
      </c>
      <c r="O133" s="88">
        <v>20</v>
      </c>
      <c r="P133" s="88">
        <v>28</v>
      </c>
      <c r="Q133" s="88">
        <v>15</v>
      </c>
      <c r="R133" s="88">
        <v>3</v>
      </c>
      <c r="S133" s="88">
        <v>10</v>
      </c>
      <c r="T133" s="88">
        <v>4</v>
      </c>
      <c r="U133" s="88">
        <v>4</v>
      </c>
      <c r="V133" s="88">
        <v>8</v>
      </c>
      <c r="W133" s="88">
        <v>6</v>
      </c>
      <c r="X133" s="88">
        <v>22</v>
      </c>
      <c r="Y133" s="88">
        <v>20</v>
      </c>
      <c r="Z133" s="88">
        <v>3</v>
      </c>
      <c r="AA133" s="88">
        <v>1</v>
      </c>
      <c r="AB133" s="88">
        <v>2</v>
      </c>
      <c r="AC133" s="88">
        <v>9</v>
      </c>
      <c r="AD133" s="88">
        <v>26</v>
      </c>
      <c r="AE133" s="88">
        <v>45</v>
      </c>
      <c r="AF133" s="88">
        <v>22</v>
      </c>
      <c r="AJ133" s="120"/>
      <c r="AK133" s="120"/>
    </row>
    <row r="134" spans="1:37" s="12" customFormat="1" ht="30" hidden="1" customHeight="1" x14ac:dyDescent="0.2">
      <c r="A134" s="31" t="s">
        <v>99</v>
      </c>
      <c r="B134" s="31"/>
      <c r="C134" s="31"/>
      <c r="D134" s="31"/>
      <c r="E134" s="31"/>
      <c r="F134" s="31"/>
      <c r="G134" s="31"/>
      <c r="H134" s="50"/>
      <c r="I134" s="27">
        <f t="shared" ref="I134" si="76">SUM(L134:AF134)</f>
        <v>0</v>
      </c>
      <c r="J134" s="15" t="e">
        <f t="shared" si="51"/>
        <v>#DIV/0!</v>
      </c>
      <c r="K134" s="15"/>
      <c r="L134" s="50"/>
      <c r="M134" s="50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J134" s="120"/>
      <c r="AK134" s="120"/>
    </row>
    <row r="135" spans="1:37" s="12" customFormat="1" ht="30" hidden="1" customHeight="1" x14ac:dyDescent="0.2">
      <c r="A135" s="11" t="s">
        <v>100</v>
      </c>
      <c r="B135" s="11"/>
      <c r="C135" s="11"/>
      <c r="D135" s="11"/>
      <c r="E135" s="11"/>
      <c r="F135" s="11"/>
      <c r="G135" s="11"/>
      <c r="H135" s="27">
        <v>4863</v>
      </c>
      <c r="I135" s="27">
        <f>SUM(L135:AF135)</f>
        <v>5700</v>
      </c>
      <c r="J135" s="15">
        <f t="shared" si="51"/>
        <v>1.1721159777914867</v>
      </c>
      <c r="K135" s="15"/>
      <c r="L135" s="47">
        <v>157</v>
      </c>
      <c r="M135" s="47">
        <v>162</v>
      </c>
      <c r="N135" s="47">
        <v>803</v>
      </c>
      <c r="O135" s="47">
        <v>367</v>
      </c>
      <c r="P135" s="47">
        <v>10</v>
      </c>
      <c r="Q135" s="47">
        <v>144</v>
      </c>
      <c r="R135" s="47">
        <v>608</v>
      </c>
      <c r="S135" s="47">
        <v>739</v>
      </c>
      <c r="T135" s="47">
        <v>243</v>
      </c>
      <c r="U135" s="47">
        <v>30</v>
      </c>
      <c r="V135" s="47">
        <v>280</v>
      </c>
      <c r="W135" s="47">
        <v>339</v>
      </c>
      <c r="X135" s="47">
        <v>12</v>
      </c>
      <c r="Y135" s="47">
        <v>679</v>
      </c>
      <c r="Z135" s="47">
        <v>189</v>
      </c>
      <c r="AA135" s="47">
        <v>59</v>
      </c>
      <c r="AB135" s="47">
        <v>115</v>
      </c>
      <c r="AC135" s="47">
        <v>30</v>
      </c>
      <c r="AD135" s="47">
        <v>351</v>
      </c>
      <c r="AE135" s="47">
        <v>383</v>
      </c>
      <c r="AF135" s="47"/>
      <c r="AJ135" s="120"/>
      <c r="AK135" s="120"/>
    </row>
    <row r="136" spans="1:37" s="12" customFormat="1" ht="27" hidden="1" customHeight="1" x14ac:dyDescent="0.2">
      <c r="A136" s="13" t="s">
        <v>101</v>
      </c>
      <c r="B136" s="40"/>
      <c r="C136" s="40"/>
      <c r="D136" s="40"/>
      <c r="E136" s="40"/>
      <c r="F136" s="40"/>
      <c r="G136" s="40"/>
      <c r="H136" s="23"/>
      <c r="I136" s="27">
        <f>SUM(L136:AF136)</f>
        <v>629.5</v>
      </c>
      <c r="J136" s="15"/>
      <c r="K136" s="15"/>
      <c r="L136" s="47"/>
      <c r="M136" s="47">
        <v>108</v>
      </c>
      <c r="N136" s="88">
        <v>21</v>
      </c>
      <c r="O136" s="88">
        <v>34</v>
      </c>
      <c r="P136" s="88"/>
      <c r="Q136" s="88"/>
      <c r="R136" s="88">
        <v>98</v>
      </c>
      <c r="S136" s="88"/>
      <c r="T136" s="88">
        <v>26</v>
      </c>
      <c r="U136" s="88"/>
      <c r="V136" s="88">
        <v>86</v>
      </c>
      <c r="W136" s="88">
        <v>107</v>
      </c>
      <c r="X136" s="88"/>
      <c r="Y136" s="88"/>
      <c r="Z136" s="88">
        <v>35</v>
      </c>
      <c r="AA136" s="88">
        <f>9+4</f>
        <v>13</v>
      </c>
      <c r="AB136" s="88"/>
      <c r="AC136" s="88">
        <v>6.5</v>
      </c>
      <c r="AD136" s="88">
        <f>52+43</f>
        <v>95</v>
      </c>
      <c r="AE136" s="88"/>
      <c r="AF136" s="88"/>
      <c r="AJ136" s="120"/>
      <c r="AK136" s="120"/>
    </row>
    <row r="137" spans="1:37" s="12" customFormat="1" ht="31.9" hidden="1" customHeight="1" outlineLevel="1" x14ac:dyDescent="0.2">
      <c r="A137" s="13" t="s">
        <v>102</v>
      </c>
      <c r="B137" s="13"/>
      <c r="C137" s="13"/>
      <c r="D137" s="13"/>
      <c r="E137" s="13"/>
      <c r="F137" s="13"/>
      <c r="G137" s="13"/>
      <c r="H137" s="27">
        <v>4894</v>
      </c>
      <c r="I137" s="27">
        <f>I135-I136</f>
        <v>5070.5</v>
      </c>
      <c r="J137" s="15">
        <f>I137/H137</f>
        <v>1.0360645688598284</v>
      </c>
      <c r="K137" s="15"/>
      <c r="L137" s="47">
        <v>158</v>
      </c>
      <c r="M137" s="47">
        <f t="shared" ref="M137:AF137" si="77">M135-M136</f>
        <v>54</v>
      </c>
      <c r="N137" s="47">
        <f t="shared" si="77"/>
        <v>782</v>
      </c>
      <c r="O137" s="47">
        <f>377-O136</f>
        <v>343</v>
      </c>
      <c r="P137" s="47">
        <f t="shared" si="77"/>
        <v>10</v>
      </c>
      <c r="Q137" s="47">
        <f t="shared" si="77"/>
        <v>144</v>
      </c>
      <c r="R137" s="47">
        <v>604.5</v>
      </c>
      <c r="S137" s="47">
        <f t="shared" si="77"/>
        <v>739</v>
      </c>
      <c r="T137" s="47">
        <f t="shared" si="77"/>
        <v>217</v>
      </c>
      <c r="U137" s="47">
        <f t="shared" si="77"/>
        <v>30</v>
      </c>
      <c r="V137" s="47">
        <v>194</v>
      </c>
      <c r="W137" s="47">
        <f t="shared" si="77"/>
        <v>232</v>
      </c>
      <c r="X137" s="47">
        <v>14</v>
      </c>
      <c r="Y137" s="47">
        <f t="shared" si="77"/>
        <v>679</v>
      </c>
      <c r="Z137" s="47">
        <f t="shared" si="77"/>
        <v>154</v>
      </c>
      <c r="AA137" s="47">
        <f>AA135-AA136</f>
        <v>46</v>
      </c>
      <c r="AB137" s="47">
        <f t="shared" si="77"/>
        <v>115</v>
      </c>
      <c r="AC137" s="47">
        <f>AC135-AC136</f>
        <v>23.5</v>
      </c>
      <c r="AD137" s="47">
        <f>AD135-AD136</f>
        <v>256</v>
      </c>
      <c r="AE137" s="47">
        <f t="shared" si="77"/>
        <v>383</v>
      </c>
      <c r="AF137" s="47">
        <f t="shared" si="77"/>
        <v>0</v>
      </c>
      <c r="AG137" s="69"/>
      <c r="AJ137" s="120"/>
      <c r="AK137" s="120"/>
    </row>
    <row r="138" spans="1:37" s="12" customFormat="1" ht="30" hidden="1" customHeight="1" outlineLevel="1" x14ac:dyDescent="0.2">
      <c r="A138" s="51" t="s">
        <v>103</v>
      </c>
      <c r="B138" s="127"/>
      <c r="C138" s="127"/>
      <c r="D138" s="127"/>
      <c r="E138" s="127"/>
      <c r="F138" s="127"/>
      <c r="G138" s="127"/>
      <c r="H138" s="23">
        <v>4894</v>
      </c>
      <c r="I138" s="27">
        <f>SUM(L138:AF138)</f>
        <v>5060</v>
      </c>
      <c r="J138" s="15">
        <f>I138/H138</f>
        <v>1.0339190845933797</v>
      </c>
      <c r="K138" s="15"/>
      <c r="L138" s="88">
        <v>158</v>
      </c>
      <c r="M138" s="88">
        <v>54</v>
      </c>
      <c r="N138" s="88">
        <v>782</v>
      </c>
      <c r="O138" s="88">
        <v>343</v>
      </c>
      <c r="P138" s="88">
        <v>10</v>
      </c>
      <c r="Q138" s="88">
        <v>144</v>
      </c>
      <c r="R138" s="88">
        <v>506.5</v>
      </c>
      <c r="S138" s="88">
        <v>739</v>
      </c>
      <c r="T138" s="88">
        <v>217</v>
      </c>
      <c r="U138" s="88">
        <v>30</v>
      </c>
      <c r="V138" s="88">
        <v>194</v>
      </c>
      <c r="W138" s="88">
        <v>232</v>
      </c>
      <c r="X138" s="88">
        <v>14</v>
      </c>
      <c r="Y138" s="88">
        <v>659</v>
      </c>
      <c r="Z138" s="88">
        <v>154</v>
      </c>
      <c r="AA138" s="88">
        <v>46</v>
      </c>
      <c r="AB138" s="88">
        <v>115</v>
      </c>
      <c r="AC138" s="88">
        <v>23.5</v>
      </c>
      <c r="AD138" s="88">
        <v>256</v>
      </c>
      <c r="AE138" s="88">
        <v>383</v>
      </c>
      <c r="AF138" s="88"/>
      <c r="AJ138" s="120"/>
      <c r="AK138" s="120"/>
    </row>
    <row r="139" spans="1:37" s="12" customFormat="1" ht="27.75" hidden="1" customHeight="1" x14ac:dyDescent="0.2">
      <c r="A139" s="13" t="s">
        <v>177</v>
      </c>
      <c r="B139" s="13"/>
      <c r="C139" s="13"/>
      <c r="D139" s="13"/>
      <c r="E139" s="13"/>
      <c r="F139" s="13"/>
      <c r="G139" s="13"/>
      <c r="H139" s="32">
        <f>H138/H137</f>
        <v>1</v>
      </c>
      <c r="I139" s="32">
        <f>I138/I137</f>
        <v>0.9979291983039148</v>
      </c>
      <c r="J139" s="15">
        <f>I139/H139</f>
        <v>0.9979291983039148</v>
      </c>
      <c r="K139" s="15"/>
      <c r="L139" s="34">
        <f>L138/L137</f>
        <v>1</v>
      </c>
      <c r="M139" s="34">
        <f t="shared" ref="M139:AE139" si="78">M138/M137</f>
        <v>1</v>
      </c>
      <c r="N139" s="34">
        <f t="shared" si="78"/>
        <v>1</v>
      </c>
      <c r="O139" s="34">
        <f t="shared" si="78"/>
        <v>1</v>
      </c>
      <c r="P139" s="34">
        <f t="shared" si="78"/>
        <v>1</v>
      </c>
      <c r="Q139" s="34">
        <f t="shared" si="78"/>
        <v>1</v>
      </c>
      <c r="R139" s="34">
        <f t="shared" si="78"/>
        <v>0.83788254755996694</v>
      </c>
      <c r="S139" s="34">
        <f t="shared" si="78"/>
        <v>1</v>
      </c>
      <c r="T139" s="34">
        <f t="shared" si="78"/>
        <v>1</v>
      </c>
      <c r="U139" s="34">
        <f t="shared" si="78"/>
        <v>1</v>
      </c>
      <c r="V139" s="34">
        <f t="shared" si="78"/>
        <v>1</v>
      </c>
      <c r="W139" s="34">
        <f t="shared" si="78"/>
        <v>1</v>
      </c>
      <c r="X139" s="34">
        <f t="shared" si="78"/>
        <v>1</v>
      </c>
      <c r="Y139" s="34">
        <f t="shared" si="78"/>
        <v>0.97054491899852724</v>
      </c>
      <c r="Z139" s="34">
        <f t="shared" si="78"/>
        <v>1</v>
      </c>
      <c r="AA139" s="34">
        <f t="shared" si="78"/>
        <v>1</v>
      </c>
      <c r="AB139" s="34">
        <f t="shared" si="78"/>
        <v>1</v>
      </c>
      <c r="AC139" s="34">
        <f t="shared" si="78"/>
        <v>1</v>
      </c>
      <c r="AD139" s="34">
        <f t="shared" si="78"/>
        <v>1</v>
      </c>
      <c r="AE139" s="34">
        <f t="shared" si="78"/>
        <v>1</v>
      </c>
      <c r="AF139" s="34"/>
      <c r="AJ139" s="120"/>
      <c r="AK139" s="120"/>
    </row>
    <row r="140" spans="1:37" s="12" customFormat="1" ht="27.75" hidden="1" customHeight="1" x14ac:dyDescent="0.2">
      <c r="A140" s="13" t="s">
        <v>94</v>
      </c>
      <c r="B140" s="13"/>
      <c r="C140" s="13"/>
      <c r="D140" s="13"/>
      <c r="E140" s="13"/>
      <c r="F140" s="13"/>
      <c r="G140" s="13"/>
      <c r="H140" s="30">
        <f>H137-H138</f>
        <v>0</v>
      </c>
      <c r="I140" s="30">
        <f>I137-I138</f>
        <v>10.5</v>
      </c>
      <c r="J140" s="15"/>
      <c r="K140" s="15"/>
      <c r="L140" s="30">
        <f>L137-L138</f>
        <v>0</v>
      </c>
      <c r="M140" s="30">
        <f t="shared" ref="M140:AF140" si="79">M137-M138</f>
        <v>0</v>
      </c>
      <c r="N140" s="30">
        <f t="shared" si="79"/>
        <v>0</v>
      </c>
      <c r="O140" s="30">
        <f t="shared" si="79"/>
        <v>0</v>
      </c>
      <c r="P140" s="30">
        <f t="shared" si="79"/>
        <v>0</v>
      </c>
      <c r="Q140" s="30">
        <f t="shared" si="79"/>
        <v>0</v>
      </c>
      <c r="R140" s="30">
        <f>R137-R138-R136</f>
        <v>0</v>
      </c>
      <c r="S140" s="30">
        <f t="shared" si="79"/>
        <v>0</v>
      </c>
      <c r="T140" s="30">
        <f t="shared" si="79"/>
        <v>0</v>
      </c>
      <c r="U140" s="30">
        <f t="shared" si="79"/>
        <v>0</v>
      </c>
      <c r="V140" s="30">
        <f>V137-V138</f>
        <v>0</v>
      </c>
      <c r="W140" s="30">
        <f t="shared" si="79"/>
        <v>0</v>
      </c>
      <c r="X140" s="30">
        <f t="shared" si="79"/>
        <v>0</v>
      </c>
      <c r="Y140" s="30">
        <f>Y137-Y138</f>
        <v>20</v>
      </c>
      <c r="Z140" s="30">
        <f t="shared" si="79"/>
        <v>0</v>
      </c>
      <c r="AA140" s="30">
        <f>AA137-AA138</f>
        <v>0</v>
      </c>
      <c r="AB140" s="30">
        <f t="shared" si="79"/>
        <v>0</v>
      </c>
      <c r="AC140" s="30">
        <f>AC137-AC138</f>
        <v>0</v>
      </c>
      <c r="AD140" s="30">
        <f t="shared" si="79"/>
        <v>0</v>
      </c>
      <c r="AE140" s="30">
        <f t="shared" si="79"/>
        <v>0</v>
      </c>
      <c r="AF140" s="30">
        <f t="shared" si="79"/>
        <v>0</v>
      </c>
      <c r="AG140" s="69"/>
      <c r="AJ140" s="120"/>
      <c r="AK140" s="120"/>
    </row>
    <row r="141" spans="1:37" s="12" customFormat="1" ht="27.75" hidden="1" customHeight="1" x14ac:dyDescent="0.2">
      <c r="A141" s="13" t="s">
        <v>180</v>
      </c>
      <c r="B141" s="40"/>
      <c r="C141" s="40"/>
      <c r="D141" s="40"/>
      <c r="E141" s="40"/>
      <c r="F141" s="40"/>
      <c r="G141" s="40"/>
      <c r="H141" s="88"/>
      <c r="I141" s="26"/>
      <c r="J141" s="16" t="e">
        <f>I141/H141</f>
        <v>#DIV/0!</v>
      </c>
      <c r="K141" s="16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J141" s="120"/>
      <c r="AK141" s="120"/>
    </row>
    <row r="142" spans="1:37" s="12" customFormat="1" ht="30" hidden="1" customHeight="1" x14ac:dyDescent="0.2">
      <c r="A142" s="31" t="s">
        <v>104</v>
      </c>
      <c r="B142" s="93"/>
      <c r="C142" s="93"/>
      <c r="D142" s="93"/>
      <c r="E142" s="93"/>
      <c r="F142" s="93"/>
      <c r="G142" s="93"/>
      <c r="H142" s="23">
        <v>95653</v>
      </c>
      <c r="I142" s="27">
        <f>SUM(L142:AF142)</f>
        <v>122635.5</v>
      </c>
      <c r="J142" s="15">
        <f>I142/H142</f>
        <v>1.2820873365184573</v>
      </c>
      <c r="K142" s="15"/>
      <c r="L142" s="88">
        <v>2838</v>
      </c>
      <c r="M142" s="88">
        <v>977</v>
      </c>
      <c r="N142" s="88">
        <v>22137</v>
      </c>
      <c r="O142" s="88">
        <v>8582</v>
      </c>
      <c r="P142" s="88">
        <v>180</v>
      </c>
      <c r="Q142" s="88">
        <v>3427</v>
      </c>
      <c r="R142" s="88">
        <v>12032</v>
      </c>
      <c r="S142" s="88">
        <v>20130</v>
      </c>
      <c r="T142" s="88">
        <v>4389</v>
      </c>
      <c r="U142" s="88">
        <v>594</v>
      </c>
      <c r="V142" s="88">
        <v>3291</v>
      </c>
      <c r="W142" s="88">
        <v>5331</v>
      </c>
      <c r="X142" s="88">
        <v>324</v>
      </c>
      <c r="Y142" s="88">
        <v>14498</v>
      </c>
      <c r="Z142" s="88">
        <v>3449</v>
      </c>
      <c r="AA142" s="88">
        <v>927.5</v>
      </c>
      <c r="AB142" s="88">
        <v>2311</v>
      </c>
      <c r="AC142" s="88">
        <v>435</v>
      </c>
      <c r="AD142" s="88">
        <v>6345</v>
      </c>
      <c r="AE142" s="88">
        <v>10438</v>
      </c>
      <c r="AF142" s="88"/>
      <c r="AJ142" s="120"/>
      <c r="AK142" s="120"/>
    </row>
    <row r="143" spans="1:37" s="12" customFormat="1" ht="31.15" hidden="1" customHeight="1" x14ac:dyDescent="0.2">
      <c r="A143" s="13" t="s">
        <v>52</v>
      </c>
      <c r="B143" s="40"/>
      <c r="C143" s="40"/>
      <c r="D143" s="40"/>
      <c r="E143" s="40"/>
      <c r="F143" s="40"/>
      <c r="G143" s="40"/>
      <c r="H143" s="15" t="e">
        <f>H142/H141</f>
        <v>#DIV/0!</v>
      </c>
      <c r="I143" s="9" t="e">
        <f>I142/I141</f>
        <v>#DIV/0!</v>
      </c>
      <c r="J143" s="15"/>
      <c r="K143" s="15"/>
      <c r="L143" s="29" t="e">
        <f t="shared" ref="L143:AF143" si="80">L142/L141</f>
        <v>#DIV/0!</v>
      </c>
      <c r="M143" s="29" t="e">
        <f t="shared" si="80"/>
        <v>#DIV/0!</v>
      </c>
      <c r="N143" s="88" t="e">
        <f t="shared" si="80"/>
        <v>#DIV/0!</v>
      </c>
      <c r="O143" s="88" t="e">
        <f t="shared" si="80"/>
        <v>#DIV/0!</v>
      </c>
      <c r="P143" s="88" t="e">
        <f t="shared" si="80"/>
        <v>#DIV/0!</v>
      </c>
      <c r="Q143" s="88" t="e">
        <f t="shared" si="80"/>
        <v>#DIV/0!</v>
      </c>
      <c r="R143" s="88" t="e">
        <f t="shared" si="80"/>
        <v>#DIV/0!</v>
      </c>
      <c r="S143" s="88" t="e">
        <f t="shared" si="80"/>
        <v>#DIV/0!</v>
      </c>
      <c r="T143" s="88" t="e">
        <f t="shared" si="80"/>
        <v>#DIV/0!</v>
      </c>
      <c r="U143" s="88" t="e">
        <f t="shared" si="80"/>
        <v>#DIV/0!</v>
      </c>
      <c r="V143" s="88" t="e">
        <f t="shared" si="80"/>
        <v>#DIV/0!</v>
      </c>
      <c r="W143" s="88" t="e">
        <f t="shared" si="80"/>
        <v>#DIV/0!</v>
      </c>
      <c r="X143" s="88" t="e">
        <f t="shared" si="80"/>
        <v>#DIV/0!</v>
      </c>
      <c r="Y143" s="88" t="e">
        <f t="shared" si="80"/>
        <v>#DIV/0!</v>
      </c>
      <c r="Z143" s="88" t="e">
        <f t="shared" si="80"/>
        <v>#DIV/0!</v>
      </c>
      <c r="AA143" s="88" t="e">
        <f t="shared" si="80"/>
        <v>#DIV/0!</v>
      </c>
      <c r="AB143" s="88" t="e">
        <f t="shared" si="80"/>
        <v>#DIV/0!</v>
      </c>
      <c r="AC143" s="88" t="e">
        <f t="shared" si="80"/>
        <v>#DIV/0!</v>
      </c>
      <c r="AD143" s="88" t="e">
        <f t="shared" si="80"/>
        <v>#DIV/0!</v>
      </c>
      <c r="AE143" s="88" t="e">
        <f t="shared" si="80"/>
        <v>#DIV/0!</v>
      </c>
      <c r="AF143" s="88" t="e">
        <f t="shared" si="80"/>
        <v>#DIV/0!</v>
      </c>
      <c r="AJ143" s="120"/>
      <c r="AK143" s="120"/>
    </row>
    <row r="144" spans="1:37" s="12" customFormat="1" ht="30" hidden="1" customHeight="1" x14ac:dyDescent="0.2">
      <c r="A144" s="31" t="s">
        <v>96</v>
      </c>
      <c r="B144" s="31"/>
      <c r="C144" s="31"/>
      <c r="D144" s="31"/>
      <c r="E144" s="31"/>
      <c r="F144" s="31"/>
      <c r="G144" s="31"/>
      <c r="H144" s="55">
        <f>H142/H138*10</f>
        <v>195.44953003677972</v>
      </c>
      <c r="I144" s="55">
        <f>I142/I138*10</f>
        <v>242.36264822134387</v>
      </c>
      <c r="J144" s="15">
        <f>I144/H144</f>
        <v>1.2400267638184448</v>
      </c>
      <c r="K144" s="15"/>
      <c r="L144" s="99">
        <f t="shared" ref="L144" si="81">L142/L138*10</f>
        <v>179.62025316455697</v>
      </c>
      <c r="M144" s="99">
        <f t="shared" ref="M144:N144" si="82">M142/M138*10</f>
        <v>180.92592592592592</v>
      </c>
      <c r="N144" s="99">
        <f t="shared" si="82"/>
        <v>283.08184143222502</v>
      </c>
      <c r="O144" s="99">
        <f>O142/O138*10</f>
        <v>250.20408163265304</v>
      </c>
      <c r="P144" s="99">
        <f>P142/P138*10</f>
        <v>180</v>
      </c>
      <c r="Q144" s="99">
        <f>Q142/Q138*10</f>
        <v>237.98611111111111</v>
      </c>
      <c r="R144" s="99">
        <f>R142/R138*10</f>
        <v>237.5518262586377</v>
      </c>
      <c r="S144" s="99">
        <f>S142/S138*10</f>
        <v>272.39512855209745</v>
      </c>
      <c r="T144" s="99">
        <f t="shared" ref="T144:Y144" si="83">T142/T138*10</f>
        <v>202.25806451612902</v>
      </c>
      <c r="U144" s="99">
        <f t="shared" si="83"/>
        <v>198</v>
      </c>
      <c r="V144" s="99">
        <f t="shared" si="83"/>
        <v>169.63917525773195</v>
      </c>
      <c r="W144" s="99">
        <f t="shared" si="83"/>
        <v>229.78448275862067</v>
      </c>
      <c r="X144" s="99">
        <f t="shared" si="83"/>
        <v>231.42857142857142</v>
      </c>
      <c r="Y144" s="99">
        <f t="shared" si="83"/>
        <v>220</v>
      </c>
      <c r="Z144" s="99">
        <f>Z142/Z138*10</f>
        <v>223.96103896103895</v>
      </c>
      <c r="AA144" s="99">
        <f>AA142/AA138*10</f>
        <v>201.63043478260872</v>
      </c>
      <c r="AB144" s="99">
        <f t="shared" ref="AB144:AC144" si="84">AB142/AB138*10</f>
        <v>200.95652173913044</v>
      </c>
      <c r="AC144" s="99">
        <f t="shared" si="84"/>
        <v>185.10638297872339</v>
      </c>
      <c r="AD144" s="99">
        <f>AD142/AD138*10</f>
        <v>247.8515625</v>
      </c>
      <c r="AE144" s="99">
        <f>AE142/AE138*10</f>
        <v>272.53263707571801</v>
      </c>
      <c r="AF144" s="99"/>
      <c r="AJ144" s="120"/>
      <c r="AK144" s="120"/>
    </row>
    <row r="145" spans="1:37" s="12" customFormat="1" ht="30" hidden="1" customHeight="1" outlineLevel="1" x14ac:dyDescent="0.2">
      <c r="A145" s="11" t="s">
        <v>105</v>
      </c>
      <c r="B145" s="44"/>
      <c r="C145" s="44"/>
      <c r="D145" s="44"/>
      <c r="E145" s="44"/>
      <c r="F145" s="44"/>
      <c r="G145" s="44"/>
      <c r="H145" s="8">
        <v>875</v>
      </c>
      <c r="I145" s="27">
        <f>L145+M145+N145+O145+P145+Q145+R145+S145+T145+U145+V145+W145+X145+Y145+Z145+AA145+AB145+AC145+AD145+AE145+AF145</f>
        <v>961.5</v>
      </c>
      <c r="J145" s="15"/>
      <c r="K145" s="15"/>
      <c r="L145" s="47">
        <v>22</v>
      </c>
      <c r="M145" s="47">
        <v>86</v>
      </c>
      <c r="N145" s="88">
        <v>90</v>
      </c>
      <c r="O145" s="88">
        <v>0.5</v>
      </c>
      <c r="P145" s="88">
        <v>16</v>
      </c>
      <c r="Q145" s="88">
        <v>10</v>
      </c>
      <c r="R145" s="88">
        <v>127</v>
      </c>
      <c r="S145" s="88">
        <v>94</v>
      </c>
      <c r="T145" s="88">
        <v>47</v>
      </c>
      <c r="U145" s="88">
        <v>24</v>
      </c>
      <c r="V145" s="88">
        <v>76</v>
      </c>
      <c r="W145" s="88">
        <v>129</v>
      </c>
      <c r="X145" s="88"/>
      <c r="Y145" s="88">
        <v>8</v>
      </c>
      <c r="Z145" s="88">
        <v>36</v>
      </c>
      <c r="AA145" s="88">
        <v>26</v>
      </c>
      <c r="AB145" s="88"/>
      <c r="AC145" s="88">
        <v>11</v>
      </c>
      <c r="AD145" s="88">
        <v>95</v>
      </c>
      <c r="AE145" s="88">
        <v>58</v>
      </c>
      <c r="AF145" s="88">
        <v>6</v>
      </c>
      <c r="AJ145" s="120"/>
      <c r="AK145" s="120"/>
    </row>
    <row r="146" spans="1:37" s="12" customFormat="1" ht="30" hidden="1" customHeight="1" x14ac:dyDescent="0.2">
      <c r="A146" s="11" t="s">
        <v>106</v>
      </c>
      <c r="B146" s="11"/>
      <c r="C146" s="11"/>
      <c r="D146" s="11"/>
      <c r="E146" s="11"/>
      <c r="F146" s="11"/>
      <c r="G146" s="11"/>
      <c r="H146" s="53"/>
      <c r="I146" s="27">
        <f>SUM(L146:AF146)</f>
        <v>0</v>
      </c>
      <c r="J146" s="27"/>
      <c r="K146" s="27"/>
      <c r="L146" s="54"/>
      <c r="M146" s="54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J146" s="120"/>
      <c r="AK146" s="120"/>
    </row>
    <row r="147" spans="1:37" s="12" customFormat="1" ht="30" hidden="1" customHeight="1" x14ac:dyDescent="0.2">
      <c r="A147" s="11" t="s">
        <v>87</v>
      </c>
      <c r="B147" s="11"/>
      <c r="C147" s="11"/>
      <c r="D147" s="11"/>
      <c r="E147" s="11"/>
      <c r="F147" s="11"/>
      <c r="G147" s="11"/>
      <c r="H147" s="53"/>
      <c r="I147" s="27">
        <f>SUM(L147:AF147)</f>
        <v>48</v>
      </c>
      <c r="J147" s="27"/>
      <c r="K147" s="27"/>
      <c r="L147" s="54"/>
      <c r="M147" s="54"/>
      <c r="N147" s="88"/>
      <c r="O147" s="88"/>
      <c r="P147" s="88"/>
      <c r="Q147" s="88"/>
      <c r="R147" s="88"/>
      <c r="S147" s="88"/>
      <c r="T147" s="88"/>
      <c r="U147" s="88"/>
      <c r="V147" s="88">
        <f>14+34</f>
        <v>48</v>
      </c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J147" s="120"/>
      <c r="AK147" s="120"/>
    </row>
    <row r="148" spans="1:37" s="12" customFormat="1" ht="30" hidden="1" customHeight="1" outlineLevel="1" x14ac:dyDescent="0.2">
      <c r="A148" s="11" t="s">
        <v>107</v>
      </c>
      <c r="B148" s="11"/>
      <c r="C148" s="11"/>
      <c r="D148" s="11"/>
      <c r="E148" s="11"/>
      <c r="F148" s="11"/>
      <c r="G148" s="11"/>
      <c r="H148" s="52">
        <v>850</v>
      </c>
      <c r="I148" s="52">
        <f>I145-I146</f>
        <v>961.5</v>
      </c>
      <c r="J148" s="15"/>
      <c r="K148" s="15"/>
      <c r="L148" s="47">
        <f>L145</f>
        <v>22</v>
      </c>
      <c r="M148" s="47">
        <v>86</v>
      </c>
      <c r="N148" s="47">
        <v>86.3</v>
      </c>
      <c r="O148" s="47">
        <v>0</v>
      </c>
      <c r="P148" s="47">
        <f>P145-P146</f>
        <v>16</v>
      </c>
      <c r="Q148" s="47">
        <v>7</v>
      </c>
      <c r="R148" s="47">
        <v>126.7</v>
      </c>
      <c r="S148" s="47">
        <v>94</v>
      </c>
      <c r="T148" s="47">
        <f>T145-T146</f>
        <v>47</v>
      </c>
      <c r="U148" s="47">
        <f>U145-U146</f>
        <v>24</v>
      </c>
      <c r="V148" s="47">
        <f>V145-V146-V147</f>
        <v>28</v>
      </c>
      <c r="W148" s="47">
        <f>W145-W146</f>
        <v>129</v>
      </c>
      <c r="X148" s="47">
        <f>X145-X146</f>
        <v>0</v>
      </c>
      <c r="Y148" s="47">
        <v>7.1</v>
      </c>
      <c r="Z148" s="47">
        <f>Z145-Z146</f>
        <v>36</v>
      </c>
      <c r="AA148" s="47">
        <v>21</v>
      </c>
      <c r="AB148" s="47">
        <f>AB145-AB146</f>
        <v>0</v>
      </c>
      <c r="AC148" s="47">
        <f>AC145-AC146</f>
        <v>11</v>
      </c>
      <c r="AD148" s="47">
        <f>AD145-AD146</f>
        <v>95</v>
      </c>
      <c r="AE148" s="47">
        <f>AE145-AE146</f>
        <v>58</v>
      </c>
      <c r="AF148" s="47">
        <f>AF145-AF146</f>
        <v>6</v>
      </c>
      <c r="AJ148" s="120"/>
      <c r="AK148" s="120"/>
    </row>
    <row r="149" spans="1:37" s="12" customFormat="1" ht="30" hidden="1" customHeight="1" outlineLevel="1" x14ac:dyDescent="0.2">
      <c r="A149" s="51" t="s">
        <v>168</v>
      </c>
      <c r="B149" s="127"/>
      <c r="C149" s="127"/>
      <c r="D149" s="127"/>
      <c r="E149" s="127"/>
      <c r="F149" s="127"/>
      <c r="G149" s="127"/>
      <c r="H149" s="23">
        <v>812</v>
      </c>
      <c r="I149" s="97">
        <f>SUM(L149:AF149)</f>
        <v>872.15</v>
      </c>
      <c r="J149" s="15">
        <f t="shared" ref="J149:J154" si="85">I149/H149</f>
        <v>1.0740763546798029</v>
      </c>
      <c r="K149" s="15"/>
      <c r="L149" s="88">
        <v>22</v>
      </c>
      <c r="M149" s="88">
        <v>86</v>
      </c>
      <c r="N149" s="88">
        <v>86.3</v>
      </c>
      <c r="O149" s="88"/>
      <c r="P149" s="88">
        <v>16</v>
      </c>
      <c r="Q149" s="88">
        <v>7</v>
      </c>
      <c r="R149" s="88">
        <v>124.75</v>
      </c>
      <c r="S149" s="88">
        <v>94</v>
      </c>
      <c r="T149" s="88">
        <v>47</v>
      </c>
      <c r="U149" s="88">
        <v>24</v>
      </c>
      <c r="V149" s="88">
        <v>28</v>
      </c>
      <c r="W149" s="88">
        <v>110</v>
      </c>
      <c r="X149" s="88"/>
      <c r="Y149" s="88">
        <v>7.1</v>
      </c>
      <c r="Z149" s="88">
        <v>29</v>
      </c>
      <c r="AA149" s="88">
        <v>21</v>
      </c>
      <c r="AB149" s="88"/>
      <c r="AC149" s="88">
        <v>11</v>
      </c>
      <c r="AD149" s="88">
        <v>95</v>
      </c>
      <c r="AE149" s="88">
        <v>58</v>
      </c>
      <c r="AF149" s="88">
        <v>6</v>
      </c>
      <c r="AJ149" s="120"/>
      <c r="AK149" s="120"/>
    </row>
    <row r="150" spans="1:37" s="12" customFormat="1" ht="30" hidden="1" customHeight="1" x14ac:dyDescent="0.2">
      <c r="A150" s="13" t="s">
        <v>177</v>
      </c>
      <c r="B150" s="13"/>
      <c r="C150" s="13"/>
      <c r="D150" s="13"/>
      <c r="E150" s="13"/>
      <c r="F150" s="13"/>
      <c r="G150" s="13"/>
      <c r="H150" s="32">
        <f>H149/H148</f>
        <v>0.95529411764705885</v>
      </c>
      <c r="I150" s="32">
        <f>I149/I148</f>
        <v>0.90707228289131558</v>
      </c>
      <c r="J150" s="15">
        <f t="shared" si="85"/>
        <v>0.94952147839608159</v>
      </c>
      <c r="K150" s="15"/>
      <c r="L150" s="29">
        <f>L149/L148</f>
        <v>1</v>
      </c>
      <c r="M150" s="29">
        <f>M149/M148</f>
        <v>1</v>
      </c>
      <c r="N150" s="29">
        <f>N149/N148</f>
        <v>1</v>
      </c>
      <c r="O150" s="29"/>
      <c r="P150" s="29">
        <f>P149/P148</f>
        <v>1</v>
      </c>
      <c r="Q150" s="29">
        <f>Q149/Q148</f>
        <v>1</v>
      </c>
      <c r="R150" s="29">
        <f>R149/R148</f>
        <v>0.98460931333859514</v>
      </c>
      <c r="S150" s="29">
        <f t="shared" ref="S150:AF150" si="86">S149/S148</f>
        <v>1</v>
      </c>
      <c r="T150" s="29">
        <f t="shared" si="86"/>
        <v>1</v>
      </c>
      <c r="U150" s="29">
        <f t="shared" si="86"/>
        <v>1</v>
      </c>
      <c r="V150" s="29">
        <f t="shared" si="86"/>
        <v>1</v>
      </c>
      <c r="W150" s="29">
        <f t="shared" si="86"/>
        <v>0.8527131782945736</v>
      </c>
      <c r="X150" s="29"/>
      <c r="Y150" s="29">
        <f t="shared" si="86"/>
        <v>1</v>
      </c>
      <c r="Z150" s="29">
        <f t="shared" si="86"/>
        <v>0.80555555555555558</v>
      </c>
      <c r="AA150" s="29">
        <f t="shared" si="86"/>
        <v>1</v>
      </c>
      <c r="AB150" s="29"/>
      <c r="AC150" s="29">
        <f t="shared" si="86"/>
        <v>1</v>
      </c>
      <c r="AD150" s="29">
        <f t="shared" si="86"/>
        <v>1</v>
      </c>
      <c r="AE150" s="29">
        <f t="shared" si="86"/>
        <v>1</v>
      </c>
      <c r="AF150" s="29">
        <f t="shared" si="86"/>
        <v>1</v>
      </c>
      <c r="AJ150" s="120"/>
      <c r="AK150" s="120"/>
    </row>
    <row r="151" spans="1:37" s="12" customFormat="1" ht="30.75" hidden="1" customHeight="1" x14ac:dyDescent="0.2">
      <c r="A151" s="13" t="s">
        <v>181</v>
      </c>
      <c r="B151" s="40"/>
      <c r="C151" s="40"/>
      <c r="D151" s="40"/>
      <c r="E151" s="40"/>
      <c r="F151" s="40"/>
      <c r="G151" s="40"/>
      <c r="H151" s="88"/>
      <c r="I151" s="88"/>
      <c r="J151" s="15" t="e">
        <f t="shared" si="85"/>
        <v>#DIV/0!</v>
      </c>
      <c r="K151" s="15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J151" s="120"/>
      <c r="AK151" s="120"/>
    </row>
    <row r="152" spans="1:37" s="12" customFormat="1" ht="30" hidden="1" customHeight="1" x14ac:dyDescent="0.2">
      <c r="A152" s="31" t="s">
        <v>108</v>
      </c>
      <c r="B152" s="93"/>
      <c r="C152" s="93"/>
      <c r="D152" s="93"/>
      <c r="E152" s="93"/>
      <c r="F152" s="93"/>
      <c r="G152" s="93"/>
      <c r="H152" s="23">
        <v>25928</v>
      </c>
      <c r="I152" s="27">
        <f>SUM(L152:AF152)</f>
        <v>34944.36</v>
      </c>
      <c r="J152" s="15">
        <f t="shared" si="85"/>
        <v>1.3477460660290035</v>
      </c>
      <c r="K152" s="15"/>
      <c r="L152" s="88">
        <v>837</v>
      </c>
      <c r="M152" s="88">
        <v>4164</v>
      </c>
      <c r="N152" s="88">
        <v>2400</v>
      </c>
      <c r="O152" s="88"/>
      <c r="P152" s="88">
        <v>151</v>
      </c>
      <c r="Q152" s="88">
        <v>224</v>
      </c>
      <c r="R152" s="88">
        <v>7551</v>
      </c>
      <c r="S152" s="88">
        <v>5113</v>
      </c>
      <c r="T152" s="88">
        <v>1245</v>
      </c>
      <c r="U152" s="88">
        <v>230</v>
      </c>
      <c r="V152" s="88">
        <v>708.4</v>
      </c>
      <c r="W152" s="88">
        <v>3938</v>
      </c>
      <c r="X152" s="88"/>
      <c r="Y152" s="88">
        <v>94.96</v>
      </c>
      <c r="Z152" s="88">
        <v>1293</v>
      </c>
      <c r="AA152" s="88">
        <v>1510</v>
      </c>
      <c r="AB152" s="88"/>
      <c r="AC152" s="88">
        <v>205</v>
      </c>
      <c r="AD152" s="88">
        <v>4330</v>
      </c>
      <c r="AE152" s="88">
        <v>930</v>
      </c>
      <c r="AF152" s="88">
        <v>20</v>
      </c>
      <c r="AJ152" s="120"/>
      <c r="AK152" s="120"/>
    </row>
    <row r="153" spans="1:37" s="12" customFormat="1" ht="30" hidden="1" customHeight="1" x14ac:dyDescent="0.2">
      <c r="A153" s="13" t="s">
        <v>52</v>
      </c>
      <c r="B153" s="13"/>
      <c r="C153" s="13"/>
      <c r="D153" s="13"/>
      <c r="E153" s="13"/>
      <c r="F153" s="13"/>
      <c r="G153" s="13"/>
      <c r="H153" s="87" t="e">
        <f>H152/H151</f>
        <v>#DIV/0!</v>
      </c>
      <c r="I153" s="87" t="e">
        <f>I152/I151</f>
        <v>#DIV/0!</v>
      </c>
      <c r="J153" s="15" t="e">
        <f t="shared" si="85"/>
        <v>#DIV/0!</v>
      </c>
      <c r="K153" s="15"/>
      <c r="L153" s="87"/>
      <c r="M153" s="87"/>
      <c r="N153" s="87"/>
      <c r="O153" s="87"/>
      <c r="P153" s="87"/>
      <c r="Q153" s="87"/>
      <c r="R153" s="87"/>
      <c r="S153" s="87"/>
      <c r="T153" s="87" t="e">
        <f t="shared" ref="T153" si="87">T152/T151</f>
        <v>#DIV/0!</v>
      </c>
      <c r="U153" s="87"/>
      <c r="V153" s="87" t="e">
        <f>V152/V151</f>
        <v>#DIV/0!</v>
      </c>
      <c r="W153" s="88"/>
      <c r="X153" s="87"/>
      <c r="Y153" s="87" t="e">
        <f>Y152/Y151</f>
        <v>#DIV/0!</v>
      </c>
      <c r="Z153" s="87" t="e">
        <f>Z152/Z151</f>
        <v>#DIV/0!</v>
      </c>
      <c r="AA153" s="87" t="e">
        <f>AA152/AA151</f>
        <v>#DIV/0!</v>
      </c>
      <c r="AB153" s="87" t="e">
        <f>AB152/AB151</f>
        <v>#DIV/0!</v>
      </c>
      <c r="AC153" s="87"/>
      <c r="AD153" s="87" t="e">
        <f>AD152/AD151</f>
        <v>#DIV/0!</v>
      </c>
      <c r="AE153" s="87" t="e">
        <f>AE152/AE151</f>
        <v>#DIV/0!</v>
      </c>
      <c r="AF153" s="87" t="e">
        <f>AF152/AF151</f>
        <v>#DIV/0!</v>
      </c>
      <c r="AJ153" s="120"/>
      <c r="AK153" s="120"/>
    </row>
    <row r="154" spans="1:37" s="12" customFormat="1" ht="30" hidden="1" customHeight="1" x14ac:dyDescent="0.2">
      <c r="A154" s="31" t="s">
        <v>96</v>
      </c>
      <c r="B154" s="31"/>
      <c r="C154" s="31"/>
      <c r="D154" s="31"/>
      <c r="E154" s="31"/>
      <c r="F154" s="31"/>
      <c r="G154" s="31"/>
      <c r="H154" s="55">
        <f>H152/H149*10</f>
        <v>319.31034482758616</v>
      </c>
      <c r="I154" s="55">
        <f>I152/I149*10</f>
        <v>400.66915094880471</v>
      </c>
      <c r="J154" s="15">
        <f t="shared" si="85"/>
        <v>1.2547953971398853</v>
      </c>
      <c r="K154" s="15"/>
      <c r="L154" s="54">
        <f>L152/L149*10</f>
        <v>380.4545454545455</v>
      </c>
      <c r="M154" s="54">
        <f t="shared" ref="M154:N154" si="88">M152/M149*10</f>
        <v>484.18604651162786</v>
      </c>
      <c r="N154" s="54">
        <f t="shared" si="88"/>
        <v>278.09965237543457</v>
      </c>
      <c r="O154" s="54"/>
      <c r="P154" s="54">
        <f t="shared" ref="P154:U154" si="89">P152/P149*10</f>
        <v>94.375</v>
      </c>
      <c r="Q154" s="54">
        <f t="shared" si="89"/>
        <v>320</v>
      </c>
      <c r="R154" s="54">
        <f t="shared" si="89"/>
        <v>605.29058116232466</v>
      </c>
      <c r="S154" s="54">
        <f>S152/S149*10</f>
        <v>543.936170212766</v>
      </c>
      <c r="T154" s="54">
        <f t="shared" si="89"/>
        <v>264.89361702127661</v>
      </c>
      <c r="U154" s="54">
        <f t="shared" si="89"/>
        <v>95.833333333333343</v>
      </c>
      <c r="V154" s="54">
        <f t="shared" ref="V154:W154" si="90">V152/V149*10</f>
        <v>253</v>
      </c>
      <c r="W154" s="54">
        <f t="shared" si="90"/>
        <v>358</v>
      </c>
      <c r="X154" s="54"/>
      <c r="Y154" s="54">
        <f t="shared" ref="Y154:AF154" si="91">Y152/Y149*10</f>
        <v>133.74647887323943</v>
      </c>
      <c r="Z154" s="54">
        <f t="shared" si="91"/>
        <v>445.86206896551721</v>
      </c>
      <c r="AA154" s="54">
        <f t="shared" si="91"/>
        <v>719.04761904761904</v>
      </c>
      <c r="AB154" s="54"/>
      <c r="AC154" s="54">
        <f t="shared" si="91"/>
        <v>186.36363636363637</v>
      </c>
      <c r="AD154" s="54">
        <f t="shared" si="91"/>
        <v>455.78947368421052</v>
      </c>
      <c r="AE154" s="54">
        <f t="shared" si="91"/>
        <v>160.34482758620692</v>
      </c>
      <c r="AF154" s="54">
        <f t="shared" si="91"/>
        <v>33.333333333333336</v>
      </c>
      <c r="AJ154" s="120"/>
      <c r="AK154" s="120"/>
    </row>
    <row r="155" spans="1:37" s="12" customFormat="1" ht="30" hidden="1" customHeight="1" x14ac:dyDescent="0.2">
      <c r="A155" s="13" t="s">
        <v>94</v>
      </c>
      <c r="B155" s="13"/>
      <c r="C155" s="13"/>
      <c r="D155" s="13"/>
      <c r="E155" s="13"/>
      <c r="F155" s="13"/>
      <c r="G155" s="13"/>
      <c r="H155" s="30">
        <f>H148-H149</f>
        <v>38</v>
      </c>
      <c r="I155" s="30">
        <f>SUM(L155:AF155)</f>
        <v>27.950000000000003</v>
      </c>
      <c r="J155" s="15"/>
      <c r="K155" s="15"/>
      <c r="L155" s="54">
        <f>L148-L149</f>
        <v>0</v>
      </c>
      <c r="M155" s="54">
        <f t="shared" ref="M155:AF155" si="92">M148-M149</f>
        <v>0</v>
      </c>
      <c r="N155" s="54">
        <f>N148-N149</f>
        <v>0</v>
      </c>
      <c r="O155" s="54">
        <f>O148-O149</f>
        <v>0</v>
      </c>
      <c r="P155" s="54">
        <f t="shared" si="92"/>
        <v>0</v>
      </c>
      <c r="Q155" s="54">
        <f t="shared" si="92"/>
        <v>0</v>
      </c>
      <c r="R155" s="54">
        <f t="shared" si="92"/>
        <v>1.9500000000000028</v>
      </c>
      <c r="S155" s="54">
        <f t="shared" si="92"/>
        <v>0</v>
      </c>
      <c r="T155" s="54">
        <f t="shared" si="92"/>
        <v>0</v>
      </c>
      <c r="U155" s="54">
        <f t="shared" si="92"/>
        <v>0</v>
      </c>
      <c r="V155" s="54">
        <f t="shared" si="92"/>
        <v>0</v>
      </c>
      <c r="W155" s="54">
        <f t="shared" si="92"/>
        <v>19</v>
      </c>
      <c r="X155" s="54">
        <f t="shared" si="92"/>
        <v>0</v>
      </c>
      <c r="Y155" s="54">
        <f t="shared" si="92"/>
        <v>0</v>
      </c>
      <c r="Z155" s="54">
        <f t="shared" si="92"/>
        <v>7</v>
      </c>
      <c r="AA155" s="54">
        <f t="shared" si="92"/>
        <v>0</v>
      </c>
      <c r="AB155" s="54">
        <f t="shared" si="92"/>
        <v>0</v>
      </c>
      <c r="AC155" s="54">
        <f t="shared" si="92"/>
        <v>0</v>
      </c>
      <c r="AD155" s="54">
        <f t="shared" si="92"/>
        <v>0</v>
      </c>
      <c r="AE155" s="54">
        <f t="shared" si="92"/>
        <v>0</v>
      </c>
      <c r="AF155" s="54">
        <f t="shared" si="92"/>
        <v>0</v>
      </c>
      <c r="AG155" s="103"/>
      <c r="AJ155" s="120"/>
      <c r="AK155" s="120"/>
    </row>
    <row r="156" spans="1:37" s="12" customFormat="1" ht="30" hidden="1" customHeight="1" outlineLevel="1" x14ac:dyDescent="0.2">
      <c r="A156" s="51" t="s">
        <v>169</v>
      </c>
      <c r="B156" s="127"/>
      <c r="C156" s="127"/>
      <c r="D156" s="127"/>
      <c r="E156" s="127"/>
      <c r="F156" s="127"/>
      <c r="G156" s="127"/>
      <c r="H156" s="23">
        <v>543</v>
      </c>
      <c r="I156" s="27">
        <f>SUM(L156:AF156)</f>
        <v>557</v>
      </c>
      <c r="J156" s="15">
        <f>I156/H156</f>
        <v>1.0257826887661141</v>
      </c>
      <c r="K156" s="15"/>
      <c r="L156" s="36"/>
      <c r="M156" s="35"/>
      <c r="N156" s="53">
        <v>542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>
        <v>1</v>
      </c>
      <c r="Z156" s="56"/>
      <c r="AA156" s="35"/>
      <c r="AB156" s="35">
        <v>9</v>
      </c>
      <c r="AC156" s="35"/>
      <c r="AD156" s="35"/>
      <c r="AE156" s="35"/>
      <c r="AF156" s="35">
        <v>5</v>
      </c>
      <c r="AJ156" s="120"/>
      <c r="AK156" s="120"/>
    </row>
    <row r="157" spans="1:37" s="12" customFormat="1" ht="30" hidden="1" customHeight="1" x14ac:dyDescent="0.2">
      <c r="A157" s="31" t="s">
        <v>170</v>
      </c>
      <c r="B157" s="93"/>
      <c r="C157" s="93"/>
      <c r="D157" s="93"/>
      <c r="E157" s="93"/>
      <c r="F157" s="93"/>
      <c r="G157" s="93"/>
      <c r="H157" s="23">
        <v>5773</v>
      </c>
      <c r="I157" s="27">
        <f>SUM(L157:AF157)</f>
        <v>9433.7999999999993</v>
      </c>
      <c r="J157" s="15">
        <f>I157/H157</f>
        <v>1.6341243720769096</v>
      </c>
      <c r="K157" s="15"/>
      <c r="L157" s="36"/>
      <c r="M157" s="35"/>
      <c r="N157" s="35">
        <v>9239.2999999999993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>
        <v>2.5</v>
      </c>
      <c r="Z157" s="56"/>
      <c r="AA157" s="35"/>
      <c r="AB157" s="35">
        <v>162</v>
      </c>
      <c r="AC157" s="35"/>
      <c r="AD157" s="35"/>
      <c r="AE157" s="35"/>
      <c r="AF157" s="35">
        <v>30</v>
      </c>
      <c r="AJ157" s="120"/>
      <c r="AK157" s="120"/>
    </row>
    <row r="158" spans="1:37" s="12" customFormat="1" ht="30" hidden="1" customHeight="1" x14ac:dyDescent="0.2">
      <c r="A158" s="31" t="s">
        <v>96</v>
      </c>
      <c r="B158" s="31"/>
      <c r="C158" s="31"/>
      <c r="D158" s="31"/>
      <c r="E158" s="31"/>
      <c r="F158" s="31"/>
      <c r="G158" s="31"/>
      <c r="H158" s="55">
        <f>H157/H156*10</f>
        <v>106.31675874769797</v>
      </c>
      <c r="I158" s="55">
        <f>I157/I156*10</f>
        <v>169.36804308797124</v>
      </c>
      <c r="J158" s="15">
        <f>I158/H158</f>
        <v>1.5930512280749765</v>
      </c>
      <c r="K158" s="15"/>
      <c r="L158" s="36"/>
      <c r="M158" s="54"/>
      <c r="N158" s="54">
        <f>N157/N156*10</f>
        <v>170.46678966789668</v>
      </c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>
        <f t="shared" ref="Y158" si="93">Y157/Y156*10</f>
        <v>25</v>
      </c>
      <c r="Z158" s="54"/>
      <c r="AA158" s="54"/>
      <c r="AB158" s="54">
        <f t="shared" ref="AB158:AF158" si="94">AB157/AB156*10</f>
        <v>180</v>
      </c>
      <c r="AC158" s="54"/>
      <c r="AD158" s="54"/>
      <c r="AE158" s="54"/>
      <c r="AF158" s="54">
        <f t="shared" si="94"/>
        <v>60</v>
      </c>
      <c r="AJ158" s="120"/>
      <c r="AK158" s="120"/>
    </row>
    <row r="159" spans="1:37" s="12" customFormat="1" ht="30" hidden="1" customHeight="1" x14ac:dyDescent="0.2">
      <c r="A159" s="11" t="s">
        <v>210</v>
      </c>
      <c r="B159" s="11"/>
      <c r="C159" s="11"/>
      <c r="D159" s="11"/>
      <c r="E159" s="11"/>
      <c r="F159" s="11"/>
      <c r="G159" s="11"/>
      <c r="H159" s="55"/>
      <c r="I159" s="97">
        <v>34738</v>
      </c>
      <c r="J159" s="15"/>
      <c r="K159" s="15"/>
      <c r="L159" s="53">
        <v>6450</v>
      </c>
      <c r="M159" s="53">
        <v>579</v>
      </c>
      <c r="N159" s="53">
        <v>1187</v>
      </c>
      <c r="O159" s="53">
        <v>1452</v>
      </c>
      <c r="P159" s="53">
        <v>989</v>
      </c>
      <c r="Q159" s="53">
        <v>5411</v>
      </c>
      <c r="R159" s="53">
        <v>454</v>
      </c>
      <c r="S159" s="53">
        <v>1480</v>
      </c>
      <c r="T159" s="53">
        <v>1069</v>
      </c>
      <c r="U159" s="53">
        <v>218</v>
      </c>
      <c r="V159" s="53">
        <v>650</v>
      </c>
      <c r="W159" s="53">
        <v>665</v>
      </c>
      <c r="X159" s="53">
        <v>5096</v>
      </c>
      <c r="Y159" s="53">
        <v>526</v>
      </c>
      <c r="Z159" s="53">
        <v>1011.6</v>
      </c>
      <c r="AA159" s="53">
        <v>1181</v>
      </c>
      <c r="AB159" s="53">
        <v>2236</v>
      </c>
      <c r="AC159" s="53">
        <v>522</v>
      </c>
      <c r="AD159" s="53">
        <v>1469</v>
      </c>
      <c r="AE159" s="53">
        <v>1430</v>
      </c>
      <c r="AF159" s="53">
        <v>230</v>
      </c>
      <c r="AJ159" s="120"/>
      <c r="AK159" s="120"/>
    </row>
    <row r="160" spans="1:37" s="12" customFormat="1" ht="30" hidden="1" customHeight="1" x14ac:dyDescent="0.2">
      <c r="A160" s="11" t="s">
        <v>87</v>
      </c>
      <c r="B160" s="11"/>
      <c r="C160" s="11"/>
      <c r="D160" s="11"/>
      <c r="E160" s="11"/>
      <c r="F160" s="11"/>
      <c r="G160" s="11"/>
      <c r="H160" s="55"/>
      <c r="I160" s="97">
        <f>SUM(L160:AF160)</f>
        <v>352.4</v>
      </c>
      <c r="J160" s="15"/>
      <c r="K160" s="15"/>
      <c r="L160" s="36"/>
      <c r="M160" s="54"/>
      <c r="N160" s="54">
        <v>24.4</v>
      </c>
      <c r="O160" s="54">
        <v>53</v>
      </c>
      <c r="P160" s="54"/>
      <c r="Q160" s="54"/>
      <c r="R160" s="54"/>
      <c r="S160" s="54"/>
      <c r="T160" s="54"/>
      <c r="U160" s="54"/>
      <c r="V160" s="54"/>
      <c r="W160" s="54"/>
      <c r="X160" s="54">
        <v>202</v>
      </c>
      <c r="Y160" s="54"/>
      <c r="Z160" s="54"/>
      <c r="AA160" s="54"/>
      <c r="AB160" s="54">
        <v>20</v>
      </c>
      <c r="AC160" s="54"/>
      <c r="AD160" s="54"/>
      <c r="AE160" s="54">
        <v>53</v>
      </c>
      <c r="AF160" s="54"/>
      <c r="AJ160" s="120"/>
      <c r="AK160" s="120"/>
    </row>
    <row r="161" spans="1:37" s="12" customFormat="1" ht="30" hidden="1" customHeight="1" x14ac:dyDescent="0.2">
      <c r="A161" s="11" t="s">
        <v>209</v>
      </c>
      <c r="B161" s="11"/>
      <c r="C161" s="11"/>
      <c r="D161" s="11"/>
      <c r="E161" s="11"/>
      <c r="F161" s="11"/>
      <c r="G161" s="11"/>
      <c r="H161" s="55"/>
      <c r="I161" s="97">
        <f>SUM(L161:AF161)</f>
        <v>48.3</v>
      </c>
      <c r="J161" s="15"/>
      <c r="K161" s="15"/>
      <c r="L161" s="36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>
        <v>6</v>
      </c>
      <c r="AA161" s="54">
        <v>6</v>
      </c>
      <c r="AB161" s="54"/>
      <c r="AC161" s="54"/>
      <c r="AD161" s="54">
        <v>36.299999999999997</v>
      </c>
      <c r="AE161" s="54"/>
      <c r="AF161" s="54"/>
      <c r="AJ161" s="120"/>
      <c r="AK161" s="120"/>
    </row>
    <row r="162" spans="1:37" s="12" customFormat="1" ht="30" hidden="1" customHeight="1" x14ac:dyDescent="0.2">
      <c r="A162" s="11" t="s">
        <v>208</v>
      </c>
      <c r="B162" s="11"/>
      <c r="C162" s="11"/>
      <c r="D162" s="11"/>
      <c r="E162" s="11"/>
      <c r="F162" s="11"/>
      <c r="G162" s="11"/>
      <c r="H162" s="55"/>
      <c r="I162" s="97">
        <f>SUM(L162:AF162)</f>
        <v>34598.5</v>
      </c>
      <c r="J162" s="15"/>
      <c r="K162" s="15"/>
      <c r="L162" s="36">
        <v>6450</v>
      </c>
      <c r="M162" s="54">
        <v>579</v>
      </c>
      <c r="N162" s="54">
        <f>N159-N160</f>
        <v>1162.5999999999999</v>
      </c>
      <c r="O162" s="54">
        <v>1044</v>
      </c>
      <c r="P162" s="54">
        <f t="shared" ref="P162" si="95">P159</f>
        <v>989</v>
      </c>
      <c r="Q162" s="54">
        <v>5553</v>
      </c>
      <c r="R162" s="54">
        <v>394</v>
      </c>
      <c r="S162" s="54">
        <v>1480.3</v>
      </c>
      <c r="T162" s="54">
        <v>1069</v>
      </c>
      <c r="U162" s="54">
        <v>218</v>
      </c>
      <c r="V162" s="54">
        <v>650</v>
      </c>
      <c r="W162" s="54">
        <v>1189</v>
      </c>
      <c r="X162" s="54">
        <f>(X159-X160)+180+204</f>
        <v>5278</v>
      </c>
      <c r="Y162" s="54">
        <v>525.5</v>
      </c>
      <c r="Z162" s="54">
        <v>1005.6</v>
      </c>
      <c r="AA162" s="54">
        <v>1174.5</v>
      </c>
      <c r="AB162" s="54">
        <v>2255</v>
      </c>
      <c r="AC162" s="54">
        <v>522</v>
      </c>
      <c r="AD162" s="54">
        <v>1453</v>
      </c>
      <c r="AE162" s="54">
        <v>1377</v>
      </c>
      <c r="AF162" s="54">
        <v>230</v>
      </c>
      <c r="AJ162" s="120"/>
      <c r="AK162" s="120"/>
    </row>
    <row r="163" spans="1:37" s="12" customFormat="1" ht="30" hidden="1" customHeight="1" x14ac:dyDescent="0.2">
      <c r="A163" s="31" t="s">
        <v>204</v>
      </c>
      <c r="B163" s="31"/>
      <c r="C163" s="31"/>
      <c r="D163" s="31"/>
      <c r="E163" s="31"/>
      <c r="F163" s="31"/>
      <c r="G163" s="31"/>
      <c r="H163" s="97">
        <f>H167+H170+H187+H173+H182</f>
        <v>14637</v>
      </c>
      <c r="I163" s="97">
        <f>I167+I170+I187+I173+I182</f>
        <v>31012.399999999998</v>
      </c>
      <c r="J163" s="15">
        <f>I163/H163</f>
        <v>2.1187675070028011</v>
      </c>
      <c r="K163" s="15"/>
      <c r="L163" s="101">
        <f>L167+L170+L187+L173+L182</f>
        <v>5950</v>
      </c>
      <c r="M163" s="101">
        <f>M167+M170+M187+M173</f>
        <v>304</v>
      </c>
      <c r="N163" s="101">
        <f>N167+N170+N187+N173+N182</f>
        <v>903</v>
      </c>
      <c r="O163" s="101">
        <f>O167+O170+O187+O173</f>
        <v>1044</v>
      </c>
      <c r="P163" s="101">
        <f>P167+P170+P187+P173</f>
        <v>939</v>
      </c>
      <c r="Q163" s="101">
        <f>Q167+Q187+Q182+Q170</f>
        <v>5529</v>
      </c>
      <c r="R163" s="101">
        <f>R167+R170+R187+R173</f>
        <v>234</v>
      </c>
      <c r="S163" s="101">
        <f>S167+S170+S187+S173+S182</f>
        <v>1065.3</v>
      </c>
      <c r="T163" s="101">
        <f>T167+T170+T187+T173</f>
        <v>1069</v>
      </c>
      <c r="U163" s="101">
        <f>U167+U170+U187+U173</f>
        <v>131</v>
      </c>
      <c r="V163" s="101">
        <f>V167+V170+V187+V173</f>
        <v>650</v>
      </c>
      <c r="W163" s="101">
        <f t="shared" ref="W163:AF163" si="96">W167+W170+W187+W173+W176+W182</f>
        <v>1189</v>
      </c>
      <c r="X163" s="101">
        <f t="shared" si="96"/>
        <v>4479</v>
      </c>
      <c r="Y163" s="101">
        <f t="shared" si="96"/>
        <v>525.5</v>
      </c>
      <c r="Z163" s="101">
        <f t="shared" si="96"/>
        <v>1005.6</v>
      </c>
      <c r="AA163" s="101">
        <f t="shared" si="96"/>
        <v>913</v>
      </c>
      <c r="AB163" s="101">
        <f t="shared" si="96"/>
        <v>1353</v>
      </c>
      <c r="AC163" s="101">
        <f t="shared" si="96"/>
        <v>522</v>
      </c>
      <c r="AD163" s="101">
        <f t="shared" si="96"/>
        <v>1453</v>
      </c>
      <c r="AE163" s="101">
        <f t="shared" si="96"/>
        <v>1377</v>
      </c>
      <c r="AF163" s="101">
        <f t="shared" si="96"/>
        <v>175</v>
      </c>
      <c r="AJ163" s="120"/>
      <c r="AK163" s="120"/>
    </row>
    <row r="164" spans="1:37" s="12" customFormat="1" ht="31.5" hidden="1" customHeight="1" x14ac:dyDescent="0.2">
      <c r="A164" s="93" t="s">
        <v>205</v>
      </c>
      <c r="B164" s="93"/>
      <c r="C164" s="93"/>
      <c r="D164" s="93"/>
      <c r="E164" s="93"/>
      <c r="F164" s="93"/>
      <c r="G164" s="93"/>
      <c r="H164" s="97">
        <f>H168+H171+H188</f>
        <v>10047</v>
      </c>
      <c r="I164" s="97">
        <f>I168+I171+I188+I174+I183</f>
        <v>40079.049999999996</v>
      </c>
      <c r="J164" s="15">
        <f>I164/H164</f>
        <v>3.9891559669553098</v>
      </c>
      <c r="K164" s="15"/>
      <c r="L164" s="53">
        <f t="shared" ref="L164:AF164" si="97">L168+L171+L174+L188+L177+L183</f>
        <v>8117</v>
      </c>
      <c r="M164" s="53">
        <f t="shared" si="97"/>
        <v>526</v>
      </c>
      <c r="N164" s="53">
        <f t="shared" si="97"/>
        <v>1341</v>
      </c>
      <c r="O164" s="53">
        <f t="shared" si="97"/>
        <v>1326</v>
      </c>
      <c r="P164" s="53">
        <f t="shared" si="97"/>
        <v>820.7</v>
      </c>
      <c r="Q164" s="53">
        <f>Q168+Q171+Q174+Q188+Q177+Q183</f>
        <v>4881</v>
      </c>
      <c r="R164" s="53">
        <f t="shared" si="97"/>
        <v>671</v>
      </c>
      <c r="S164" s="53">
        <f t="shared" si="97"/>
        <v>1632</v>
      </c>
      <c r="T164" s="53">
        <f t="shared" si="97"/>
        <v>1046</v>
      </c>
      <c r="U164" s="53">
        <f t="shared" si="97"/>
        <v>79</v>
      </c>
      <c r="V164" s="53">
        <f t="shared" si="97"/>
        <v>735</v>
      </c>
      <c r="W164" s="53">
        <f t="shared" si="97"/>
        <v>1697</v>
      </c>
      <c r="X164" s="53">
        <f t="shared" si="97"/>
        <v>5598</v>
      </c>
      <c r="Y164" s="53">
        <f t="shared" si="97"/>
        <v>532.65000000000009</v>
      </c>
      <c r="Z164" s="53">
        <f t="shared" si="97"/>
        <v>2262.6999999999998</v>
      </c>
      <c r="AA164" s="53">
        <f t="shared" si="97"/>
        <v>813</v>
      </c>
      <c r="AB164" s="53">
        <f t="shared" si="97"/>
        <v>2815</v>
      </c>
      <c r="AC164" s="53">
        <f t="shared" si="97"/>
        <v>522</v>
      </c>
      <c r="AD164" s="53">
        <f t="shared" si="97"/>
        <v>1741</v>
      </c>
      <c r="AE164" s="53">
        <f t="shared" si="97"/>
        <v>2605</v>
      </c>
      <c r="AF164" s="53">
        <f t="shared" si="97"/>
        <v>403</v>
      </c>
      <c r="AJ164" s="120"/>
      <c r="AK164" s="120"/>
    </row>
    <row r="165" spans="1:37" s="12" customFormat="1" ht="30" hidden="1" customHeight="1" x14ac:dyDescent="0.2">
      <c r="A165" s="31" t="s">
        <v>96</v>
      </c>
      <c r="B165" s="31"/>
      <c r="C165" s="31"/>
      <c r="D165" s="31"/>
      <c r="E165" s="31"/>
      <c r="F165" s="31"/>
      <c r="G165" s="31"/>
      <c r="H165" s="55">
        <f>H164/H163*10</f>
        <v>6.8641114982578397</v>
      </c>
      <c r="I165" s="55">
        <f>I164/I163*10</f>
        <v>12.923556383898054</v>
      </c>
      <c r="J165" s="15">
        <f>I165/H165</f>
        <v>1.882771919887686</v>
      </c>
      <c r="K165" s="15"/>
      <c r="L165" s="54">
        <f t="shared" ref="L165:AE165" si="98">L164/L163*10</f>
        <v>13.64201680672269</v>
      </c>
      <c r="M165" s="54">
        <f t="shared" si="98"/>
        <v>17.30263157894737</v>
      </c>
      <c r="N165" s="54">
        <f t="shared" si="98"/>
        <v>14.850498338870432</v>
      </c>
      <c r="O165" s="54">
        <f t="shared" si="98"/>
        <v>12.701149425287356</v>
      </c>
      <c r="P165" s="54">
        <f t="shared" si="98"/>
        <v>8.7401490947816836</v>
      </c>
      <c r="Q165" s="54">
        <f t="shared" si="98"/>
        <v>8.8279978296256107</v>
      </c>
      <c r="R165" s="54">
        <f t="shared" si="98"/>
        <v>28.675213675213676</v>
      </c>
      <c r="S165" s="54">
        <f t="shared" si="98"/>
        <v>15.319628273725712</v>
      </c>
      <c r="T165" s="54">
        <f t="shared" si="98"/>
        <v>9.7848456501403174</v>
      </c>
      <c r="U165" s="54">
        <f t="shared" si="98"/>
        <v>6.0305343511450378</v>
      </c>
      <c r="V165" s="54">
        <f t="shared" si="98"/>
        <v>11.307692307692307</v>
      </c>
      <c r="W165" s="54">
        <f t="shared" si="98"/>
        <v>14.272497897392766</v>
      </c>
      <c r="X165" s="54">
        <f t="shared" si="98"/>
        <v>12.498325519089082</v>
      </c>
      <c r="Y165" s="54">
        <f t="shared" si="98"/>
        <v>10.136060894386301</v>
      </c>
      <c r="Z165" s="54">
        <f t="shared" si="98"/>
        <v>22.500994431185362</v>
      </c>
      <c r="AA165" s="54">
        <f t="shared" si="98"/>
        <v>8.904709748083242</v>
      </c>
      <c r="AB165" s="54">
        <f t="shared" si="98"/>
        <v>20.805617147080561</v>
      </c>
      <c r="AC165" s="54">
        <f t="shared" si="98"/>
        <v>10</v>
      </c>
      <c r="AD165" s="54">
        <f t="shared" si="98"/>
        <v>11.982105987611838</v>
      </c>
      <c r="AE165" s="54">
        <f t="shared" si="98"/>
        <v>18.917937545388526</v>
      </c>
      <c r="AF165" s="54">
        <f t="shared" ref="AF165" si="99">AF164/AF163*10</f>
        <v>23.028571428571428</v>
      </c>
      <c r="AJ165" s="120"/>
      <c r="AK165" s="120"/>
    </row>
    <row r="166" spans="1:37" s="12" customFormat="1" ht="30" hidden="1" customHeight="1" x14ac:dyDescent="0.2">
      <c r="A166" s="13" t="s">
        <v>94</v>
      </c>
      <c r="B166" s="13"/>
      <c r="C166" s="13"/>
      <c r="D166" s="13"/>
      <c r="E166" s="13"/>
      <c r="F166" s="13"/>
      <c r="G166" s="13"/>
      <c r="H166" s="55"/>
      <c r="I166" s="55">
        <f>SUM(L166:AF166)</f>
        <v>3788.1</v>
      </c>
      <c r="J166" s="15"/>
      <c r="K166" s="15"/>
      <c r="L166" s="54">
        <f t="shared" ref="L166:AB166" si="100">L162-L163</f>
        <v>500</v>
      </c>
      <c r="M166" s="54">
        <f t="shared" si="100"/>
        <v>275</v>
      </c>
      <c r="N166" s="54">
        <f>N162-N163</f>
        <v>259.59999999999991</v>
      </c>
      <c r="O166" s="54">
        <f>O162-O163</f>
        <v>0</v>
      </c>
      <c r="P166" s="54">
        <f t="shared" si="100"/>
        <v>50</v>
      </c>
      <c r="Q166" s="54">
        <f t="shared" si="100"/>
        <v>24</v>
      </c>
      <c r="R166" s="54">
        <f t="shared" si="100"/>
        <v>160</v>
      </c>
      <c r="S166" s="54">
        <f t="shared" si="100"/>
        <v>415</v>
      </c>
      <c r="T166" s="54">
        <f t="shared" si="100"/>
        <v>0</v>
      </c>
      <c r="U166" s="54">
        <f t="shared" si="100"/>
        <v>87</v>
      </c>
      <c r="V166" s="54">
        <f t="shared" si="100"/>
        <v>0</v>
      </c>
      <c r="W166" s="54">
        <f t="shared" si="100"/>
        <v>0</v>
      </c>
      <c r="X166" s="54">
        <f t="shared" si="100"/>
        <v>799</v>
      </c>
      <c r="Y166" s="54">
        <f>Y162-Y163</f>
        <v>0</v>
      </c>
      <c r="Z166" s="54">
        <f t="shared" si="100"/>
        <v>0</v>
      </c>
      <c r="AA166" s="54">
        <f t="shared" si="100"/>
        <v>261.5</v>
      </c>
      <c r="AB166" s="54">
        <f t="shared" si="100"/>
        <v>902</v>
      </c>
      <c r="AC166" s="54">
        <f>AC159-AC163</f>
        <v>0</v>
      </c>
      <c r="AD166" s="54">
        <f>AD162-AD163</f>
        <v>0</v>
      </c>
      <c r="AE166" s="54">
        <f>AE162-AE163</f>
        <v>0</v>
      </c>
      <c r="AF166" s="54">
        <f>AF162-AF163</f>
        <v>55</v>
      </c>
      <c r="AG166" s="103"/>
      <c r="AJ166" s="120"/>
      <c r="AK166" s="120"/>
    </row>
    <row r="167" spans="1:37" s="96" customFormat="1" ht="30" hidden="1" customHeight="1" x14ac:dyDescent="0.2">
      <c r="A167" s="51" t="s">
        <v>109</v>
      </c>
      <c r="B167" s="51"/>
      <c r="C167" s="51"/>
      <c r="D167" s="51"/>
      <c r="E167" s="51"/>
      <c r="F167" s="51"/>
      <c r="G167" s="51"/>
      <c r="H167" s="27">
        <v>8315</v>
      </c>
      <c r="I167" s="27">
        <f>SUM(L167:AF167)</f>
        <v>14969.3</v>
      </c>
      <c r="J167" s="15">
        <f t="shared" ref="J167:J185" si="101">I167/H167</f>
        <v>1.8002766085387854</v>
      </c>
      <c r="K167" s="15"/>
      <c r="L167" s="35">
        <v>4891</v>
      </c>
      <c r="M167" s="35">
        <v>120</v>
      </c>
      <c r="N167" s="35">
        <v>200</v>
      </c>
      <c r="O167" s="35">
        <v>100</v>
      </c>
      <c r="P167" s="35">
        <v>70</v>
      </c>
      <c r="Q167" s="35">
        <v>2152</v>
      </c>
      <c r="R167" s="35">
        <v>120</v>
      </c>
      <c r="S167" s="35">
        <v>170.3</v>
      </c>
      <c r="T167" s="35"/>
      <c r="U167" s="35"/>
      <c r="V167" s="35">
        <v>650</v>
      </c>
      <c r="W167" s="35">
        <v>962</v>
      </c>
      <c r="X167" s="35">
        <v>1622</v>
      </c>
      <c r="Y167" s="35">
        <v>271</v>
      </c>
      <c r="Z167" s="35">
        <v>700</v>
      </c>
      <c r="AA167" s="35"/>
      <c r="AB167" s="35">
        <v>170</v>
      </c>
      <c r="AC167" s="35">
        <v>522</v>
      </c>
      <c r="AD167" s="35">
        <v>1132</v>
      </c>
      <c r="AE167" s="35">
        <v>1117</v>
      </c>
      <c r="AF167" s="35"/>
      <c r="AJ167" s="120"/>
      <c r="AK167" s="120"/>
    </row>
    <row r="168" spans="1:37" s="12" customFormat="1" ht="30" hidden="1" customHeight="1" x14ac:dyDescent="0.2">
      <c r="A168" s="93" t="s">
        <v>110</v>
      </c>
      <c r="B168" s="93"/>
      <c r="C168" s="93"/>
      <c r="D168" s="93"/>
      <c r="E168" s="93"/>
      <c r="F168" s="93"/>
      <c r="G168" s="93"/>
      <c r="H168" s="23">
        <v>7284</v>
      </c>
      <c r="I168" s="23">
        <f>SUM(L168:AF168)</f>
        <v>21911</v>
      </c>
      <c r="J168" s="15">
        <f t="shared" si="101"/>
        <v>3.0080999450851182</v>
      </c>
      <c r="K168" s="15"/>
      <c r="L168" s="90">
        <v>6857</v>
      </c>
      <c r="M168" s="88">
        <v>336</v>
      </c>
      <c r="N168" s="88">
        <v>205</v>
      </c>
      <c r="O168" s="88">
        <v>100</v>
      </c>
      <c r="P168" s="88">
        <v>42</v>
      </c>
      <c r="Q168" s="88">
        <v>1722</v>
      </c>
      <c r="R168" s="88">
        <v>216</v>
      </c>
      <c r="S168" s="95">
        <v>158</v>
      </c>
      <c r="T168" s="95"/>
      <c r="U168" s="94"/>
      <c r="V168" s="90">
        <v>735</v>
      </c>
      <c r="W168" s="90">
        <v>1450</v>
      </c>
      <c r="X168" s="95">
        <v>3309</v>
      </c>
      <c r="Y168" s="95">
        <v>298</v>
      </c>
      <c r="Z168" s="95">
        <v>2000</v>
      </c>
      <c r="AA168" s="95"/>
      <c r="AB168" s="95">
        <v>238</v>
      </c>
      <c r="AC168" s="95">
        <v>522</v>
      </c>
      <c r="AD168" s="95">
        <v>1508</v>
      </c>
      <c r="AE168" s="95">
        <v>2215</v>
      </c>
      <c r="AF168" s="94"/>
      <c r="AJ168" s="120"/>
      <c r="AK168" s="120"/>
    </row>
    <row r="169" spans="1:37" s="12" customFormat="1" ht="30" hidden="1" customHeight="1" x14ac:dyDescent="0.2">
      <c r="A169" s="31" t="s">
        <v>96</v>
      </c>
      <c r="B169" s="31"/>
      <c r="C169" s="31"/>
      <c r="D169" s="31"/>
      <c r="E169" s="31"/>
      <c r="F169" s="31"/>
      <c r="G169" s="31"/>
      <c r="H169" s="49">
        <f>H168/H167*10</f>
        <v>8.7600721587492476</v>
      </c>
      <c r="I169" s="49">
        <f>I168/I167*10</f>
        <v>14.637290988890596</v>
      </c>
      <c r="J169" s="15">
        <f t="shared" si="101"/>
        <v>1.6709098650827199</v>
      </c>
      <c r="K169" s="15"/>
      <c r="L169" s="54">
        <f t="shared" ref="L169:M169" si="102">L168/L167*10</f>
        <v>14.019627887957473</v>
      </c>
      <c r="M169" s="54">
        <f t="shared" si="102"/>
        <v>28</v>
      </c>
      <c r="N169" s="54">
        <f t="shared" ref="N169:Q169" si="103">N168/N167*10</f>
        <v>10.25</v>
      </c>
      <c r="O169" s="54">
        <f t="shared" si="103"/>
        <v>10</v>
      </c>
      <c r="P169" s="54">
        <f t="shared" si="103"/>
        <v>6</v>
      </c>
      <c r="Q169" s="54">
        <f t="shared" si="103"/>
        <v>8.0018587360594786</v>
      </c>
      <c r="R169" s="54">
        <f t="shared" ref="R169:S169" si="104">R168/R167*10</f>
        <v>18</v>
      </c>
      <c r="S169" s="54">
        <f t="shared" si="104"/>
        <v>9.2777451556077501</v>
      </c>
      <c r="T169" s="54"/>
      <c r="U169" s="54"/>
      <c r="V169" s="54">
        <f>V168/V167*10</f>
        <v>11.307692307692307</v>
      </c>
      <c r="W169" s="54">
        <f>W168/W167*10</f>
        <v>15.072765072765073</v>
      </c>
      <c r="X169" s="54">
        <f>X168/X167*10</f>
        <v>20.400739827373613</v>
      </c>
      <c r="Y169" s="54">
        <f>Y168/Y167*10</f>
        <v>10.99630996309963</v>
      </c>
      <c r="Z169" s="54">
        <f t="shared" ref="Z169" si="105">Z168/Z167*10</f>
        <v>28.571428571428573</v>
      </c>
      <c r="AA169" s="54"/>
      <c r="AB169" s="54">
        <f t="shared" ref="AB169:AE169" si="106">AB168/AB167*10</f>
        <v>14</v>
      </c>
      <c r="AC169" s="54">
        <f t="shared" si="106"/>
        <v>10</v>
      </c>
      <c r="AD169" s="54">
        <f t="shared" si="106"/>
        <v>13.32155477031802</v>
      </c>
      <c r="AE169" s="54">
        <f t="shared" si="106"/>
        <v>19.829901521933749</v>
      </c>
      <c r="AF169" s="26"/>
      <c r="AJ169" s="120"/>
      <c r="AK169" s="120"/>
    </row>
    <row r="170" spans="1:37" s="12" customFormat="1" ht="30" hidden="1" customHeight="1" x14ac:dyDescent="0.2">
      <c r="A170" s="51" t="s">
        <v>175</v>
      </c>
      <c r="B170" s="51"/>
      <c r="C170" s="51"/>
      <c r="D170" s="51"/>
      <c r="E170" s="51"/>
      <c r="F170" s="51"/>
      <c r="G170" s="51"/>
      <c r="H170" s="27">
        <v>4088</v>
      </c>
      <c r="I170" s="27">
        <f>SUM(L170:AF170)</f>
        <v>5054</v>
      </c>
      <c r="J170" s="15">
        <f t="shared" si="101"/>
        <v>1.2363013698630136</v>
      </c>
      <c r="K170" s="15"/>
      <c r="L170" s="35"/>
      <c r="M170" s="35">
        <v>134</v>
      </c>
      <c r="N170" s="35"/>
      <c r="O170" s="35">
        <v>757</v>
      </c>
      <c r="P170" s="35">
        <v>581</v>
      </c>
      <c r="Q170" s="35">
        <v>1413</v>
      </c>
      <c r="R170" s="35">
        <v>114</v>
      </c>
      <c r="S170" s="35"/>
      <c r="T170" s="35">
        <v>1069</v>
      </c>
      <c r="U170" s="35">
        <v>129</v>
      </c>
      <c r="V170" s="35"/>
      <c r="W170" s="35">
        <v>17</v>
      </c>
      <c r="X170" s="35">
        <v>110</v>
      </c>
      <c r="Y170" s="35">
        <v>30</v>
      </c>
      <c r="Z170" s="35"/>
      <c r="AA170" s="26">
        <v>700</v>
      </c>
      <c r="AB170" s="35"/>
      <c r="AC170" s="35"/>
      <c r="AD170" s="35"/>
      <c r="AE170" s="35"/>
      <c r="AF170" s="35"/>
      <c r="AJ170" s="120"/>
      <c r="AK170" s="120"/>
    </row>
    <row r="171" spans="1:37" s="12" customFormat="1" ht="30" hidden="1" customHeight="1" x14ac:dyDescent="0.2">
      <c r="A171" s="31" t="s">
        <v>176</v>
      </c>
      <c r="B171" s="31"/>
      <c r="C171" s="31"/>
      <c r="D171" s="31"/>
      <c r="E171" s="31"/>
      <c r="F171" s="31"/>
      <c r="G171" s="31"/>
      <c r="H171" s="27">
        <v>2763</v>
      </c>
      <c r="I171" s="27">
        <f>SUM(L171:AF171)</f>
        <v>4341.1000000000004</v>
      </c>
      <c r="J171" s="15">
        <f t="shared" si="101"/>
        <v>1.5711545421643143</v>
      </c>
      <c r="K171" s="15"/>
      <c r="L171" s="35"/>
      <c r="M171" s="26">
        <v>134</v>
      </c>
      <c r="N171" s="26"/>
      <c r="O171" s="26">
        <v>1025</v>
      </c>
      <c r="P171" s="26">
        <v>379</v>
      </c>
      <c r="Q171" s="26">
        <v>1102</v>
      </c>
      <c r="R171" s="26">
        <v>110</v>
      </c>
      <c r="S171" s="36"/>
      <c r="T171" s="36">
        <v>1046</v>
      </c>
      <c r="U171" s="26">
        <v>77</v>
      </c>
      <c r="V171" s="34"/>
      <c r="W171" s="36">
        <v>17</v>
      </c>
      <c r="X171" s="36">
        <v>11</v>
      </c>
      <c r="Y171" s="36">
        <v>20.100000000000001</v>
      </c>
      <c r="Z171" s="36"/>
      <c r="AA171" s="26">
        <v>420</v>
      </c>
      <c r="AB171" s="34"/>
      <c r="AC171" s="36"/>
      <c r="AD171" s="34"/>
      <c r="AE171" s="36"/>
      <c r="AF171" s="34"/>
      <c r="AJ171" s="120"/>
      <c r="AK171" s="120"/>
    </row>
    <row r="172" spans="1:37" s="12" customFormat="1" ht="30" hidden="1" customHeight="1" x14ac:dyDescent="0.2">
      <c r="A172" s="31" t="s">
        <v>96</v>
      </c>
      <c r="B172" s="31"/>
      <c r="C172" s="31"/>
      <c r="D172" s="31"/>
      <c r="E172" s="31"/>
      <c r="F172" s="31"/>
      <c r="G172" s="31"/>
      <c r="H172" s="49">
        <f>H171/H170*10</f>
        <v>6.7588062622309195</v>
      </c>
      <c r="I172" s="49">
        <f>I171/I170*10</f>
        <v>8.5894341115947768</v>
      </c>
      <c r="J172" s="15">
        <f t="shared" si="101"/>
        <v>1.2708507654071461</v>
      </c>
      <c r="K172" s="15"/>
      <c r="L172" s="50"/>
      <c r="M172" s="50">
        <f t="shared" ref="M172" si="107">M171/M170*10</f>
        <v>10</v>
      </c>
      <c r="N172" s="50"/>
      <c r="O172" s="50">
        <f>O171/O170*10</f>
        <v>13.540290620871861</v>
      </c>
      <c r="P172" s="50">
        <f>P171/P170*10</f>
        <v>6.5232358003442332</v>
      </c>
      <c r="Q172" s="50">
        <f t="shared" ref="Q172" si="108">Q171/Q170*10</f>
        <v>7.799009200283086</v>
      </c>
      <c r="R172" s="50">
        <f t="shared" ref="R172:T172" si="109">R171/R170*10</f>
        <v>9.6491228070175445</v>
      </c>
      <c r="S172" s="50"/>
      <c r="T172" s="50">
        <f t="shared" si="109"/>
        <v>9.7848456501403174</v>
      </c>
      <c r="U172" s="50">
        <f t="shared" ref="U172:X172" si="110">U171/U170*10</f>
        <v>5.9689922480620154</v>
      </c>
      <c r="V172" s="50"/>
      <c r="W172" s="50">
        <f t="shared" si="110"/>
        <v>10</v>
      </c>
      <c r="X172" s="50">
        <f t="shared" si="110"/>
        <v>1</v>
      </c>
      <c r="Y172" s="50">
        <f>Y171/Y170*10</f>
        <v>6.7</v>
      </c>
      <c r="Z172" s="50"/>
      <c r="AA172" s="50">
        <f t="shared" ref="AA172" si="111">AA171/AA170*10</f>
        <v>6</v>
      </c>
      <c r="AB172" s="50"/>
      <c r="AC172" s="50"/>
      <c r="AD172" s="50"/>
      <c r="AE172" s="50"/>
      <c r="AF172" s="26"/>
      <c r="AJ172" s="120"/>
      <c r="AK172" s="120"/>
    </row>
    <row r="173" spans="1:37" s="12" customFormat="1" ht="30" hidden="1" customHeight="1" x14ac:dyDescent="0.2">
      <c r="A173" s="51" t="s">
        <v>201</v>
      </c>
      <c r="B173" s="51"/>
      <c r="C173" s="51"/>
      <c r="D173" s="51"/>
      <c r="E173" s="51"/>
      <c r="F173" s="51"/>
      <c r="G173" s="51"/>
      <c r="H173" s="49">
        <v>243</v>
      </c>
      <c r="I173" s="49">
        <f>SUM(L173:AF173)</f>
        <v>1183.0999999999999</v>
      </c>
      <c r="J173" s="15">
        <f t="shared" si="101"/>
        <v>4.8687242798353907</v>
      </c>
      <c r="K173" s="15"/>
      <c r="L173" s="50"/>
      <c r="M173" s="50">
        <v>10</v>
      </c>
      <c r="N173" s="50">
        <v>400</v>
      </c>
      <c r="O173" s="50"/>
      <c r="P173" s="26">
        <v>50</v>
      </c>
      <c r="Q173" s="50"/>
      <c r="R173" s="50"/>
      <c r="S173" s="50"/>
      <c r="T173" s="50"/>
      <c r="U173" s="50">
        <v>2</v>
      </c>
      <c r="V173" s="50"/>
      <c r="W173" s="50"/>
      <c r="X173" s="50">
        <v>162</v>
      </c>
      <c r="Y173" s="50">
        <v>89.5</v>
      </c>
      <c r="Z173" s="26">
        <v>105.6</v>
      </c>
      <c r="AA173" s="26">
        <v>110</v>
      </c>
      <c r="AB173" s="26">
        <v>254</v>
      </c>
      <c r="AC173" s="50"/>
      <c r="AD173" s="50"/>
      <c r="AE173" s="50"/>
      <c r="AF173" s="26"/>
      <c r="AJ173" s="120"/>
      <c r="AK173" s="120"/>
    </row>
    <row r="174" spans="1:37" s="12" customFormat="1" ht="30" hidden="1" customHeight="1" x14ac:dyDescent="0.2">
      <c r="A174" s="31" t="s">
        <v>202</v>
      </c>
      <c r="B174" s="31"/>
      <c r="C174" s="31"/>
      <c r="D174" s="31"/>
      <c r="E174" s="31"/>
      <c r="F174" s="31"/>
      <c r="G174" s="31"/>
      <c r="H174" s="49">
        <v>419</v>
      </c>
      <c r="I174" s="49">
        <f>SUM(L174:AF174)</f>
        <v>2071.9499999999998</v>
      </c>
      <c r="J174" s="15">
        <f t="shared" si="101"/>
        <v>4.9449880668257755</v>
      </c>
      <c r="K174" s="15"/>
      <c r="L174" s="50"/>
      <c r="M174" s="50">
        <v>16</v>
      </c>
      <c r="N174" s="50">
        <v>720</v>
      </c>
      <c r="O174" s="50"/>
      <c r="P174" s="50">
        <v>26.7</v>
      </c>
      <c r="Q174" s="50"/>
      <c r="R174" s="50"/>
      <c r="S174" s="50"/>
      <c r="T174" s="50"/>
      <c r="U174" s="50">
        <v>2</v>
      </c>
      <c r="V174" s="50"/>
      <c r="W174" s="50"/>
      <c r="X174" s="50">
        <v>241</v>
      </c>
      <c r="Y174" s="50">
        <v>80.55</v>
      </c>
      <c r="Z174" s="26">
        <v>162.69999999999999</v>
      </c>
      <c r="AA174" s="26">
        <v>290</v>
      </c>
      <c r="AB174" s="26">
        <v>533</v>
      </c>
      <c r="AC174" s="50"/>
      <c r="AD174" s="50"/>
      <c r="AE174" s="50"/>
      <c r="AF174" s="26"/>
      <c r="AJ174" s="120"/>
      <c r="AK174" s="120"/>
    </row>
    <row r="175" spans="1:37" s="12" customFormat="1" ht="30" hidden="1" customHeight="1" x14ac:dyDescent="0.2">
      <c r="A175" s="31" t="s">
        <v>96</v>
      </c>
      <c r="B175" s="31"/>
      <c r="C175" s="31"/>
      <c r="D175" s="31"/>
      <c r="E175" s="31"/>
      <c r="F175" s="31"/>
      <c r="G175" s="31"/>
      <c r="H175" s="49">
        <v>22.3</v>
      </c>
      <c r="I175" s="49">
        <f>I174/I173*10</f>
        <v>17.512889865607303</v>
      </c>
      <c r="J175" s="15">
        <f t="shared" si="101"/>
        <v>0.78533138410795078</v>
      </c>
      <c r="K175" s="15"/>
      <c r="L175" s="50"/>
      <c r="M175" s="50">
        <f t="shared" ref="M175:N175" si="112">M174/M173*10</f>
        <v>16</v>
      </c>
      <c r="N175" s="50">
        <f t="shared" si="112"/>
        <v>18</v>
      </c>
      <c r="O175" s="50"/>
      <c r="P175" s="50">
        <f t="shared" ref="P175" si="113">P174/P173*10</f>
        <v>5.34</v>
      </c>
      <c r="Q175" s="50"/>
      <c r="R175" s="50"/>
      <c r="S175" s="50"/>
      <c r="T175" s="50"/>
      <c r="U175" s="50">
        <f t="shared" ref="U175" si="114">U174/U173*10</f>
        <v>10</v>
      </c>
      <c r="V175" s="50"/>
      <c r="W175" s="50"/>
      <c r="X175" s="50">
        <f>X174/X173*10</f>
        <v>14.876543209876543</v>
      </c>
      <c r="Y175" s="50">
        <f>Y174/Y173*10</f>
        <v>9</v>
      </c>
      <c r="Z175" s="50">
        <f>Z174/Z173*10</f>
        <v>15.407196969696971</v>
      </c>
      <c r="AA175" s="50">
        <f>AA174/AA173*10</f>
        <v>26.363636363636363</v>
      </c>
      <c r="AB175" s="50">
        <f>AB174/AB173*10</f>
        <v>20.984251968503933</v>
      </c>
      <c r="AC175" s="50"/>
      <c r="AD175" s="50"/>
      <c r="AE175" s="50"/>
      <c r="AF175" s="26"/>
      <c r="AJ175" s="120"/>
      <c r="AK175" s="120"/>
    </row>
    <row r="176" spans="1:37" s="12" customFormat="1" ht="30" hidden="1" customHeight="1" x14ac:dyDescent="0.2">
      <c r="A176" s="51" t="s">
        <v>171</v>
      </c>
      <c r="B176" s="51"/>
      <c r="C176" s="51"/>
      <c r="D176" s="51"/>
      <c r="E176" s="51"/>
      <c r="F176" s="51"/>
      <c r="G176" s="51"/>
      <c r="H176" s="27">
        <v>75</v>
      </c>
      <c r="I176" s="27">
        <f>SUM(L176:AF176)</f>
        <v>58</v>
      </c>
      <c r="J176" s="15">
        <f t="shared" si="101"/>
        <v>0.77333333333333332</v>
      </c>
      <c r="K176" s="1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>
        <v>58</v>
      </c>
      <c r="Y176" s="35"/>
      <c r="Z176" s="35"/>
      <c r="AA176" s="35"/>
      <c r="AB176" s="35"/>
      <c r="AC176" s="35"/>
      <c r="AD176" s="35"/>
      <c r="AE176" s="35"/>
      <c r="AF176" s="35"/>
      <c r="AJ176" s="120"/>
      <c r="AK176" s="120"/>
    </row>
    <row r="177" spans="1:37" s="12" customFormat="1" ht="30" hidden="1" customHeight="1" x14ac:dyDescent="0.2">
      <c r="A177" s="31" t="s">
        <v>172</v>
      </c>
      <c r="B177" s="31"/>
      <c r="C177" s="31"/>
      <c r="D177" s="31"/>
      <c r="E177" s="31"/>
      <c r="F177" s="31"/>
      <c r="G177" s="31"/>
      <c r="H177" s="27">
        <v>83</v>
      </c>
      <c r="I177" s="27">
        <f>SUM(L177:AF177)</f>
        <v>85</v>
      </c>
      <c r="J177" s="15">
        <f t="shared" si="101"/>
        <v>1.0240963855421688</v>
      </c>
      <c r="K177" s="15"/>
      <c r="L177" s="35"/>
      <c r="M177" s="34"/>
      <c r="N177" s="54"/>
      <c r="O177" s="34"/>
      <c r="P177" s="34"/>
      <c r="Q177" s="34"/>
      <c r="R177" s="36"/>
      <c r="S177" s="36"/>
      <c r="T177" s="36"/>
      <c r="U177" s="34"/>
      <c r="V177" s="34"/>
      <c r="W177" s="34"/>
      <c r="X177" s="36">
        <v>85</v>
      </c>
      <c r="Y177" s="36"/>
      <c r="Z177" s="36"/>
      <c r="AA177" s="36"/>
      <c r="AB177" s="34"/>
      <c r="AC177" s="36"/>
      <c r="AD177" s="34"/>
      <c r="AE177" s="36"/>
      <c r="AF177" s="34"/>
      <c r="AJ177" s="120"/>
      <c r="AK177" s="120"/>
    </row>
    <row r="178" spans="1:37" s="12" customFormat="1" ht="30" hidden="1" customHeight="1" x14ac:dyDescent="0.2">
      <c r="A178" s="31" t="s">
        <v>96</v>
      </c>
      <c r="B178" s="31"/>
      <c r="C178" s="31"/>
      <c r="D178" s="31"/>
      <c r="E178" s="31"/>
      <c r="F178" s="31"/>
      <c r="G178" s="31"/>
      <c r="H178" s="49">
        <f>H177/H176*10</f>
        <v>11.066666666666666</v>
      </c>
      <c r="I178" s="49">
        <f>I177/I176*10</f>
        <v>14.655172413793103</v>
      </c>
      <c r="J178" s="15">
        <f t="shared" si="101"/>
        <v>1.324262567511425</v>
      </c>
      <c r="K178" s="15"/>
      <c r="L178" s="50"/>
      <c r="M178" s="50"/>
      <c r="N178" s="50"/>
      <c r="O178" s="26"/>
      <c r="P178" s="26"/>
      <c r="Q178" s="26"/>
      <c r="R178" s="50"/>
      <c r="S178" s="50"/>
      <c r="T178" s="50"/>
      <c r="U178" s="26"/>
      <c r="V178" s="26"/>
      <c r="W178" s="26"/>
      <c r="X178" s="50">
        <f>X177/X176*10</f>
        <v>14.655172413793103</v>
      </c>
      <c r="Y178" s="50"/>
      <c r="Z178" s="50"/>
      <c r="AA178" s="50"/>
      <c r="AB178" s="26"/>
      <c r="AC178" s="50"/>
      <c r="AD178" s="50"/>
      <c r="AE178" s="50"/>
      <c r="AF178" s="26"/>
      <c r="AJ178" s="120"/>
      <c r="AK178" s="120"/>
    </row>
    <row r="179" spans="1:37" s="12" customFormat="1" ht="30" hidden="1" customHeight="1" outlineLevel="1" x14ac:dyDescent="0.2">
      <c r="A179" s="51" t="s">
        <v>211</v>
      </c>
      <c r="B179" s="51"/>
      <c r="C179" s="51"/>
      <c r="D179" s="51"/>
      <c r="E179" s="51"/>
      <c r="F179" s="51"/>
      <c r="G179" s="51"/>
      <c r="H179" s="27">
        <v>617</v>
      </c>
      <c r="I179" s="27">
        <f>SUM(L179:AF179)</f>
        <v>867</v>
      </c>
      <c r="J179" s="15">
        <f t="shared" si="101"/>
        <v>1.4051863857374391</v>
      </c>
      <c r="K179" s="15"/>
      <c r="L179" s="35"/>
      <c r="M179" s="35"/>
      <c r="N179" s="35">
        <v>417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>
        <v>300</v>
      </c>
      <c r="AC179" s="35"/>
      <c r="AD179" s="35"/>
      <c r="AE179" s="35">
        <v>150</v>
      </c>
      <c r="AF179" s="35"/>
      <c r="AJ179" s="120"/>
      <c r="AK179" s="120"/>
    </row>
    <row r="180" spans="1:37" s="12" customFormat="1" ht="30" hidden="1" customHeight="1" outlineLevel="1" x14ac:dyDescent="0.2">
      <c r="A180" s="31" t="s">
        <v>111</v>
      </c>
      <c r="B180" s="31"/>
      <c r="C180" s="31"/>
      <c r="D180" s="31"/>
      <c r="E180" s="31"/>
      <c r="F180" s="31"/>
      <c r="G180" s="31"/>
      <c r="H180" s="27">
        <v>7275</v>
      </c>
      <c r="I180" s="27">
        <f>SUM(L180:AF180)</f>
        <v>26430</v>
      </c>
      <c r="J180" s="15">
        <f t="shared" si="101"/>
        <v>3.6329896907216495</v>
      </c>
      <c r="K180" s="15"/>
      <c r="L180" s="35"/>
      <c r="M180" s="35"/>
      <c r="N180" s="35">
        <v>11880</v>
      </c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>
        <v>9300</v>
      </c>
      <c r="AC180" s="35"/>
      <c r="AD180" s="35"/>
      <c r="AE180" s="35">
        <v>5250</v>
      </c>
      <c r="AF180" s="35"/>
      <c r="AJ180" s="120"/>
      <c r="AK180" s="120"/>
    </row>
    <row r="181" spans="1:37" s="12" customFormat="1" ht="30" hidden="1" customHeight="1" x14ac:dyDescent="0.2">
      <c r="A181" s="31" t="s">
        <v>96</v>
      </c>
      <c r="B181" s="31"/>
      <c r="C181" s="31"/>
      <c r="D181" s="31"/>
      <c r="E181" s="31"/>
      <c r="F181" s="31"/>
      <c r="G181" s="31"/>
      <c r="H181" s="55">
        <f>H180/H179*10</f>
        <v>117.90923824959481</v>
      </c>
      <c r="I181" s="55">
        <f>I180/I179*10</f>
        <v>304.84429065743944</v>
      </c>
      <c r="J181" s="15">
        <f t="shared" si="101"/>
        <v>2.5854148087373217</v>
      </c>
      <c r="K181" s="15"/>
      <c r="L181" s="54"/>
      <c r="M181" s="54"/>
      <c r="N181" s="54">
        <f t="shared" ref="N181" si="115">N180/N179*10</f>
        <v>284.89208633093529</v>
      </c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>
        <f>AB180/AB179*10</f>
        <v>310</v>
      </c>
      <c r="AC181" s="54"/>
      <c r="AD181" s="54"/>
      <c r="AE181" s="54">
        <f t="shared" ref="AE181" si="116">AE180/AE179*10</f>
        <v>350</v>
      </c>
      <c r="AF181" s="54"/>
      <c r="AJ181" s="120"/>
      <c r="AK181" s="120"/>
    </row>
    <row r="182" spans="1:37" s="12" customFormat="1" ht="30" hidden="1" customHeight="1" outlineLevel="1" x14ac:dyDescent="0.2">
      <c r="A182" s="51" t="s">
        <v>112</v>
      </c>
      <c r="B182" s="51"/>
      <c r="C182" s="51"/>
      <c r="D182" s="51"/>
      <c r="E182" s="51"/>
      <c r="F182" s="51"/>
      <c r="G182" s="51"/>
      <c r="H182" s="27">
        <v>1991</v>
      </c>
      <c r="I182" s="27">
        <f>SUM(L182:AF182)</f>
        <v>4867</v>
      </c>
      <c r="J182" s="15">
        <f t="shared" si="101"/>
        <v>2.4445002511300853</v>
      </c>
      <c r="K182" s="15"/>
      <c r="L182" s="35">
        <v>106</v>
      </c>
      <c r="M182" s="35"/>
      <c r="N182" s="35">
        <v>303</v>
      </c>
      <c r="O182" s="35"/>
      <c r="P182" s="35">
        <v>100</v>
      </c>
      <c r="Q182" s="35">
        <v>1884</v>
      </c>
      <c r="R182" s="35">
        <v>160</v>
      </c>
      <c r="S182" s="35">
        <v>895</v>
      </c>
      <c r="T182" s="35"/>
      <c r="U182" s="35"/>
      <c r="V182" s="35"/>
      <c r="W182" s="35"/>
      <c r="X182" s="35"/>
      <c r="Y182" s="35">
        <v>105</v>
      </c>
      <c r="Z182" s="35"/>
      <c r="AA182" s="35">
        <v>30</v>
      </c>
      <c r="AB182" s="35">
        <v>929</v>
      </c>
      <c r="AC182" s="35"/>
      <c r="AD182" s="35"/>
      <c r="AE182" s="35">
        <v>180</v>
      </c>
      <c r="AF182" s="35">
        <v>175</v>
      </c>
      <c r="AJ182" s="120"/>
      <c r="AK182" s="120"/>
    </row>
    <row r="183" spans="1:37" s="12" customFormat="1" ht="30" hidden="1" customHeight="1" outlineLevel="1" x14ac:dyDescent="0.2">
      <c r="A183" s="31" t="s">
        <v>113</v>
      </c>
      <c r="B183" s="31"/>
      <c r="C183" s="31"/>
      <c r="D183" s="31"/>
      <c r="E183" s="31"/>
      <c r="F183" s="31"/>
      <c r="G183" s="31"/>
      <c r="H183" s="27">
        <v>2807</v>
      </c>
      <c r="I183" s="27">
        <f>SUM(L183:AF183)</f>
        <v>7275</v>
      </c>
      <c r="J183" s="15">
        <f t="shared" si="101"/>
        <v>2.5917349483434271</v>
      </c>
      <c r="K183" s="15"/>
      <c r="L183" s="35">
        <v>212</v>
      </c>
      <c r="M183" s="35"/>
      <c r="N183" s="35">
        <v>416</v>
      </c>
      <c r="O183" s="35"/>
      <c r="P183" s="35">
        <v>138</v>
      </c>
      <c r="Q183" s="35">
        <v>1929</v>
      </c>
      <c r="R183" s="35">
        <v>345</v>
      </c>
      <c r="S183" s="35">
        <v>1474</v>
      </c>
      <c r="T183" s="35"/>
      <c r="U183" s="35"/>
      <c r="V183" s="35"/>
      <c r="W183" s="35"/>
      <c r="X183" s="35"/>
      <c r="Y183" s="35">
        <v>104</v>
      </c>
      <c r="Z183" s="35"/>
      <c r="AA183" s="35">
        <v>30</v>
      </c>
      <c r="AB183" s="35">
        <v>2044</v>
      </c>
      <c r="AC183" s="35"/>
      <c r="AD183" s="35"/>
      <c r="AE183" s="35">
        <v>180</v>
      </c>
      <c r="AF183" s="35">
        <v>403</v>
      </c>
      <c r="AJ183" s="120"/>
      <c r="AK183" s="120"/>
    </row>
    <row r="184" spans="1:37" s="12" customFormat="1" ht="30" hidden="1" customHeight="1" x14ac:dyDescent="0.2">
      <c r="A184" s="31" t="s">
        <v>96</v>
      </c>
      <c r="B184" s="31"/>
      <c r="C184" s="31"/>
      <c r="D184" s="31"/>
      <c r="E184" s="31"/>
      <c r="F184" s="31"/>
      <c r="G184" s="31"/>
      <c r="H184" s="55">
        <f>H183/H182*10</f>
        <v>14.098442993470616</v>
      </c>
      <c r="I184" s="55">
        <f>I183/I182*10</f>
        <v>14.947606328333675</v>
      </c>
      <c r="J184" s="15">
        <f t="shared" si="101"/>
        <v>1.0602310010585092</v>
      </c>
      <c r="K184" s="15"/>
      <c r="L184" s="54">
        <f t="shared" ref="L184:N184" si="117">L183/L182*10</f>
        <v>20</v>
      </c>
      <c r="M184" s="54"/>
      <c r="N184" s="54">
        <f t="shared" si="117"/>
        <v>13.729372937293729</v>
      </c>
      <c r="O184" s="54"/>
      <c r="P184" s="54">
        <f t="shared" ref="P184:S184" si="118">P183/P182*10</f>
        <v>13.799999999999999</v>
      </c>
      <c r="Q184" s="54">
        <f t="shared" si="118"/>
        <v>10.238853503184712</v>
      </c>
      <c r="R184" s="54">
        <f t="shared" si="118"/>
        <v>21.5625</v>
      </c>
      <c r="S184" s="54">
        <f t="shared" si="118"/>
        <v>16.46927374301676</v>
      </c>
      <c r="T184" s="54"/>
      <c r="U184" s="54"/>
      <c r="V184" s="54"/>
      <c r="W184" s="54"/>
      <c r="X184" s="54"/>
      <c r="Y184" s="54">
        <f t="shared" ref="Y184" si="119">Y183/Y182*10</f>
        <v>9.9047619047619051</v>
      </c>
      <c r="Z184" s="54"/>
      <c r="AA184" s="54">
        <f t="shared" ref="AA184:AB184" si="120">AA183/AA182*10</f>
        <v>10</v>
      </c>
      <c r="AB184" s="54">
        <f t="shared" si="120"/>
        <v>22.002152852529598</v>
      </c>
      <c r="AC184" s="54"/>
      <c r="AD184" s="54"/>
      <c r="AE184" s="54">
        <f>AE183/AE182*10</f>
        <v>10</v>
      </c>
      <c r="AF184" s="54">
        <f>AF183/AF182*10</f>
        <v>23.028571428571428</v>
      </c>
      <c r="AJ184" s="120"/>
      <c r="AK184" s="120"/>
    </row>
    <row r="185" spans="1:37" s="12" customFormat="1" ht="30" hidden="1" customHeight="1" x14ac:dyDescent="0.2">
      <c r="A185" s="51" t="s">
        <v>114</v>
      </c>
      <c r="B185" s="127"/>
      <c r="C185" s="127"/>
      <c r="D185" s="127"/>
      <c r="E185" s="127"/>
      <c r="F185" s="127"/>
      <c r="G185" s="127"/>
      <c r="H185" s="23">
        <v>10259</v>
      </c>
      <c r="I185" s="27">
        <f>SUM(L185:AF185)</f>
        <v>12695</v>
      </c>
      <c r="J185" s="15">
        <f t="shared" si="101"/>
        <v>1.2374500438639244</v>
      </c>
      <c r="K185" s="15"/>
      <c r="L185" s="35"/>
      <c r="M185" s="35">
        <v>346</v>
      </c>
      <c r="N185" s="35">
        <v>996</v>
      </c>
      <c r="O185" s="35">
        <v>993</v>
      </c>
      <c r="P185" s="35">
        <v>382</v>
      </c>
      <c r="Q185" s="35">
        <v>283</v>
      </c>
      <c r="R185" s="35"/>
      <c r="S185" s="35">
        <v>1260</v>
      </c>
      <c r="T185" s="35">
        <v>546</v>
      </c>
      <c r="U185" s="35">
        <v>540</v>
      </c>
      <c r="V185" s="35">
        <v>557</v>
      </c>
      <c r="W185" s="35">
        <v>791</v>
      </c>
      <c r="X185" s="35">
        <v>261</v>
      </c>
      <c r="Y185" s="35">
        <v>150</v>
      </c>
      <c r="Z185" s="35">
        <v>68</v>
      </c>
      <c r="AA185" s="35">
        <v>2203</v>
      </c>
      <c r="AB185" s="35">
        <v>581</v>
      </c>
      <c r="AC185" s="35"/>
      <c r="AD185" s="35">
        <v>470</v>
      </c>
      <c r="AE185" s="35">
        <v>1356</v>
      </c>
      <c r="AF185" s="35">
        <v>912</v>
      </c>
      <c r="AJ185" s="120"/>
      <c r="AK185" s="120"/>
    </row>
    <row r="186" spans="1:37" s="12" customFormat="1" ht="30" hidden="1" customHeight="1" x14ac:dyDescent="0.2">
      <c r="A186" s="51" t="s">
        <v>115</v>
      </c>
      <c r="B186" s="127"/>
      <c r="C186" s="127"/>
      <c r="D186" s="127"/>
      <c r="E186" s="127"/>
      <c r="F186" s="127"/>
      <c r="G186" s="127"/>
      <c r="H186" s="23"/>
      <c r="I186" s="27"/>
      <c r="J186" s="15"/>
      <c r="K186" s="1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>
        <v>7</v>
      </c>
      <c r="AJ186" s="120"/>
      <c r="AK186" s="120"/>
    </row>
    <row r="187" spans="1:37" s="12" customFormat="1" ht="30" hidden="1" customHeight="1" x14ac:dyDescent="0.2">
      <c r="A187" s="51" t="s">
        <v>196</v>
      </c>
      <c r="B187" s="127"/>
      <c r="C187" s="127"/>
      <c r="D187" s="127"/>
      <c r="E187" s="127"/>
      <c r="F187" s="127"/>
      <c r="G187" s="127"/>
      <c r="H187" s="23"/>
      <c r="I187" s="27">
        <f>SUM(L187:AF187)</f>
        <v>4939</v>
      </c>
      <c r="J187" s="15"/>
      <c r="K187" s="15"/>
      <c r="L187" s="35">
        <v>953</v>
      </c>
      <c r="M187" s="35">
        <v>40</v>
      </c>
      <c r="N187" s="35"/>
      <c r="O187" s="35">
        <v>187</v>
      </c>
      <c r="P187" s="35">
        <v>238</v>
      </c>
      <c r="Q187" s="35">
        <v>80</v>
      </c>
      <c r="R187" s="35"/>
      <c r="S187" s="35"/>
      <c r="T187" s="35"/>
      <c r="U187" s="35"/>
      <c r="V187" s="35"/>
      <c r="W187" s="35">
        <v>210</v>
      </c>
      <c r="X187" s="35">
        <v>2527</v>
      </c>
      <c r="Y187" s="35">
        <v>30</v>
      </c>
      <c r="Z187" s="35">
        <v>200</v>
      </c>
      <c r="AA187" s="35">
        <v>73</v>
      </c>
      <c r="AB187" s="35"/>
      <c r="AC187" s="35"/>
      <c r="AD187" s="35">
        <v>321</v>
      </c>
      <c r="AE187" s="35">
        <v>80</v>
      </c>
      <c r="AF187" s="35"/>
      <c r="AJ187" s="120"/>
      <c r="AK187" s="120"/>
    </row>
    <row r="188" spans="1:37" s="12" customFormat="1" ht="30" hidden="1" customHeight="1" x14ac:dyDescent="0.2">
      <c r="A188" s="31" t="s">
        <v>197</v>
      </c>
      <c r="B188" s="93"/>
      <c r="C188" s="93"/>
      <c r="D188" s="93"/>
      <c r="E188" s="93"/>
      <c r="F188" s="93"/>
      <c r="G188" s="93"/>
      <c r="H188" s="23"/>
      <c r="I188" s="27">
        <f>SUM(L188:AF188)</f>
        <v>4480</v>
      </c>
      <c r="J188" s="15"/>
      <c r="K188" s="15"/>
      <c r="L188" s="35">
        <v>1048</v>
      </c>
      <c r="M188" s="35">
        <v>40</v>
      </c>
      <c r="N188" s="35"/>
      <c r="O188" s="35">
        <v>201</v>
      </c>
      <c r="P188" s="35">
        <v>235</v>
      </c>
      <c r="Q188" s="35">
        <v>128</v>
      </c>
      <c r="R188" s="35"/>
      <c r="S188" s="35"/>
      <c r="T188" s="35"/>
      <c r="U188" s="35"/>
      <c r="V188" s="35"/>
      <c r="W188" s="35">
        <v>230</v>
      </c>
      <c r="X188" s="35">
        <v>1952</v>
      </c>
      <c r="Y188" s="35">
        <v>30</v>
      </c>
      <c r="Z188" s="35">
        <v>100</v>
      </c>
      <c r="AA188" s="35">
        <v>73</v>
      </c>
      <c r="AB188" s="35"/>
      <c r="AC188" s="35"/>
      <c r="AD188" s="35">
        <v>233</v>
      </c>
      <c r="AE188" s="35">
        <v>210</v>
      </c>
      <c r="AF188" s="35"/>
      <c r="AJ188" s="120"/>
      <c r="AK188" s="120"/>
    </row>
    <row r="189" spans="1:37" s="12" customFormat="1" ht="30" hidden="1" customHeight="1" x14ac:dyDescent="0.2">
      <c r="A189" s="31" t="s">
        <v>198</v>
      </c>
      <c r="B189" s="93"/>
      <c r="C189" s="93"/>
      <c r="D189" s="93"/>
      <c r="E189" s="93"/>
      <c r="F189" s="93"/>
      <c r="G189" s="93"/>
      <c r="H189" s="23"/>
      <c r="I189" s="49">
        <f>I188/I187*10</f>
        <v>9.0706620773435915</v>
      </c>
      <c r="J189" s="15"/>
      <c r="K189" s="15"/>
      <c r="L189" s="56">
        <f t="shared" ref="L189:M189" si="121">L188/L187*10</f>
        <v>10.996852046169989</v>
      </c>
      <c r="M189" s="56">
        <f t="shared" si="121"/>
        <v>10</v>
      </c>
      <c r="N189" s="56"/>
      <c r="O189" s="56">
        <f>O188/O187*10</f>
        <v>10.748663101604279</v>
      </c>
      <c r="P189" s="56">
        <f t="shared" ref="P189:Q189" si="122">P188/P187*10</f>
        <v>9.8739495798319332</v>
      </c>
      <c r="Q189" s="56">
        <f t="shared" si="122"/>
        <v>16</v>
      </c>
      <c r="R189" s="56"/>
      <c r="S189" s="56"/>
      <c r="T189" s="56"/>
      <c r="U189" s="56"/>
      <c r="V189" s="56"/>
      <c r="W189" s="56">
        <f t="shared" ref="W189:AE189" si="123">W188/W187*10</f>
        <v>10.952380952380953</v>
      </c>
      <c r="X189" s="56">
        <f t="shared" si="123"/>
        <v>7.7245745943806892</v>
      </c>
      <c r="Y189" s="56">
        <f t="shared" si="123"/>
        <v>10</v>
      </c>
      <c r="Z189" s="56">
        <f t="shared" si="123"/>
        <v>5</v>
      </c>
      <c r="AA189" s="56">
        <f t="shared" si="123"/>
        <v>10</v>
      </c>
      <c r="AB189" s="56"/>
      <c r="AC189" s="56"/>
      <c r="AD189" s="56">
        <f t="shared" si="123"/>
        <v>7.2585669781931461</v>
      </c>
      <c r="AE189" s="56">
        <f t="shared" si="123"/>
        <v>26.25</v>
      </c>
      <c r="AF189" s="35"/>
      <c r="AJ189" s="120"/>
      <c r="AK189" s="120"/>
    </row>
    <row r="190" spans="1:37" s="12" customFormat="1" ht="30" hidden="1" customHeight="1" x14ac:dyDescent="0.2">
      <c r="A190" s="51" t="s">
        <v>190</v>
      </c>
      <c r="B190" s="127"/>
      <c r="C190" s="127"/>
      <c r="D190" s="127"/>
      <c r="E190" s="127"/>
      <c r="F190" s="127"/>
      <c r="G190" s="127"/>
      <c r="H190" s="23"/>
      <c r="I190" s="27">
        <f>SUM(L190:AF190)</f>
        <v>39.299999999999997</v>
      </c>
      <c r="J190" s="15" t="e">
        <f t="shared" ref="J190:J206" si="124">I190/H190</f>
        <v>#DIV/0!</v>
      </c>
      <c r="K190" s="15"/>
      <c r="L190" s="27"/>
      <c r="M190" s="27"/>
      <c r="N190" s="56">
        <v>20</v>
      </c>
      <c r="O190" s="27"/>
      <c r="P190" s="35"/>
      <c r="Q190" s="35"/>
      <c r="R190" s="35"/>
      <c r="S190" s="35">
        <f t="shared" ref="S190" si="125">S191</f>
        <v>2</v>
      </c>
      <c r="T190" s="35"/>
      <c r="U190" s="35"/>
      <c r="V190" s="35"/>
      <c r="W190" s="35">
        <v>14</v>
      </c>
      <c r="X190" s="35"/>
      <c r="Y190" s="35"/>
      <c r="Z190" s="35">
        <f>Z191</f>
        <v>0.3</v>
      </c>
      <c r="AA190" s="35">
        <v>3</v>
      </c>
      <c r="AB190" s="35"/>
      <c r="AC190" s="35"/>
      <c r="AD190" s="35"/>
      <c r="AE190" s="35"/>
      <c r="AF190" s="35"/>
      <c r="AJ190" s="120"/>
      <c r="AK190" s="120"/>
    </row>
    <row r="191" spans="1:37" s="12" customFormat="1" ht="30" hidden="1" customHeight="1" x14ac:dyDescent="0.2">
      <c r="A191" s="51" t="s">
        <v>192</v>
      </c>
      <c r="B191" s="127"/>
      <c r="C191" s="127"/>
      <c r="D191" s="127"/>
      <c r="E191" s="127"/>
      <c r="F191" s="127"/>
      <c r="G191" s="127"/>
      <c r="H191" s="23"/>
      <c r="I191" s="27">
        <v>14</v>
      </c>
      <c r="J191" s="15" t="e">
        <f t="shared" si="124"/>
        <v>#DIV/0!</v>
      </c>
      <c r="K191" s="15"/>
      <c r="L191" s="27"/>
      <c r="M191" s="27"/>
      <c r="N191" s="56">
        <v>2</v>
      </c>
      <c r="O191" s="27"/>
      <c r="P191" s="35"/>
      <c r="Q191" s="35"/>
      <c r="R191" s="35"/>
      <c r="S191" s="35">
        <v>2</v>
      </c>
      <c r="T191" s="35"/>
      <c r="U191" s="35"/>
      <c r="V191" s="35"/>
      <c r="W191" s="35">
        <v>14</v>
      </c>
      <c r="X191" s="35"/>
      <c r="Y191" s="35"/>
      <c r="Z191" s="35">
        <v>0.3</v>
      </c>
      <c r="AA191" s="35">
        <v>3</v>
      </c>
      <c r="AB191" s="35"/>
      <c r="AC191" s="35"/>
      <c r="AD191" s="35"/>
      <c r="AE191" s="35"/>
      <c r="AF191" s="35">
        <v>0.5</v>
      </c>
      <c r="AJ191" s="120"/>
      <c r="AK191" s="120"/>
    </row>
    <row r="192" spans="1:37" s="12" customFormat="1" ht="30" hidden="1" customHeight="1" x14ac:dyDescent="0.2">
      <c r="A192" s="31" t="s">
        <v>191</v>
      </c>
      <c r="B192" s="93"/>
      <c r="C192" s="93"/>
      <c r="D192" s="93"/>
      <c r="E192" s="93"/>
      <c r="F192" s="93"/>
      <c r="G192" s="93"/>
      <c r="H192" s="23"/>
      <c r="I192" s="27">
        <f>SUM(L192:AF192)</f>
        <v>53.95</v>
      </c>
      <c r="J192" s="15" t="e">
        <f t="shared" si="124"/>
        <v>#DIV/0!</v>
      </c>
      <c r="K192" s="15"/>
      <c r="L192" s="27"/>
      <c r="M192" s="27"/>
      <c r="N192" s="56">
        <v>26</v>
      </c>
      <c r="O192" s="27"/>
      <c r="P192" s="35"/>
      <c r="Q192" s="35"/>
      <c r="R192" s="35"/>
      <c r="S192" s="35">
        <f t="shared" ref="S192" si="126">S193</f>
        <v>0.5</v>
      </c>
      <c r="T192" s="35"/>
      <c r="U192" s="35"/>
      <c r="V192" s="35"/>
      <c r="W192" s="35">
        <v>18</v>
      </c>
      <c r="X192" s="35"/>
      <c r="Y192" s="35"/>
      <c r="Z192" s="35">
        <v>0.65</v>
      </c>
      <c r="AA192" s="35">
        <v>8.8000000000000007</v>
      </c>
      <c r="AB192" s="35"/>
      <c r="AC192" s="35"/>
      <c r="AD192" s="35"/>
      <c r="AE192" s="35"/>
      <c r="AF192" s="35"/>
      <c r="AJ192" s="120"/>
      <c r="AK192" s="120"/>
    </row>
    <row r="193" spans="1:37" s="12" customFormat="1" ht="30" hidden="1" customHeight="1" x14ac:dyDescent="0.2">
      <c r="A193" s="31" t="s">
        <v>194</v>
      </c>
      <c r="B193" s="93"/>
      <c r="C193" s="93"/>
      <c r="D193" s="93"/>
      <c r="E193" s="93"/>
      <c r="F193" s="93"/>
      <c r="G193" s="93"/>
      <c r="H193" s="23"/>
      <c r="I193" s="27">
        <v>18</v>
      </c>
      <c r="J193" s="15" t="e">
        <f t="shared" si="124"/>
        <v>#DIV/0!</v>
      </c>
      <c r="K193" s="15"/>
      <c r="L193" s="27"/>
      <c r="M193" s="27"/>
      <c r="N193" s="56">
        <v>1.67</v>
      </c>
      <c r="O193" s="27"/>
      <c r="P193" s="35"/>
      <c r="Q193" s="35"/>
      <c r="R193" s="35"/>
      <c r="S193" s="35">
        <v>0.5</v>
      </c>
      <c r="T193" s="35"/>
      <c r="U193" s="35"/>
      <c r="V193" s="35"/>
      <c r="W193" s="35">
        <v>18</v>
      </c>
      <c r="X193" s="35"/>
      <c r="Y193" s="35"/>
      <c r="Z193" s="35">
        <v>0.65</v>
      </c>
      <c r="AA193" s="35">
        <v>8.8000000000000007</v>
      </c>
      <c r="AB193" s="35"/>
      <c r="AC193" s="35"/>
      <c r="AD193" s="35"/>
      <c r="AE193" s="35"/>
      <c r="AF193" s="35">
        <v>1.2</v>
      </c>
      <c r="AJ193" s="120"/>
      <c r="AK193" s="120"/>
    </row>
    <row r="194" spans="1:37" s="12" customFormat="1" ht="30" hidden="1" customHeight="1" x14ac:dyDescent="0.2">
      <c r="A194" s="51" t="s">
        <v>96</v>
      </c>
      <c r="B194" s="127"/>
      <c r="C194" s="127"/>
      <c r="D194" s="127"/>
      <c r="E194" s="127"/>
      <c r="F194" s="127"/>
      <c r="G194" s="127"/>
      <c r="H194" s="23"/>
      <c r="I194" s="27">
        <f>(I192/I190)*10</f>
        <v>13.727735368956743</v>
      </c>
      <c r="J194" s="15" t="e">
        <f t="shared" si="124"/>
        <v>#DIV/0!</v>
      </c>
      <c r="K194" s="15"/>
      <c r="L194" s="35"/>
      <c r="M194" s="35"/>
      <c r="N194" s="56">
        <f>N192/N190*10</f>
        <v>13</v>
      </c>
      <c r="O194" s="56"/>
      <c r="P194" s="56"/>
      <c r="Q194" s="56"/>
      <c r="R194" s="56"/>
      <c r="S194" s="56">
        <f t="shared" ref="S194" si="127">S195</f>
        <v>2.5</v>
      </c>
      <c r="T194" s="56"/>
      <c r="U194" s="56"/>
      <c r="V194" s="56"/>
      <c r="W194" s="56">
        <f t="shared" ref="W194" si="128">W195</f>
        <v>12.857142857142858</v>
      </c>
      <c r="X194" s="56"/>
      <c r="Y194" s="56"/>
      <c r="Z194" s="56">
        <f>Z195</f>
        <v>21.666666666666671</v>
      </c>
      <c r="AA194" s="56">
        <f>AA195</f>
        <v>29.333333333333336</v>
      </c>
      <c r="AB194" s="35"/>
      <c r="AC194" s="35"/>
      <c r="AD194" s="35"/>
      <c r="AE194" s="35"/>
      <c r="AF194" s="35"/>
      <c r="AJ194" s="120"/>
      <c r="AK194" s="120"/>
    </row>
    <row r="195" spans="1:37" s="12" customFormat="1" ht="30" hidden="1" customHeight="1" x14ac:dyDescent="0.2">
      <c r="A195" s="51" t="s">
        <v>193</v>
      </c>
      <c r="B195" s="127"/>
      <c r="C195" s="127"/>
      <c r="D195" s="127"/>
      <c r="E195" s="127"/>
      <c r="F195" s="127"/>
      <c r="G195" s="127"/>
      <c r="H195" s="23"/>
      <c r="I195" s="27">
        <f>(I193/I191)*10</f>
        <v>12.857142857142858</v>
      </c>
      <c r="J195" s="15" t="e">
        <f t="shared" si="124"/>
        <v>#DIV/0!</v>
      </c>
      <c r="K195" s="15"/>
      <c r="L195" s="90"/>
      <c r="M195" s="90"/>
      <c r="N195" s="91">
        <f>N193/N191*10</f>
        <v>8.35</v>
      </c>
      <c r="O195" s="90"/>
      <c r="P195" s="90"/>
      <c r="Q195" s="90"/>
      <c r="R195" s="90"/>
      <c r="S195" s="91">
        <f t="shared" ref="S195" si="129">S193/S191*10</f>
        <v>2.5</v>
      </c>
      <c r="T195" s="91"/>
      <c r="U195" s="91"/>
      <c r="V195" s="91"/>
      <c r="W195" s="91">
        <f t="shared" ref="W195" si="130">W193/W191*10</f>
        <v>12.857142857142858</v>
      </c>
      <c r="X195" s="91"/>
      <c r="Y195" s="91"/>
      <c r="Z195" s="91">
        <f>Z193/Z191*10</f>
        <v>21.666666666666671</v>
      </c>
      <c r="AA195" s="91">
        <f>AA193/AA191*10</f>
        <v>29.333333333333336</v>
      </c>
      <c r="AB195" s="90"/>
      <c r="AC195" s="90"/>
      <c r="AD195" s="90"/>
      <c r="AE195" s="90"/>
      <c r="AF195" s="90">
        <f>AF193/AF191*10</f>
        <v>24</v>
      </c>
      <c r="AJ195" s="120"/>
      <c r="AK195" s="120"/>
    </row>
    <row r="196" spans="1:37" s="12" customFormat="1" ht="30" hidden="1" customHeight="1" x14ac:dyDescent="0.2">
      <c r="A196" s="51" t="s">
        <v>199</v>
      </c>
      <c r="B196" s="127"/>
      <c r="C196" s="127"/>
      <c r="D196" s="127"/>
      <c r="E196" s="127"/>
      <c r="F196" s="127"/>
      <c r="G196" s="127"/>
      <c r="H196" s="19">
        <v>107.8</v>
      </c>
      <c r="I196" s="49">
        <f>SUM(L196:AF196)</f>
        <v>116.9</v>
      </c>
      <c r="J196" s="15">
        <f t="shared" si="124"/>
        <v>1.0844155844155845</v>
      </c>
      <c r="K196" s="15"/>
      <c r="L196" s="90"/>
      <c r="M196" s="90"/>
      <c r="N196" s="90"/>
      <c r="O196" s="90">
        <v>22</v>
      </c>
      <c r="P196" s="90"/>
      <c r="Q196" s="90"/>
      <c r="R196" s="90"/>
      <c r="S196" s="91"/>
      <c r="T196" s="91"/>
      <c r="U196" s="91"/>
      <c r="V196" s="91">
        <v>4</v>
      </c>
      <c r="W196" s="91"/>
      <c r="X196" s="91"/>
      <c r="Y196" s="91">
        <v>30</v>
      </c>
      <c r="Z196" s="91">
        <v>15.7</v>
      </c>
      <c r="AA196" s="91">
        <v>3.2</v>
      </c>
      <c r="AB196" s="90"/>
      <c r="AC196" s="90"/>
      <c r="AD196" s="90">
        <v>42</v>
      </c>
      <c r="AE196" s="90"/>
      <c r="AF196" s="90"/>
      <c r="AJ196" s="120"/>
      <c r="AK196" s="120"/>
    </row>
    <row r="197" spans="1:37" s="12" customFormat="1" ht="30" hidden="1" customHeight="1" x14ac:dyDescent="0.2">
      <c r="A197" s="31" t="s">
        <v>200</v>
      </c>
      <c r="B197" s="93"/>
      <c r="C197" s="93"/>
      <c r="D197" s="93"/>
      <c r="E197" s="93"/>
      <c r="F197" s="93"/>
      <c r="G197" s="93"/>
      <c r="H197" s="19">
        <v>153.1</v>
      </c>
      <c r="I197" s="49">
        <f>SUM(L197:AF197)</f>
        <v>194.77999999999997</v>
      </c>
      <c r="J197" s="15">
        <f t="shared" si="124"/>
        <v>1.2722403657740038</v>
      </c>
      <c r="K197" s="15"/>
      <c r="L197" s="90"/>
      <c r="M197" s="90"/>
      <c r="N197" s="91"/>
      <c r="O197" s="90">
        <v>35.200000000000003</v>
      </c>
      <c r="P197" s="90"/>
      <c r="Q197" s="90"/>
      <c r="R197" s="90"/>
      <c r="S197" s="91"/>
      <c r="T197" s="91"/>
      <c r="U197" s="91"/>
      <c r="V197" s="91">
        <v>2.08</v>
      </c>
      <c r="W197" s="91"/>
      <c r="X197" s="91"/>
      <c r="Y197" s="91">
        <v>50.1</v>
      </c>
      <c r="Z197" s="91">
        <v>17.600000000000001</v>
      </c>
      <c r="AA197" s="91">
        <v>4</v>
      </c>
      <c r="AB197" s="90"/>
      <c r="AC197" s="90"/>
      <c r="AD197" s="90">
        <v>85.8</v>
      </c>
      <c r="AE197" s="90"/>
      <c r="AF197" s="90"/>
      <c r="AJ197" s="120"/>
      <c r="AK197" s="120"/>
    </row>
    <row r="198" spans="1:37" s="12" customFormat="1" ht="30" hidden="1" customHeight="1" x14ac:dyDescent="0.2">
      <c r="A198" s="31" t="s">
        <v>96</v>
      </c>
      <c r="B198" s="31"/>
      <c r="C198" s="31"/>
      <c r="D198" s="31"/>
      <c r="E198" s="31"/>
      <c r="F198" s="31"/>
      <c r="G198" s="31"/>
      <c r="H198" s="49">
        <f>H197/H196*10</f>
        <v>14.202226345083488</v>
      </c>
      <c r="I198" s="49">
        <f>I197/I196*10</f>
        <v>16.662104362703161</v>
      </c>
      <c r="J198" s="15">
        <f t="shared" si="124"/>
        <v>1.1732036905939913</v>
      </c>
      <c r="K198" s="15"/>
      <c r="L198" s="90"/>
      <c r="M198" s="90"/>
      <c r="N198" s="91"/>
      <c r="O198" s="91">
        <f t="shared" ref="O198" si="131">O197/O196*10</f>
        <v>16</v>
      </c>
      <c r="P198" s="91"/>
      <c r="Q198" s="91"/>
      <c r="R198" s="91"/>
      <c r="S198" s="91"/>
      <c r="T198" s="91"/>
      <c r="U198" s="91"/>
      <c r="V198" s="91">
        <f t="shared" ref="V198" si="132">V197/V196*10</f>
        <v>5.2</v>
      </c>
      <c r="W198" s="91"/>
      <c r="X198" s="91"/>
      <c r="Y198" s="91">
        <f t="shared" ref="Y198:AA198" si="133">Y197/Y196*10</f>
        <v>16.700000000000003</v>
      </c>
      <c r="Z198" s="91">
        <f t="shared" si="133"/>
        <v>11.210191082802549</v>
      </c>
      <c r="AA198" s="91">
        <f t="shared" si="133"/>
        <v>12.5</v>
      </c>
      <c r="AB198" s="91"/>
      <c r="AC198" s="91"/>
      <c r="AD198" s="91">
        <f>AD197/AD196*10</f>
        <v>20.428571428571427</v>
      </c>
      <c r="AE198" s="90"/>
      <c r="AF198" s="90"/>
      <c r="AJ198" s="120"/>
      <c r="AK198" s="120"/>
    </row>
    <row r="199" spans="1:37" s="46" customFormat="1" ht="30" hidden="1" customHeight="1" x14ac:dyDescent="0.2">
      <c r="A199" s="31" t="s">
        <v>116</v>
      </c>
      <c r="B199" s="93"/>
      <c r="C199" s="93"/>
      <c r="D199" s="93"/>
      <c r="E199" s="93"/>
      <c r="F199" s="93"/>
      <c r="G199" s="93"/>
      <c r="H199" s="23">
        <v>96513</v>
      </c>
      <c r="I199" s="27">
        <f>SUM(L199:AF199)</f>
        <v>95510</v>
      </c>
      <c r="J199" s="15">
        <f t="shared" si="124"/>
        <v>0.98960761762664096</v>
      </c>
      <c r="K199" s="15"/>
      <c r="L199" s="88">
        <v>9500</v>
      </c>
      <c r="M199" s="88">
        <v>2690</v>
      </c>
      <c r="N199" s="88">
        <v>5490</v>
      </c>
      <c r="O199" s="88">
        <v>4816</v>
      </c>
      <c r="P199" s="88">
        <v>3125</v>
      </c>
      <c r="Q199" s="88">
        <v>6200</v>
      </c>
      <c r="R199" s="88">
        <v>3635</v>
      </c>
      <c r="S199" s="88">
        <v>4325</v>
      </c>
      <c r="T199" s="88">
        <v>4370</v>
      </c>
      <c r="U199" s="88">
        <v>2045</v>
      </c>
      <c r="V199" s="88">
        <v>2125</v>
      </c>
      <c r="W199" s="88">
        <v>5650</v>
      </c>
      <c r="X199" s="88">
        <v>6605</v>
      </c>
      <c r="Y199" s="88">
        <v>5112</v>
      </c>
      <c r="Z199" s="88">
        <v>7090</v>
      </c>
      <c r="AA199" s="88">
        <v>4057</v>
      </c>
      <c r="AB199" s="88">
        <v>2120</v>
      </c>
      <c r="AC199" s="88">
        <v>2030</v>
      </c>
      <c r="AD199" s="88">
        <v>6400</v>
      </c>
      <c r="AE199" s="88">
        <v>6055</v>
      </c>
      <c r="AF199" s="88">
        <v>2070</v>
      </c>
      <c r="AJ199" s="123"/>
      <c r="AK199" s="123"/>
    </row>
    <row r="200" spans="1:37" s="46" customFormat="1" ht="30" hidden="1" customHeight="1" x14ac:dyDescent="0.2">
      <c r="A200" s="13" t="s">
        <v>117</v>
      </c>
      <c r="B200" s="13"/>
      <c r="C200" s="13"/>
      <c r="D200" s="13"/>
      <c r="E200" s="13"/>
      <c r="F200" s="13"/>
      <c r="G200" s="13"/>
      <c r="H200" s="81">
        <f>H199/H202</f>
        <v>0.91917142857142853</v>
      </c>
      <c r="I200" s="81">
        <f>I199/I202</f>
        <v>0.90961904761904766</v>
      </c>
      <c r="J200" s="15">
        <f t="shared" si="124"/>
        <v>0.98960761762664107</v>
      </c>
      <c r="K200" s="15"/>
      <c r="L200" s="87">
        <f>L199/L202</f>
        <v>1.2756814824761649</v>
      </c>
      <c r="M200" s="87">
        <f t="shared" ref="M200:AF200" si="134">M199/M202</f>
        <v>0.65834557023984341</v>
      </c>
      <c r="N200" s="87">
        <f t="shared" si="134"/>
        <v>0.99909008189262971</v>
      </c>
      <c r="O200" s="87">
        <f>O199/O202</f>
        <v>0.70823529411764707</v>
      </c>
      <c r="P200" s="87">
        <f t="shared" si="134"/>
        <v>0.92702462177395428</v>
      </c>
      <c r="Q200" s="87">
        <f t="shared" si="134"/>
        <v>1.0508474576271187</v>
      </c>
      <c r="R200" s="87">
        <f t="shared" si="134"/>
        <v>0.84554547569202143</v>
      </c>
      <c r="S200" s="87">
        <f t="shared" si="134"/>
        <v>0.85626608592357945</v>
      </c>
      <c r="T200" s="87">
        <f t="shared" si="134"/>
        <v>0.96660030966600308</v>
      </c>
      <c r="U200" s="87">
        <f t="shared" si="134"/>
        <v>0.91745177209510986</v>
      </c>
      <c r="V200" s="87">
        <f t="shared" si="134"/>
        <v>0.625</v>
      </c>
      <c r="W200" s="87">
        <f t="shared" si="134"/>
        <v>0.80107755565007799</v>
      </c>
      <c r="X200" s="87">
        <f t="shared" si="134"/>
        <v>0.92377622377622381</v>
      </c>
      <c r="Y200" s="87">
        <f t="shared" si="134"/>
        <v>1.0005871990604815</v>
      </c>
      <c r="Z200" s="87">
        <f t="shared" si="134"/>
        <v>0.92522510766018529</v>
      </c>
      <c r="AA200" s="87">
        <f t="shared" si="134"/>
        <v>0.99314565483476136</v>
      </c>
      <c r="AB200" s="87">
        <f t="shared" si="134"/>
        <v>0.64378985727300331</v>
      </c>
      <c r="AC200" s="87">
        <f t="shared" si="134"/>
        <v>0.92272727272727273</v>
      </c>
      <c r="AD200" s="87">
        <f t="shared" si="134"/>
        <v>1.0491803278688525</v>
      </c>
      <c r="AE200" s="87">
        <f t="shared" si="134"/>
        <v>0.87740907114910882</v>
      </c>
      <c r="AF200" s="87">
        <f t="shared" si="134"/>
        <v>0.72708113804004215</v>
      </c>
      <c r="AJ200" s="123"/>
      <c r="AK200" s="123"/>
    </row>
    <row r="201" spans="1:37" s="12" customFormat="1" ht="30" hidden="1" customHeight="1" x14ac:dyDescent="0.2">
      <c r="A201" s="31" t="s">
        <v>118</v>
      </c>
      <c r="B201" s="93"/>
      <c r="C201" s="93"/>
      <c r="D201" s="93"/>
      <c r="E201" s="93"/>
      <c r="F201" s="93"/>
      <c r="G201" s="93"/>
      <c r="H201" s="23">
        <v>190819</v>
      </c>
      <c r="I201" s="27">
        <f>SUM(L201:AF201)</f>
        <v>148953</v>
      </c>
      <c r="J201" s="15">
        <f t="shared" si="124"/>
        <v>0.78059836808703531</v>
      </c>
      <c r="K201" s="15"/>
      <c r="L201" s="10">
        <v>9545</v>
      </c>
      <c r="M201" s="10">
        <v>3513</v>
      </c>
      <c r="N201" s="10">
        <v>13265</v>
      </c>
      <c r="O201" s="10">
        <v>7003</v>
      </c>
      <c r="P201" s="10">
        <v>6085</v>
      </c>
      <c r="Q201" s="10">
        <v>14900</v>
      </c>
      <c r="R201" s="10">
        <v>5590</v>
      </c>
      <c r="S201" s="10">
        <v>8100</v>
      </c>
      <c r="T201" s="10">
        <v>3463</v>
      </c>
      <c r="U201" s="10">
        <v>5400</v>
      </c>
      <c r="V201" s="10">
        <v>1545</v>
      </c>
      <c r="W201" s="10">
        <v>3560</v>
      </c>
      <c r="X201" s="10">
        <v>11949</v>
      </c>
      <c r="Y201" s="10">
        <v>9000</v>
      </c>
      <c r="Z201" s="10">
        <v>5618</v>
      </c>
      <c r="AA201" s="10">
        <v>3273</v>
      </c>
      <c r="AB201" s="10">
        <v>3221</v>
      </c>
      <c r="AC201" s="10">
        <v>3490</v>
      </c>
      <c r="AD201" s="10">
        <v>4200</v>
      </c>
      <c r="AE201" s="10">
        <v>22363</v>
      </c>
      <c r="AF201" s="10">
        <v>3870</v>
      </c>
      <c r="AJ201" s="120"/>
      <c r="AK201" s="120"/>
    </row>
    <row r="202" spans="1:37" s="12" customFormat="1" ht="30" hidden="1" customHeight="1" outlineLevel="1" x14ac:dyDescent="0.2">
      <c r="A202" s="31" t="s">
        <v>119</v>
      </c>
      <c r="B202" s="93"/>
      <c r="C202" s="93"/>
      <c r="D202" s="93"/>
      <c r="E202" s="93"/>
      <c r="F202" s="93"/>
      <c r="G202" s="93"/>
      <c r="H202" s="23">
        <v>105000</v>
      </c>
      <c r="I202" s="27">
        <f>SUM(L202:AF202)</f>
        <v>105000</v>
      </c>
      <c r="J202" s="15">
        <f t="shared" si="124"/>
        <v>1</v>
      </c>
      <c r="K202" s="15"/>
      <c r="L202" s="10">
        <v>7447</v>
      </c>
      <c r="M202" s="10">
        <v>4086</v>
      </c>
      <c r="N202" s="10">
        <v>5495</v>
      </c>
      <c r="O202" s="10">
        <v>6800</v>
      </c>
      <c r="P202" s="10">
        <v>3371</v>
      </c>
      <c r="Q202" s="10">
        <v>5900</v>
      </c>
      <c r="R202" s="10">
        <v>4299</v>
      </c>
      <c r="S202" s="10">
        <v>5051</v>
      </c>
      <c r="T202" s="10">
        <v>4521</v>
      </c>
      <c r="U202" s="10">
        <v>2229</v>
      </c>
      <c r="V202" s="10">
        <v>3400</v>
      </c>
      <c r="W202" s="10">
        <v>7053</v>
      </c>
      <c r="X202" s="10">
        <v>7150</v>
      </c>
      <c r="Y202" s="10">
        <v>5109</v>
      </c>
      <c r="Z202" s="10">
        <v>7663</v>
      </c>
      <c r="AA202" s="10">
        <v>4085</v>
      </c>
      <c r="AB202" s="10">
        <v>3293</v>
      </c>
      <c r="AC202" s="10">
        <v>2200</v>
      </c>
      <c r="AD202" s="10">
        <v>6100</v>
      </c>
      <c r="AE202" s="10">
        <v>6901</v>
      </c>
      <c r="AF202" s="10">
        <v>2847</v>
      </c>
      <c r="AJ202" s="120"/>
      <c r="AK202" s="120"/>
    </row>
    <row r="203" spans="1:37" s="12" customFormat="1" ht="30" hidden="1" customHeight="1" outlineLevel="1" x14ac:dyDescent="0.2">
      <c r="A203" s="31" t="s">
        <v>120</v>
      </c>
      <c r="B203" s="93"/>
      <c r="C203" s="93"/>
      <c r="D203" s="93"/>
      <c r="E203" s="93"/>
      <c r="F203" s="93"/>
      <c r="G203" s="93"/>
      <c r="H203" s="23">
        <v>89005</v>
      </c>
      <c r="I203" s="27">
        <f>SUM(L203:AF203)</f>
        <v>81874.5</v>
      </c>
      <c r="J203" s="15">
        <f t="shared" si="124"/>
        <v>0.91988652322903208</v>
      </c>
      <c r="K203" s="15"/>
      <c r="L203" s="88">
        <v>7600</v>
      </c>
      <c r="M203" s="88">
        <v>1982</v>
      </c>
      <c r="N203" s="88">
        <v>4437</v>
      </c>
      <c r="O203" s="88">
        <v>4816</v>
      </c>
      <c r="P203" s="88">
        <v>3103</v>
      </c>
      <c r="Q203" s="88">
        <v>5900</v>
      </c>
      <c r="R203" s="88">
        <v>2435</v>
      </c>
      <c r="S203" s="88">
        <v>2683</v>
      </c>
      <c r="T203" s="88">
        <v>4229</v>
      </c>
      <c r="U203" s="88">
        <v>1458.5</v>
      </c>
      <c r="V203" s="88">
        <v>2125</v>
      </c>
      <c r="W203" s="88">
        <v>5235</v>
      </c>
      <c r="X203" s="88">
        <v>3645</v>
      </c>
      <c r="Y203" s="88">
        <v>5112</v>
      </c>
      <c r="Z203" s="88">
        <v>6830</v>
      </c>
      <c r="AA203" s="88">
        <v>3550</v>
      </c>
      <c r="AB203" s="88">
        <v>1693</v>
      </c>
      <c r="AC203" s="88">
        <v>1141</v>
      </c>
      <c r="AD203" s="88">
        <v>6338</v>
      </c>
      <c r="AE203" s="88">
        <v>5492</v>
      </c>
      <c r="AF203" s="88">
        <v>2070</v>
      </c>
      <c r="AJ203" s="120"/>
      <c r="AK203" s="120"/>
    </row>
    <row r="204" spans="1:37" s="12" customFormat="1" ht="30" hidden="1" customHeight="1" x14ac:dyDescent="0.2">
      <c r="A204" s="13" t="s">
        <v>52</v>
      </c>
      <c r="B204" s="40"/>
      <c r="C204" s="40"/>
      <c r="D204" s="40"/>
      <c r="E204" s="40"/>
      <c r="F204" s="40"/>
      <c r="G204" s="40"/>
      <c r="H204" s="82">
        <f>H203/H202</f>
        <v>0.84766666666666668</v>
      </c>
      <c r="I204" s="82">
        <f>I203/I202</f>
        <v>0.77975714285714282</v>
      </c>
      <c r="J204" s="15">
        <f t="shared" si="124"/>
        <v>0.91988652322903197</v>
      </c>
      <c r="K204" s="15"/>
      <c r="L204" s="16">
        <f t="shared" ref="L204:AF204" si="135">L203/L202</f>
        <v>1.020545185980932</v>
      </c>
      <c r="M204" s="16">
        <f t="shared" si="135"/>
        <v>0.48507097405775818</v>
      </c>
      <c r="N204" s="16">
        <f t="shared" si="135"/>
        <v>0.80746132848043672</v>
      </c>
      <c r="O204" s="16">
        <f t="shared" si="135"/>
        <v>0.70823529411764707</v>
      </c>
      <c r="P204" s="16">
        <f t="shared" si="135"/>
        <v>0.92049836843666566</v>
      </c>
      <c r="Q204" s="16">
        <f t="shared" si="135"/>
        <v>1</v>
      </c>
      <c r="R204" s="16">
        <f t="shared" si="135"/>
        <v>0.5664107932077227</v>
      </c>
      <c r="S204" s="16">
        <f t="shared" si="135"/>
        <v>0.5311819441694714</v>
      </c>
      <c r="T204" s="16">
        <f t="shared" si="135"/>
        <v>0.93541251935412517</v>
      </c>
      <c r="U204" s="16">
        <f t="shared" si="135"/>
        <v>0.6543292956482728</v>
      </c>
      <c r="V204" s="16">
        <f t="shared" si="135"/>
        <v>0.625</v>
      </c>
      <c r="W204" s="16">
        <f t="shared" si="135"/>
        <v>0.74223734581029355</v>
      </c>
      <c r="X204" s="16">
        <f t="shared" si="135"/>
        <v>0.50979020979020984</v>
      </c>
      <c r="Y204" s="16">
        <f t="shared" si="135"/>
        <v>1.0005871990604815</v>
      </c>
      <c r="Z204" s="16">
        <f t="shared" si="135"/>
        <v>0.89129583713950145</v>
      </c>
      <c r="AA204" s="16">
        <f t="shared" si="135"/>
        <v>0.86903304773561807</v>
      </c>
      <c r="AB204" s="16">
        <f t="shared" si="135"/>
        <v>0.51412086243546917</v>
      </c>
      <c r="AC204" s="16">
        <f t="shared" si="135"/>
        <v>0.51863636363636367</v>
      </c>
      <c r="AD204" s="16">
        <f t="shared" si="135"/>
        <v>1.0390163934426229</v>
      </c>
      <c r="AE204" s="16">
        <f t="shared" si="135"/>
        <v>0.7958266917837995</v>
      </c>
      <c r="AF204" s="16">
        <f t="shared" si="135"/>
        <v>0.72708113804004215</v>
      </c>
      <c r="AJ204" s="120"/>
      <c r="AK204" s="120"/>
    </row>
    <row r="205" spans="1:37" s="12" customFormat="1" ht="30" hidden="1" customHeight="1" x14ac:dyDescent="0.2">
      <c r="A205" s="11" t="s">
        <v>121</v>
      </c>
      <c r="B205" s="11"/>
      <c r="C205" s="11"/>
      <c r="D205" s="11"/>
      <c r="E205" s="11"/>
      <c r="F205" s="11"/>
      <c r="G205" s="11"/>
      <c r="H205" s="26">
        <v>75052</v>
      </c>
      <c r="I205" s="26">
        <f>SUM(L205:AF205)</f>
        <v>71638</v>
      </c>
      <c r="J205" s="15">
        <f t="shared" si="124"/>
        <v>0.95451153866652449</v>
      </c>
      <c r="K205" s="15"/>
      <c r="L205" s="10">
        <v>7300</v>
      </c>
      <c r="M205" s="10">
        <v>1364</v>
      </c>
      <c r="N205" s="10">
        <v>4337</v>
      </c>
      <c r="O205" s="10">
        <v>4447</v>
      </c>
      <c r="P205" s="10">
        <v>2796</v>
      </c>
      <c r="Q205" s="10">
        <v>5400</v>
      </c>
      <c r="R205" s="10">
        <v>1291</v>
      </c>
      <c r="S205" s="10">
        <v>1945</v>
      </c>
      <c r="T205" s="10">
        <v>4146</v>
      </c>
      <c r="U205" s="10">
        <v>1459</v>
      </c>
      <c r="V205" s="10">
        <v>1456</v>
      </c>
      <c r="W205" s="10">
        <v>4750</v>
      </c>
      <c r="X205" s="10">
        <v>3228</v>
      </c>
      <c r="Y205" s="10">
        <v>4683</v>
      </c>
      <c r="Z205" s="10">
        <v>6587</v>
      </c>
      <c r="AA205" s="10">
        <v>3384</v>
      </c>
      <c r="AB205" s="10">
        <v>1693</v>
      </c>
      <c r="AC205" s="10">
        <v>1141</v>
      </c>
      <c r="AD205" s="10">
        <v>4904</v>
      </c>
      <c r="AE205" s="10">
        <v>4359</v>
      </c>
      <c r="AF205" s="10">
        <v>968</v>
      </c>
      <c r="AJ205" s="120"/>
      <c r="AK205" s="120"/>
    </row>
    <row r="206" spans="1:37" s="12" customFormat="1" ht="30" hidden="1" customHeight="1" x14ac:dyDescent="0.2">
      <c r="A206" s="11" t="s">
        <v>122</v>
      </c>
      <c r="B206" s="11"/>
      <c r="C206" s="11"/>
      <c r="D206" s="11"/>
      <c r="E206" s="11"/>
      <c r="F206" s="11"/>
      <c r="G206" s="11"/>
      <c r="H206" s="26">
        <v>10126</v>
      </c>
      <c r="I206" s="26">
        <f>SUM(L206:AF206)</f>
        <v>9155</v>
      </c>
      <c r="J206" s="15">
        <f t="shared" si="124"/>
        <v>0.90410823622358283</v>
      </c>
      <c r="K206" s="15"/>
      <c r="L206" s="10">
        <v>300</v>
      </c>
      <c r="M206" s="10">
        <v>618</v>
      </c>
      <c r="N206" s="10">
        <v>100</v>
      </c>
      <c r="O206" s="10">
        <v>319</v>
      </c>
      <c r="P206" s="10">
        <v>307</v>
      </c>
      <c r="Q206" s="10">
        <v>500</v>
      </c>
      <c r="R206" s="10">
        <v>1114</v>
      </c>
      <c r="S206" s="10">
        <v>738</v>
      </c>
      <c r="T206" s="10">
        <v>83</v>
      </c>
      <c r="U206" s="10"/>
      <c r="V206" s="10">
        <v>669</v>
      </c>
      <c r="W206" s="10">
        <v>205</v>
      </c>
      <c r="X206" s="10">
        <v>65</v>
      </c>
      <c r="Y206" s="10">
        <v>429</v>
      </c>
      <c r="Z206" s="10">
        <v>243</v>
      </c>
      <c r="AA206" s="10">
        <v>114</v>
      </c>
      <c r="AB206" s="10"/>
      <c r="AC206" s="10"/>
      <c r="AD206" s="10">
        <v>1434</v>
      </c>
      <c r="AE206" s="10">
        <v>815</v>
      </c>
      <c r="AF206" s="10">
        <v>1102</v>
      </c>
      <c r="AJ206" s="120"/>
      <c r="AK206" s="120"/>
    </row>
    <row r="207" spans="1:37" s="12" customFormat="1" ht="30" hidden="1" customHeight="1" x14ac:dyDescent="0.2">
      <c r="A207" s="31" t="s">
        <v>145</v>
      </c>
      <c r="B207" s="93"/>
      <c r="C207" s="93"/>
      <c r="D207" s="93"/>
      <c r="E207" s="93"/>
      <c r="F207" s="93"/>
      <c r="G207" s="93"/>
      <c r="H207" s="23"/>
      <c r="I207" s="27">
        <f>SUM(L207:AF207)</f>
        <v>0</v>
      </c>
      <c r="J207" s="15"/>
      <c r="K207" s="15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J207" s="120"/>
      <c r="AK207" s="120"/>
    </row>
    <row r="208" spans="1:37" s="46" customFormat="1" ht="45" hidden="1" outlineLevel="1" x14ac:dyDescent="0.2">
      <c r="A208" s="11" t="s">
        <v>189</v>
      </c>
      <c r="B208" s="11"/>
      <c r="C208" s="11"/>
      <c r="D208" s="11"/>
      <c r="E208" s="11"/>
      <c r="F208" s="11"/>
      <c r="G208" s="11"/>
      <c r="H208" s="27">
        <v>90210</v>
      </c>
      <c r="I208" s="27">
        <f>SUM(L208:AF208)</f>
        <v>85622</v>
      </c>
      <c r="J208" s="15">
        <f t="shared" ref="J208:J213" si="136">I208/H208</f>
        <v>0.94914089347079034</v>
      </c>
      <c r="K208" s="15"/>
      <c r="L208" s="30">
        <v>525</v>
      </c>
      <c r="M208" s="30">
        <v>1935</v>
      </c>
      <c r="N208" s="30">
        <v>8650</v>
      </c>
      <c r="O208" s="30">
        <v>7161</v>
      </c>
      <c r="P208" s="30">
        <v>5166</v>
      </c>
      <c r="Q208" s="30">
        <v>4954</v>
      </c>
      <c r="R208" s="30">
        <v>3099</v>
      </c>
      <c r="S208" s="30">
        <v>4544</v>
      </c>
      <c r="T208" s="30">
        <v>2352</v>
      </c>
      <c r="U208" s="30">
        <v>2851</v>
      </c>
      <c r="V208" s="35">
        <v>2583</v>
      </c>
      <c r="W208" s="35">
        <v>4265</v>
      </c>
      <c r="X208" s="35">
        <v>4509</v>
      </c>
      <c r="Y208" s="35">
        <v>2954</v>
      </c>
      <c r="Z208" s="35">
        <v>3251</v>
      </c>
      <c r="AA208" s="35">
        <v>4037</v>
      </c>
      <c r="AB208" s="35">
        <v>911</v>
      </c>
      <c r="AC208" s="35">
        <v>1606</v>
      </c>
      <c r="AD208" s="35">
        <v>7753</v>
      </c>
      <c r="AE208" s="35">
        <v>7601</v>
      </c>
      <c r="AF208" s="30">
        <v>4915</v>
      </c>
      <c r="AJ208" s="123"/>
      <c r="AK208" s="123"/>
    </row>
    <row r="209" spans="1:42" s="58" customFormat="1" ht="30" hidden="1" customHeight="1" outlineLevel="1" x14ac:dyDescent="0.2">
      <c r="A209" s="31" t="s">
        <v>123</v>
      </c>
      <c r="B209" s="31"/>
      <c r="C209" s="31"/>
      <c r="D209" s="31"/>
      <c r="E209" s="31"/>
      <c r="F209" s="31"/>
      <c r="G209" s="31"/>
      <c r="H209" s="27">
        <v>88096</v>
      </c>
      <c r="I209" s="27">
        <f>SUM(L209:AF209)</f>
        <v>82750.899999999994</v>
      </c>
      <c r="J209" s="15">
        <f t="shared" si="136"/>
        <v>0.9393264166363966</v>
      </c>
      <c r="K209" s="15"/>
      <c r="L209" s="35">
        <v>525</v>
      </c>
      <c r="M209" s="35">
        <v>1850</v>
      </c>
      <c r="N209" s="35">
        <v>8526</v>
      </c>
      <c r="O209" s="35">
        <v>6500</v>
      </c>
      <c r="P209" s="35">
        <v>4744</v>
      </c>
      <c r="Q209" s="35">
        <v>4954</v>
      </c>
      <c r="R209" s="45">
        <v>2881</v>
      </c>
      <c r="S209" s="35">
        <v>4539</v>
      </c>
      <c r="T209" s="35">
        <v>2386.9</v>
      </c>
      <c r="U209" s="35">
        <v>2851</v>
      </c>
      <c r="V209" s="35">
        <v>2191</v>
      </c>
      <c r="W209" s="35">
        <v>3732</v>
      </c>
      <c r="X209" s="35">
        <v>4509</v>
      </c>
      <c r="Y209" s="35">
        <v>2954</v>
      </c>
      <c r="Z209" s="35">
        <v>3200</v>
      </c>
      <c r="AA209" s="35">
        <v>4037</v>
      </c>
      <c r="AB209" s="35">
        <v>911</v>
      </c>
      <c r="AC209" s="35">
        <v>1606</v>
      </c>
      <c r="AD209" s="35">
        <v>7754</v>
      </c>
      <c r="AE209" s="35">
        <v>7200</v>
      </c>
      <c r="AF209" s="35">
        <v>4900</v>
      </c>
      <c r="AJ209" s="124"/>
      <c r="AK209" s="124"/>
    </row>
    <row r="210" spans="1:42" s="46" customFormat="1" ht="30" hidden="1" customHeight="1" x14ac:dyDescent="0.2">
      <c r="A210" s="11" t="s">
        <v>124</v>
      </c>
      <c r="B210" s="11"/>
      <c r="C210" s="11"/>
      <c r="D210" s="11"/>
      <c r="E210" s="11"/>
      <c r="F210" s="11"/>
      <c r="G210" s="11"/>
      <c r="H210" s="48">
        <f>H209/H208</f>
        <v>0.97656579093226914</v>
      </c>
      <c r="I210" s="48">
        <f>I209/I208</f>
        <v>0.96646773025624244</v>
      </c>
      <c r="J210" s="15">
        <f t="shared" si="136"/>
        <v>0.9896596207139442</v>
      </c>
      <c r="K210" s="15"/>
      <c r="L210" s="68">
        <f t="shared" ref="L210:AF210" si="137">L209/L208</f>
        <v>1</v>
      </c>
      <c r="M210" s="68">
        <f t="shared" si="137"/>
        <v>0.95607235142118863</v>
      </c>
      <c r="N210" s="68">
        <f t="shared" si="137"/>
        <v>0.98566473988439307</v>
      </c>
      <c r="O210" s="68">
        <f t="shared" si="137"/>
        <v>0.90769445608155286</v>
      </c>
      <c r="P210" s="68">
        <f t="shared" si="137"/>
        <v>0.91831204026325974</v>
      </c>
      <c r="Q210" s="68">
        <f t="shared" si="137"/>
        <v>1</v>
      </c>
      <c r="R210" s="68">
        <f t="shared" si="137"/>
        <v>0.9296547273313972</v>
      </c>
      <c r="S210" s="68">
        <f t="shared" si="137"/>
        <v>0.99889964788732399</v>
      </c>
      <c r="T210" s="68">
        <f t="shared" si="137"/>
        <v>1.0148384353741497</v>
      </c>
      <c r="U210" s="68">
        <f t="shared" si="137"/>
        <v>1</v>
      </c>
      <c r="V210" s="68">
        <f t="shared" si="137"/>
        <v>0.8482384823848238</v>
      </c>
      <c r="W210" s="68">
        <f t="shared" si="137"/>
        <v>0.87502930832356385</v>
      </c>
      <c r="X210" s="68">
        <f t="shared" si="137"/>
        <v>1</v>
      </c>
      <c r="Y210" s="68">
        <f t="shared" si="137"/>
        <v>1</v>
      </c>
      <c r="Z210" s="68">
        <f t="shared" si="137"/>
        <v>0.98431251922485385</v>
      </c>
      <c r="AA210" s="68">
        <f t="shared" si="137"/>
        <v>1</v>
      </c>
      <c r="AB210" s="68">
        <f t="shared" si="137"/>
        <v>1</v>
      </c>
      <c r="AC210" s="68">
        <f t="shared" si="137"/>
        <v>1</v>
      </c>
      <c r="AD210" s="68">
        <f t="shared" si="137"/>
        <v>1.0001289823294208</v>
      </c>
      <c r="AE210" s="68">
        <f t="shared" si="137"/>
        <v>0.94724378371266937</v>
      </c>
      <c r="AF210" s="68">
        <f t="shared" si="137"/>
        <v>0.99694811800610372</v>
      </c>
      <c r="AJ210" s="123"/>
      <c r="AK210" s="123"/>
    </row>
    <row r="211" spans="1:42" s="46" customFormat="1" ht="30" hidden="1" customHeight="1" outlineLevel="1" x14ac:dyDescent="0.2">
      <c r="A211" s="11" t="s">
        <v>125</v>
      </c>
      <c r="B211" s="11"/>
      <c r="C211" s="11"/>
      <c r="D211" s="11"/>
      <c r="E211" s="11"/>
      <c r="F211" s="11"/>
      <c r="G211" s="11"/>
      <c r="H211" s="27"/>
      <c r="I211" s="27">
        <f>SUM(L211:AF211)</f>
        <v>0</v>
      </c>
      <c r="J211" s="15" t="e">
        <f t="shared" si="136"/>
        <v>#DIV/0!</v>
      </c>
      <c r="K211" s="1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16"/>
      <c r="X211" s="45"/>
      <c r="Y211" s="45"/>
      <c r="Z211" s="45"/>
      <c r="AA211" s="45"/>
      <c r="AB211" s="45"/>
      <c r="AC211" s="45"/>
      <c r="AD211" s="45"/>
      <c r="AE211" s="45"/>
      <c r="AF211" s="45"/>
      <c r="AJ211" s="123"/>
      <c r="AK211" s="123"/>
    </row>
    <row r="212" spans="1:42" s="58" customFormat="1" ht="30" hidden="1" customHeight="1" outlineLevel="1" x14ac:dyDescent="0.2">
      <c r="A212" s="31" t="s">
        <v>126</v>
      </c>
      <c r="B212" s="93"/>
      <c r="C212" s="93"/>
      <c r="D212" s="93"/>
      <c r="E212" s="93"/>
      <c r="F212" s="93"/>
      <c r="G212" s="93"/>
      <c r="H212" s="23">
        <v>10389</v>
      </c>
      <c r="I212" s="27">
        <f>SUM(L212:AF212)</f>
        <v>11691</v>
      </c>
      <c r="J212" s="15">
        <f t="shared" si="136"/>
        <v>1.1253248628356916</v>
      </c>
      <c r="K212" s="15"/>
      <c r="L212" s="45">
        <v>42</v>
      </c>
      <c r="M212" s="35"/>
      <c r="N212" s="35">
        <v>3406</v>
      </c>
      <c r="O212" s="35">
        <v>553</v>
      </c>
      <c r="P212" s="35">
        <v>273</v>
      </c>
      <c r="Q212" s="35">
        <v>1339</v>
      </c>
      <c r="R212" s="35"/>
      <c r="S212" s="35">
        <v>328</v>
      </c>
      <c r="T212" s="35"/>
      <c r="U212" s="35">
        <v>412</v>
      </c>
      <c r="V212" s="45">
        <v>280</v>
      </c>
      <c r="W212" s="35">
        <v>94</v>
      </c>
      <c r="X212" s="35"/>
      <c r="Y212" s="35"/>
      <c r="Z212" s="35">
        <v>372</v>
      </c>
      <c r="AA212" s="35">
        <v>300</v>
      </c>
      <c r="AB212" s="35">
        <v>60</v>
      </c>
      <c r="AC212" s="35"/>
      <c r="AD212" s="35">
        <v>85</v>
      </c>
      <c r="AE212" s="35">
        <v>3592</v>
      </c>
      <c r="AF212" s="35">
        <v>555</v>
      </c>
      <c r="AJ212" s="124"/>
      <c r="AK212" s="124"/>
    </row>
    <row r="213" spans="1:42" s="46" customFormat="1" ht="30" hidden="1" customHeight="1" x14ac:dyDescent="0.2">
      <c r="A213" s="11" t="s">
        <v>127</v>
      </c>
      <c r="B213" s="44"/>
      <c r="C213" s="44"/>
      <c r="D213" s="44"/>
      <c r="E213" s="44"/>
      <c r="F213" s="44"/>
      <c r="G213" s="44"/>
      <c r="H213" s="15"/>
      <c r="I213" s="15"/>
      <c r="J213" s="15" t="e">
        <f t="shared" si="136"/>
        <v>#DIV/0!</v>
      </c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J213" s="123"/>
      <c r="AK213" s="123"/>
    </row>
    <row r="214" spans="1:42" s="46" customFormat="1" ht="30" hidden="1" customHeight="1" x14ac:dyDescent="0.2">
      <c r="A214" s="13" t="s">
        <v>128</v>
      </c>
      <c r="B214" s="40"/>
      <c r="C214" s="40"/>
      <c r="D214" s="40"/>
      <c r="E214" s="40"/>
      <c r="F214" s="40"/>
      <c r="G214" s="40"/>
      <c r="H214" s="23"/>
      <c r="I214" s="27"/>
      <c r="J214" s="27"/>
      <c r="K214" s="27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J214" s="123"/>
      <c r="AK214" s="123"/>
    </row>
    <row r="215" spans="1:42" s="58" customFormat="1" ht="30" hidden="1" customHeight="1" outlineLevel="1" x14ac:dyDescent="0.2">
      <c r="A215" s="51" t="s">
        <v>129</v>
      </c>
      <c r="B215" s="127"/>
      <c r="C215" s="127"/>
      <c r="D215" s="127"/>
      <c r="E215" s="127"/>
      <c r="F215" s="127"/>
      <c r="G215" s="127"/>
      <c r="H215" s="23">
        <v>105196</v>
      </c>
      <c r="I215" s="27">
        <f>SUM(L215:AF215)</f>
        <v>115251.4</v>
      </c>
      <c r="J215" s="9">
        <f t="shared" ref="J215:J227" si="138">I215/H215</f>
        <v>1.0955872846876307</v>
      </c>
      <c r="K215" s="9"/>
      <c r="L215" s="26">
        <v>3100</v>
      </c>
      <c r="M215" s="26">
        <v>2230</v>
      </c>
      <c r="N215" s="26">
        <v>13240</v>
      </c>
      <c r="O215" s="26">
        <v>10242</v>
      </c>
      <c r="P215" s="26">
        <v>8638</v>
      </c>
      <c r="Q215" s="26">
        <v>6120</v>
      </c>
      <c r="R215" s="26">
        <v>6989</v>
      </c>
      <c r="S215" s="26">
        <v>7888</v>
      </c>
      <c r="T215" s="26">
        <v>2609</v>
      </c>
      <c r="U215" s="26">
        <v>4060</v>
      </c>
      <c r="V215" s="26">
        <v>4091</v>
      </c>
      <c r="W215" s="26">
        <v>5495</v>
      </c>
      <c r="X215" s="26">
        <v>6871</v>
      </c>
      <c r="Y215" s="26">
        <v>2800</v>
      </c>
      <c r="Z215" s="26">
        <v>3038</v>
      </c>
      <c r="AA215" s="26">
        <v>3200.4</v>
      </c>
      <c r="AB215" s="26">
        <v>2050</v>
      </c>
      <c r="AC215" s="26">
        <v>1514</v>
      </c>
      <c r="AD215" s="26">
        <v>5983</v>
      </c>
      <c r="AE215" s="26">
        <v>6837</v>
      </c>
      <c r="AF215" s="26">
        <v>8256</v>
      </c>
      <c r="AJ215" s="124"/>
      <c r="AK215" s="124"/>
    </row>
    <row r="216" spans="1:42" s="46" customFormat="1" ht="30" hidden="1" customHeight="1" outlineLevel="1" x14ac:dyDescent="0.2">
      <c r="A216" s="13" t="s">
        <v>130</v>
      </c>
      <c r="B216" s="40"/>
      <c r="C216" s="40"/>
      <c r="D216" s="40"/>
      <c r="E216" s="40"/>
      <c r="F216" s="40"/>
      <c r="G216" s="40"/>
      <c r="H216" s="23">
        <v>99221</v>
      </c>
      <c r="I216" s="27">
        <f>SUM(L216:AF216)</f>
        <v>115218</v>
      </c>
      <c r="J216" s="9">
        <f t="shared" si="138"/>
        <v>1.1612259501516815</v>
      </c>
      <c r="K216" s="9"/>
      <c r="L216" s="30">
        <v>2050</v>
      </c>
      <c r="M216" s="30">
        <v>2963</v>
      </c>
      <c r="N216" s="30">
        <v>12143</v>
      </c>
      <c r="O216" s="30">
        <v>16541</v>
      </c>
      <c r="P216" s="30">
        <v>6539</v>
      </c>
      <c r="Q216" s="30">
        <v>4614</v>
      </c>
      <c r="R216" s="30">
        <v>4320</v>
      </c>
      <c r="S216" s="30">
        <v>7934</v>
      </c>
      <c r="T216" s="30">
        <v>4709</v>
      </c>
      <c r="U216" s="30">
        <v>3815</v>
      </c>
      <c r="V216" s="30">
        <v>3026</v>
      </c>
      <c r="W216" s="30">
        <v>5245</v>
      </c>
      <c r="X216" s="30">
        <v>8414</v>
      </c>
      <c r="Y216" s="30">
        <v>2766</v>
      </c>
      <c r="Z216" s="30">
        <v>4693</v>
      </c>
      <c r="AA216" s="30">
        <v>2954</v>
      </c>
      <c r="AB216" s="30">
        <v>2015</v>
      </c>
      <c r="AC216" s="30">
        <v>1267</v>
      </c>
      <c r="AD216" s="30">
        <v>5801</v>
      </c>
      <c r="AE216" s="30">
        <v>6651</v>
      </c>
      <c r="AF216" s="30">
        <v>6758</v>
      </c>
      <c r="AJ216" s="123"/>
      <c r="AK216" s="123"/>
      <c r="AP216" s="46" t="s">
        <v>0</v>
      </c>
    </row>
    <row r="217" spans="1:42" s="46" customFormat="1" ht="30" hidden="1" customHeight="1" outlineLevel="1" x14ac:dyDescent="0.2">
      <c r="A217" s="13" t="s">
        <v>131</v>
      </c>
      <c r="B217" s="13"/>
      <c r="C217" s="13"/>
      <c r="D217" s="13"/>
      <c r="E217" s="13"/>
      <c r="F217" s="13"/>
      <c r="G217" s="13"/>
      <c r="H217" s="27">
        <f>H215*0.45</f>
        <v>47338.200000000004</v>
      </c>
      <c r="I217" s="27">
        <f>I215*0.45</f>
        <v>51863.13</v>
      </c>
      <c r="J217" s="9">
        <f t="shared" si="138"/>
        <v>1.0955872846876304</v>
      </c>
      <c r="K217" s="9"/>
      <c r="L217" s="26">
        <f>L215*0.45</f>
        <v>1395</v>
      </c>
      <c r="M217" s="26">
        <f t="shared" ref="M217:AF217" si="139">M215*0.45</f>
        <v>1003.5</v>
      </c>
      <c r="N217" s="26">
        <f t="shared" si="139"/>
        <v>5958</v>
      </c>
      <c r="O217" s="26">
        <f t="shared" si="139"/>
        <v>4608.9000000000005</v>
      </c>
      <c r="P217" s="26">
        <f t="shared" si="139"/>
        <v>3887.1</v>
      </c>
      <c r="Q217" s="26">
        <f t="shared" si="139"/>
        <v>2754</v>
      </c>
      <c r="R217" s="26">
        <f t="shared" si="139"/>
        <v>3145.05</v>
      </c>
      <c r="S217" s="26">
        <f t="shared" si="139"/>
        <v>3549.6</v>
      </c>
      <c r="T217" s="26">
        <f t="shared" si="139"/>
        <v>1174.05</v>
      </c>
      <c r="U217" s="26">
        <f t="shared" si="139"/>
        <v>1827</v>
      </c>
      <c r="V217" s="26">
        <f t="shared" si="139"/>
        <v>1840.95</v>
      </c>
      <c r="W217" s="26">
        <f t="shared" si="139"/>
        <v>2472.75</v>
      </c>
      <c r="X217" s="26">
        <f t="shared" si="139"/>
        <v>3091.9500000000003</v>
      </c>
      <c r="Y217" s="26">
        <f t="shared" si="139"/>
        <v>1260</v>
      </c>
      <c r="Z217" s="26">
        <f t="shared" si="139"/>
        <v>1367.1000000000001</v>
      </c>
      <c r="AA217" s="26">
        <f t="shared" si="139"/>
        <v>1440.18</v>
      </c>
      <c r="AB217" s="26">
        <f t="shared" si="139"/>
        <v>922.5</v>
      </c>
      <c r="AC217" s="26">
        <f t="shared" si="139"/>
        <v>681.30000000000007</v>
      </c>
      <c r="AD217" s="26">
        <f t="shared" si="139"/>
        <v>2692.35</v>
      </c>
      <c r="AE217" s="26">
        <f t="shared" si="139"/>
        <v>3076.65</v>
      </c>
      <c r="AF217" s="26">
        <f t="shared" si="139"/>
        <v>3715.2000000000003</v>
      </c>
      <c r="AG217" s="59"/>
      <c r="AJ217" s="123"/>
      <c r="AK217" s="123"/>
    </row>
    <row r="218" spans="1:42" s="46" customFormat="1" ht="30" hidden="1" customHeight="1" x14ac:dyDescent="0.2">
      <c r="A218" s="13" t="s">
        <v>132</v>
      </c>
      <c r="B218" s="13"/>
      <c r="C218" s="13"/>
      <c r="D218" s="13"/>
      <c r="E218" s="13"/>
      <c r="F218" s="13"/>
      <c r="G218" s="13"/>
      <c r="H218" s="48">
        <f>H215/H216</f>
        <v>1.0602191068423015</v>
      </c>
      <c r="I218" s="48">
        <f>I215/I216</f>
        <v>1.0002898852609834</v>
      </c>
      <c r="J218" s="9">
        <f t="shared" si="138"/>
        <v>0.94347468254952693</v>
      </c>
      <c r="K218" s="9"/>
      <c r="L218" s="68">
        <f>L215/L216</f>
        <v>1.5121951219512195</v>
      </c>
      <c r="M218" s="68">
        <f t="shared" ref="M218:AF218" si="140">M215/M216</f>
        <v>0.75261559230509623</v>
      </c>
      <c r="N218" s="68">
        <f t="shared" si="140"/>
        <v>1.0903401136457218</v>
      </c>
      <c r="O218" s="68">
        <f t="shared" si="140"/>
        <v>0.61918868266731153</v>
      </c>
      <c r="P218" s="68">
        <f t="shared" si="140"/>
        <v>1.3209970943569354</v>
      </c>
      <c r="Q218" s="68">
        <f t="shared" si="140"/>
        <v>1.3263979193758126</v>
      </c>
      <c r="R218" s="68">
        <f t="shared" si="140"/>
        <v>1.6178240740740741</v>
      </c>
      <c r="S218" s="68">
        <f t="shared" si="140"/>
        <v>0.99420216788505167</v>
      </c>
      <c r="T218" s="68">
        <f t="shared" si="140"/>
        <v>0.55404544489275853</v>
      </c>
      <c r="U218" s="68">
        <f t="shared" si="140"/>
        <v>1.0642201834862386</v>
      </c>
      <c r="V218" s="68">
        <f t="shared" si="140"/>
        <v>1.3519497686715136</v>
      </c>
      <c r="W218" s="68">
        <f t="shared" si="140"/>
        <v>1.0476644423260248</v>
      </c>
      <c r="X218" s="68">
        <f t="shared" si="140"/>
        <v>0.81661516520085575</v>
      </c>
      <c r="Y218" s="68">
        <f t="shared" si="140"/>
        <v>1.0122921185827911</v>
      </c>
      <c r="Z218" s="68">
        <f t="shared" si="140"/>
        <v>0.64734711272107393</v>
      </c>
      <c r="AA218" s="68">
        <f t="shared" si="140"/>
        <v>1.0834123222748815</v>
      </c>
      <c r="AB218" s="68">
        <f t="shared" si="140"/>
        <v>1.0173697270471465</v>
      </c>
      <c r="AC218" s="68">
        <f t="shared" si="140"/>
        <v>1.1949486977111285</v>
      </c>
      <c r="AD218" s="68">
        <f t="shared" si="140"/>
        <v>1.0313739010515428</v>
      </c>
      <c r="AE218" s="68">
        <f t="shared" si="140"/>
        <v>1.0279657194406857</v>
      </c>
      <c r="AF218" s="68">
        <f t="shared" si="140"/>
        <v>1.2216632139686299</v>
      </c>
      <c r="AJ218" s="123"/>
      <c r="AK218" s="123"/>
    </row>
    <row r="219" spans="1:42" s="58" customFormat="1" ht="30" hidden="1" customHeight="1" outlineLevel="1" x14ac:dyDescent="0.2">
      <c r="A219" s="51" t="s">
        <v>133</v>
      </c>
      <c r="B219" s="127"/>
      <c r="C219" s="127"/>
      <c r="D219" s="127"/>
      <c r="E219" s="127"/>
      <c r="F219" s="127"/>
      <c r="G219" s="127"/>
      <c r="H219" s="23">
        <v>260815</v>
      </c>
      <c r="I219" s="27">
        <f>SUM(L219:AF219)</f>
        <v>300826</v>
      </c>
      <c r="J219" s="9">
        <f t="shared" si="138"/>
        <v>1.1534075877537717</v>
      </c>
      <c r="K219" s="9"/>
      <c r="L219" s="26">
        <v>300</v>
      </c>
      <c r="M219" s="26">
        <v>8400</v>
      </c>
      <c r="N219" s="26">
        <v>29307</v>
      </c>
      <c r="O219" s="26">
        <v>21909</v>
      </c>
      <c r="P219" s="26">
        <v>7421</v>
      </c>
      <c r="Q219" s="26">
        <v>14410</v>
      </c>
      <c r="R219" s="26">
        <v>4700</v>
      </c>
      <c r="S219" s="26">
        <v>15722</v>
      </c>
      <c r="T219" s="26">
        <v>12600</v>
      </c>
      <c r="U219" s="26">
        <v>15300</v>
      </c>
      <c r="V219" s="26">
        <v>10490</v>
      </c>
      <c r="W219" s="26">
        <v>14355</v>
      </c>
      <c r="X219" s="26">
        <v>3474</v>
      </c>
      <c r="Y219" s="26">
        <v>7900</v>
      </c>
      <c r="Z219" s="26">
        <v>14600</v>
      </c>
      <c r="AA219" s="26">
        <v>43083</v>
      </c>
      <c r="AB219" s="26">
        <v>4500</v>
      </c>
      <c r="AC219" s="26">
        <v>1000</v>
      </c>
      <c r="AD219" s="26">
        <v>7576</v>
      </c>
      <c r="AE219" s="26">
        <v>45094</v>
      </c>
      <c r="AF219" s="26">
        <v>18685</v>
      </c>
      <c r="AJ219" s="124"/>
      <c r="AK219" s="124"/>
    </row>
    <row r="220" spans="1:42" s="46" customFormat="1" ht="28.15" hidden="1" customHeight="1" outlineLevel="1" x14ac:dyDescent="0.2">
      <c r="A220" s="13" t="s">
        <v>130</v>
      </c>
      <c r="B220" s="40"/>
      <c r="C220" s="40"/>
      <c r="D220" s="40"/>
      <c r="E220" s="40"/>
      <c r="F220" s="40"/>
      <c r="G220" s="40"/>
      <c r="H220" s="23">
        <v>283125</v>
      </c>
      <c r="I220" s="27">
        <f>SUM(L220:AF220)</f>
        <v>286074</v>
      </c>
      <c r="J220" s="9">
        <f t="shared" si="138"/>
        <v>1.0104158940397352</v>
      </c>
      <c r="K220" s="9"/>
      <c r="L220" s="30">
        <v>600</v>
      </c>
      <c r="M220" s="30">
        <v>8000</v>
      </c>
      <c r="N220" s="30">
        <v>25123</v>
      </c>
      <c r="O220" s="30">
        <v>18776</v>
      </c>
      <c r="P220" s="30">
        <v>8896</v>
      </c>
      <c r="Q220" s="30">
        <v>12063</v>
      </c>
      <c r="R220" s="30">
        <v>710</v>
      </c>
      <c r="S220" s="30">
        <v>19682</v>
      </c>
      <c r="T220" s="30">
        <v>12989</v>
      </c>
      <c r="U220" s="30">
        <v>13114</v>
      </c>
      <c r="V220" s="30">
        <v>7332</v>
      </c>
      <c r="W220" s="30">
        <v>15408</v>
      </c>
      <c r="X220" s="30">
        <v>2622</v>
      </c>
      <c r="Y220" s="30">
        <v>3236</v>
      </c>
      <c r="Z220" s="30">
        <v>10145</v>
      </c>
      <c r="AA220" s="30">
        <v>53168</v>
      </c>
      <c r="AB220" s="30">
        <v>3454</v>
      </c>
      <c r="AC220" s="30">
        <v>634</v>
      </c>
      <c r="AD220" s="30">
        <v>7396</v>
      </c>
      <c r="AE220" s="30">
        <v>43232</v>
      </c>
      <c r="AF220" s="30">
        <v>19494</v>
      </c>
      <c r="AJ220" s="123"/>
      <c r="AK220" s="123"/>
    </row>
    <row r="221" spans="1:42" s="46" customFormat="1" ht="27" hidden="1" customHeight="1" outlineLevel="1" x14ac:dyDescent="0.2">
      <c r="A221" s="13" t="s">
        <v>131</v>
      </c>
      <c r="B221" s="13"/>
      <c r="C221" s="13"/>
      <c r="D221" s="13"/>
      <c r="E221" s="13"/>
      <c r="F221" s="13"/>
      <c r="G221" s="13"/>
      <c r="H221" s="27">
        <f>H219*0.3</f>
        <v>78244.5</v>
      </c>
      <c r="I221" s="27">
        <f>I219*0.3</f>
        <v>90247.8</v>
      </c>
      <c r="J221" s="9">
        <f t="shared" si="138"/>
        <v>1.1534075877537719</v>
      </c>
      <c r="K221" s="9"/>
      <c r="L221" s="26">
        <f>L219*0.3</f>
        <v>90</v>
      </c>
      <c r="M221" s="26">
        <f t="shared" ref="M221:AF221" si="141">M219*0.3</f>
        <v>2520</v>
      </c>
      <c r="N221" s="26">
        <f t="shared" si="141"/>
        <v>8792.1</v>
      </c>
      <c r="O221" s="26">
        <f t="shared" si="141"/>
        <v>6572.7</v>
      </c>
      <c r="P221" s="26">
        <f t="shared" si="141"/>
        <v>2226.2999999999997</v>
      </c>
      <c r="Q221" s="26">
        <f t="shared" si="141"/>
        <v>4323</v>
      </c>
      <c r="R221" s="26">
        <f t="shared" si="141"/>
        <v>1410</v>
      </c>
      <c r="S221" s="26">
        <f t="shared" si="141"/>
        <v>4716.5999999999995</v>
      </c>
      <c r="T221" s="26">
        <f t="shared" si="141"/>
        <v>3780</v>
      </c>
      <c r="U221" s="26">
        <f t="shared" si="141"/>
        <v>4590</v>
      </c>
      <c r="V221" s="26">
        <f t="shared" si="141"/>
        <v>3147</v>
      </c>
      <c r="W221" s="26">
        <f t="shared" si="141"/>
        <v>4306.5</v>
      </c>
      <c r="X221" s="26">
        <f t="shared" si="141"/>
        <v>1042.2</v>
      </c>
      <c r="Y221" s="26">
        <f t="shared" si="141"/>
        <v>2370</v>
      </c>
      <c r="Z221" s="26">
        <f t="shared" si="141"/>
        <v>4380</v>
      </c>
      <c r="AA221" s="26">
        <f t="shared" si="141"/>
        <v>12924.9</v>
      </c>
      <c r="AB221" s="26">
        <f t="shared" si="141"/>
        <v>1350</v>
      </c>
      <c r="AC221" s="26">
        <f t="shared" si="141"/>
        <v>300</v>
      </c>
      <c r="AD221" s="26">
        <f t="shared" si="141"/>
        <v>2272.7999999999997</v>
      </c>
      <c r="AE221" s="26">
        <f t="shared" si="141"/>
        <v>13528.199999999999</v>
      </c>
      <c r="AF221" s="26">
        <f t="shared" si="141"/>
        <v>5605.5</v>
      </c>
      <c r="AJ221" s="123"/>
      <c r="AK221" s="123"/>
    </row>
    <row r="222" spans="1:42" s="58" customFormat="1" ht="30" hidden="1" customHeight="1" x14ac:dyDescent="0.2">
      <c r="A222" s="13" t="s">
        <v>132</v>
      </c>
      <c r="B222" s="13"/>
      <c r="C222" s="13"/>
      <c r="D222" s="13"/>
      <c r="E222" s="13"/>
      <c r="F222" s="13"/>
      <c r="G222" s="13"/>
      <c r="H222" s="9">
        <f>H219/H220</f>
        <v>0.92120088300220748</v>
      </c>
      <c r="I222" s="9">
        <f>I219/I220</f>
        <v>1.0515670770499941</v>
      </c>
      <c r="J222" s="9">
        <f t="shared" si="138"/>
        <v>1.1415176607548629</v>
      </c>
      <c r="K222" s="9"/>
      <c r="L222" s="87">
        <f t="shared" ref="L222:AF222" si="142">L219/L220</f>
        <v>0.5</v>
      </c>
      <c r="M222" s="87">
        <f t="shared" si="142"/>
        <v>1.05</v>
      </c>
      <c r="N222" s="87">
        <f t="shared" si="142"/>
        <v>1.1665406201488675</v>
      </c>
      <c r="O222" s="87">
        <f t="shared" si="142"/>
        <v>1.1668619514273542</v>
      </c>
      <c r="P222" s="87">
        <f t="shared" si="142"/>
        <v>0.83419514388489213</v>
      </c>
      <c r="Q222" s="87">
        <f t="shared" si="142"/>
        <v>1.1945618834452458</v>
      </c>
      <c r="R222" s="87">
        <f t="shared" si="142"/>
        <v>6.619718309859155</v>
      </c>
      <c r="S222" s="87">
        <f t="shared" si="142"/>
        <v>0.798800934864343</v>
      </c>
      <c r="T222" s="87">
        <f t="shared" si="142"/>
        <v>0.97005158210793752</v>
      </c>
      <c r="U222" s="87">
        <f t="shared" si="142"/>
        <v>1.1666920847948756</v>
      </c>
      <c r="V222" s="87">
        <f t="shared" si="142"/>
        <v>1.4307146753955264</v>
      </c>
      <c r="W222" s="87">
        <f t="shared" si="142"/>
        <v>0.93165887850467288</v>
      </c>
      <c r="X222" s="87">
        <f t="shared" si="142"/>
        <v>1.3249427917620138</v>
      </c>
      <c r="Y222" s="87">
        <f t="shared" si="142"/>
        <v>2.4412855377008653</v>
      </c>
      <c r="Z222" s="87">
        <f t="shared" si="142"/>
        <v>1.4391325776244455</v>
      </c>
      <c r="AA222" s="87">
        <f t="shared" si="142"/>
        <v>0.81031823653325308</v>
      </c>
      <c r="AB222" s="87">
        <f t="shared" si="142"/>
        <v>1.3028372900984366</v>
      </c>
      <c r="AC222" s="87">
        <f t="shared" si="142"/>
        <v>1.5772870662460567</v>
      </c>
      <c r="AD222" s="87">
        <f t="shared" si="142"/>
        <v>1.024337479718767</v>
      </c>
      <c r="AE222" s="87">
        <f t="shared" si="142"/>
        <v>1.0430699481865284</v>
      </c>
      <c r="AF222" s="87">
        <f t="shared" si="142"/>
        <v>0.95850005129783522</v>
      </c>
      <c r="AJ222" s="124"/>
      <c r="AK222" s="124"/>
    </row>
    <row r="223" spans="1:42" s="58" customFormat="1" ht="30" hidden="1" customHeight="1" outlineLevel="1" x14ac:dyDescent="0.2">
      <c r="A223" s="51" t="s">
        <v>134</v>
      </c>
      <c r="B223" s="127"/>
      <c r="C223" s="127"/>
      <c r="D223" s="127"/>
      <c r="E223" s="127"/>
      <c r="F223" s="127"/>
      <c r="G223" s="127"/>
      <c r="H223" s="23">
        <v>221605</v>
      </c>
      <c r="I223" s="27">
        <f>SUM(L223:AF223)</f>
        <v>301063.90000000002</v>
      </c>
      <c r="J223" s="9">
        <f t="shared" si="138"/>
        <v>1.3585609530470883</v>
      </c>
      <c r="K223" s="9"/>
      <c r="L223" s="26"/>
      <c r="M223" s="89">
        <v>7500</v>
      </c>
      <c r="N223" s="26">
        <v>39100</v>
      </c>
      <c r="O223" s="92">
        <v>26843</v>
      </c>
      <c r="P223" s="92">
        <v>8279</v>
      </c>
      <c r="Q223" s="89">
        <v>4200</v>
      </c>
      <c r="R223" s="89">
        <v>2320</v>
      </c>
      <c r="S223" s="26">
        <v>30680</v>
      </c>
      <c r="T223" s="89">
        <v>11200</v>
      </c>
      <c r="U223" s="89">
        <v>8500</v>
      </c>
      <c r="V223" s="26">
        <v>4800</v>
      </c>
      <c r="W223" s="26">
        <v>17690</v>
      </c>
      <c r="X223" s="89">
        <v>2812</v>
      </c>
      <c r="Y223" s="89">
        <v>4021</v>
      </c>
      <c r="Z223" s="89">
        <v>4200</v>
      </c>
      <c r="AA223" s="89">
        <v>59048.9</v>
      </c>
      <c r="AB223" s="89">
        <v>6500</v>
      </c>
      <c r="AC223" s="89"/>
      <c r="AD223" s="26">
        <v>11376</v>
      </c>
      <c r="AE223" s="89">
        <v>33754</v>
      </c>
      <c r="AF223" s="26">
        <v>18240</v>
      </c>
      <c r="AJ223" s="124"/>
      <c r="AK223" s="124"/>
    </row>
    <row r="224" spans="1:42" s="46" customFormat="1" ht="30" hidden="1" customHeight="1" outlineLevel="1" x14ac:dyDescent="0.2">
      <c r="A224" s="13" t="s">
        <v>130</v>
      </c>
      <c r="B224" s="40"/>
      <c r="C224" s="40"/>
      <c r="D224" s="40"/>
      <c r="E224" s="40"/>
      <c r="F224" s="40"/>
      <c r="G224" s="40"/>
      <c r="H224" s="23">
        <v>337167</v>
      </c>
      <c r="I224" s="27">
        <f>SUM(L224:AF224)</f>
        <v>264914</v>
      </c>
      <c r="J224" s="9">
        <f t="shared" si="138"/>
        <v>0.78570559989560074</v>
      </c>
      <c r="K224" s="9"/>
      <c r="L224" s="30"/>
      <c r="M224" s="30">
        <v>8889</v>
      </c>
      <c r="N224" s="30">
        <v>32450</v>
      </c>
      <c r="O224" s="30">
        <v>39117</v>
      </c>
      <c r="P224" s="30">
        <v>6843</v>
      </c>
      <c r="Q224" s="30">
        <v>1318</v>
      </c>
      <c r="R224" s="30">
        <v>2811</v>
      </c>
      <c r="S224" s="30">
        <v>23649</v>
      </c>
      <c r="T224" s="30">
        <v>4558</v>
      </c>
      <c r="U224" s="30">
        <v>8345</v>
      </c>
      <c r="V224" s="30">
        <v>9310</v>
      </c>
      <c r="W224" s="30">
        <v>15845</v>
      </c>
      <c r="X224" s="30">
        <v>1912</v>
      </c>
      <c r="Y224" s="30">
        <v>1521</v>
      </c>
      <c r="Z224" s="30">
        <v>5866</v>
      </c>
      <c r="AA224" s="30">
        <v>51691</v>
      </c>
      <c r="AB224" s="30">
        <v>3598</v>
      </c>
      <c r="AC224" s="30"/>
      <c r="AD224" s="30">
        <v>9426</v>
      </c>
      <c r="AE224" s="30">
        <v>22170</v>
      </c>
      <c r="AF224" s="30">
        <v>15595</v>
      </c>
      <c r="AJ224" s="123"/>
      <c r="AK224" s="123"/>
    </row>
    <row r="225" spans="1:37" s="46" customFormat="1" ht="30" hidden="1" customHeight="1" outlineLevel="1" x14ac:dyDescent="0.2">
      <c r="A225" s="13" t="s">
        <v>135</v>
      </c>
      <c r="B225" s="40"/>
      <c r="C225" s="40"/>
      <c r="D225" s="40"/>
      <c r="E225" s="40"/>
      <c r="F225" s="40"/>
      <c r="G225" s="40"/>
      <c r="H225" s="23">
        <v>849</v>
      </c>
      <c r="I225" s="27">
        <f>I223*0.19</f>
        <v>57202.141000000003</v>
      </c>
      <c r="J225" s="9">
        <f t="shared" si="138"/>
        <v>67.375902237926979</v>
      </c>
      <c r="K225" s="9"/>
      <c r="L225" s="26"/>
      <c r="M225" s="26">
        <f t="shared" ref="M225:AF225" si="143">M223*0.19</f>
        <v>1425</v>
      </c>
      <c r="N225" s="26">
        <f t="shared" si="143"/>
        <v>7429</v>
      </c>
      <c r="O225" s="26">
        <f t="shared" si="143"/>
        <v>5100.17</v>
      </c>
      <c r="P225" s="26">
        <f t="shared" si="143"/>
        <v>1573.01</v>
      </c>
      <c r="Q225" s="26">
        <f t="shared" si="143"/>
        <v>798</v>
      </c>
      <c r="R225" s="26">
        <f t="shared" si="143"/>
        <v>440.8</v>
      </c>
      <c r="S225" s="26">
        <f t="shared" si="143"/>
        <v>5829.2</v>
      </c>
      <c r="T225" s="26">
        <f t="shared" si="143"/>
        <v>2128</v>
      </c>
      <c r="U225" s="26">
        <f t="shared" si="143"/>
        <v>1615</v>
      </c>
      <c r="V225" s="26">
        <f t="shared" si="143"/>
        <v>912</v>
      </c>
      <c r="W225" s="26">
        <f t="shared" si="143"/>
        <v>3361.1</v>
      </c>
      <c r="X225" s="26">
        <f t="shared" si="143"/>
        <v>534.28</v>
      </c>
      <c r="Y225" s="26">
        <f t="shared" si="143"/>
        <v>763.99</v>
      </c>
      <c r="Z225" s="26">
        <f t="shared" si="143"/>
        <v>798</v>
      </c>
      <c r="AA225" s="26">
        <f t="shared" si="143"/>
        <v>11219.291000000001</v>
      </c>
      <c r="AB225" s="26">
        <f t="shared" si="143"/>
        <v>1235</v>
      </c>
      <c r="AC225" s="26"/>
      <c r="AD225" s="26">
        <f t="shared" si="143"/>
        <v>2161.44</v>
      </c>
      <c r="AE225" s="26">
        <f t="shared" si="143"/>
        <v>6413.26</v>
      </c>
      <c r="AF225" s="26">
        <f t="shared" si="143"/>
        <v>3465.6</v>
      </c>
      <c r="AJ225" s="123"/>
      <c r="AK225" s="123"/>
    </row>
    <row r="226" spans="1:37" s="58" customFormat="1" ht="30" hidden="1" customHeight="1" x14ac:dyDescent="0.2">
      <c r="A226" s="13" t="s">
        <v>136</v>
      </c>
      <c r="B226" s="13"/>
      <c r="C226" s="13"/>
      <c r="D226" s="13"/>
      <c r="E226" s="13"/>
      <c r="F226" s="13"/>
      <c r="G226" s="13"/>
      <c r="H226" s="9">
        <f>H223/H224</f>
        <v>0.65725589989530409</v>
      </c>
      <c r="I226" s="9">
        <f>I223/I224</f>
        <v>1.13645900178926</v>
      </c>
      <c r="J226" s="9">
        <f t="shared" si="138"/>
        <v>1.7290966912131018</v>
      </c>
      <c r="K226" s="9"/>
      <c r="L226" s="87"/>
      <c r="M226" s="87">
        <f>M223/M224</f>
        <v>0.8437394532568343</v>
      </c>
      <c r="N226" s="87">
        <f>N223/N224</f>
        <v>1.2049306625577811</v>
      </c>
      <c r="O226" s="87">
        <f>O223/O224</f>
        <v>0.68622338113863535</v>
      </c>
      <c r="P226" s="87">
        <f t="shared" ref="P226" si="144">P223/P224</f>
        <v>1.2098494812216865</v>
      </c>
      <c r="Q226" s="87">
        <f t="shared" ref="Q226:W226" si="145">Q223/Q224</f>
        <v>3.1866464339908953</v>
      </c>
      <c r="R226" s="87">
        <f t="shared" si="145"/>
        <v>0.82532906438989684</v>
      </c>
      <c r="S226" s="87">
        <f t="shared" si="145"/>
        <v>1.2973064400186054</v>
      </c>
      <c r="T226" s="87">
        <f t="shared" si="145"/>
        <v>2.4572180781044319</v>
      </c>
      <c r="U226" s="87">
        <f t="shared" si="145"/>
        <v>1.0185739964050329</v>
      </c>
      <c r="V226" s="87">
        <f t="shared" si="145"/>
        <v>0.51557465091299681</v>
      </c>
      <c r="W226" s="87">
        <f t="shared" si="145"/>
        <v>1.1164405175134111</v>
      </c>
      <c r="X226" s="87">
        <f t="shared" ref="X226" si="146">X223/X224</f>
        <v>1.4707112970711298</v>
      </c>
      <c r="Y226" s="87">
        <f>Y223/Y224</f>
        <v>2.6436554898093361</v>
      </c>
      <c r="Z226" s="87">
        <f>Z223/Z224</f>
        <v>0.71599045346062051</v>
      </c>
      <c r="AA226" s="87">
        <f>AA223/AA224</f>
        <v>1.1423439283434254</v>
      </c>
      <c r="AB226" s="87">
        <f t="shared" ref="AB226:AF226" si="147">AB223/AB224</f>
        <v>1.8065591995553085</v>
      </c>
      <c r="AC226" s="87"/>
      <c r="AD226" s="87">
        <f t="shared" si="147"/>
        <v>1.2068746021642267</v>
      </c>
      <c r="AE226" s="87">
        <f t="shared" si="147"/>
        <v>1.5225078935498422</v>
      </c>
      <c r="AF226" s="87">
        <f t="shared" si="147"/>
        <v>1.1696056428342418</v>
      </c>
      <c r="AJ226" s="124"/>
      <c r="AK226" s="124"/>
    </row>
    <row r="227" spans="1:37" s="46" customFormat="1" ht="30" hidden="1" customHeight="1" x14ac:dyDescent="0.2">
      <c r="A227" s="51" t="s">
        <v>137</v>
      </c>
      <c r="B227" s="51"/>
      <c r="C227" s="51"/>
      <c r="D227" s="51"/>
      <c r="E227" s="51"/>
      <c r="F227" s="51"/>
      <c r="G227" s="51"/>
      <c r="H227" s="27">
        <v>50</v>
      </c>
      <c r="I227" s="27">
        <f>SUM(L227:AF227)</f>
        <v>120</v>
      </c>
      <c r="J227" s="9">
        <f t="shared" si="138"/>
        <v>2.4</v>
      </c>
      <c r="K227" s="9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45">
        <v>120</v>
      </c>
      <c r="X227" s="35"/>
      <c r="Y227" s="35"/>
      <c r="Z227" s="35"/>
      <c r="AA227" s="35"/>
      <c r="AB227" s="35"/>
      <c r="AC227" s="35"/>
      <c r="AD227" s="35"/>
      <c r="AE227" s="35"/>
      <c r="AF227" s="35"/>
      <c r="AJ227" s="123"/>
      <c r="AK227" s="123"/>
    </row>
    <row r="228" spans="1:37" s="46" customFormat="1" ht="30" hidden="1" customHeight="1" x14ac:dyDescent="0.2">
      <c r="A228" s="13" t="s">
        <v>135</v>
      </c>
      <c r="B228" s="13"/>
      <c r="C228" s="13"/>
      <c r="D228" s="13"/>
      <c r="E228" s="13"/>
      <c r="F228" s="13"/>
      <c r="G228" s="13"/>
      <c r="H228" s="27">
        <f>H227*0.7</f>
        <v>35</v>
      </c>
      <c r="I228" s="27">
        <f>I227*0.7</f>
        <v>84</v>
      </c>
      <c r="J228" s="9"/>
      <c r="K228" s="9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45">
        <f>W227*0.7</f>
        <v>84</v>
      </c>
      <c r="X228" s="26"/>
      <c r="Y228" s="26"/>
      <c r="Z228" s="26"/>
      <c r="AA228" s="26"/>
      <c r="AB228" s="26"/>
      <c r="AC228" s="26"/>
      <c r="AD228" s="26"/>
      <c r="AE228" s="26"/>
      <c r="AF228" s="26"/>
      <c r="AJ228" s="123"/>
      <c r="AK228" s="123"/>
    </row>
    <row r="229" spans="1:37" s="46" customFormat="1" ht="30" hidden="1" customHeight="1" x14ac:dyDescent="0.2">
      <c r="A229" s="31" t="s">
        <v>138</v>
      </c>
      <c r="B229" s="31"/>
      <c r="C229" s="31"/>
      <c r="D229" s="31"/>
      <c r="E229" s="31"/>
      <c r="F229" s="31"/>
      <c r="G229" s="31"/>
      <c r="H229" s="27"/>
      <c r="I229" s="27">
        <f>SUM(L229:AF229)</f>
        <v>0</v>
      </c>
      <c r="J229" s="9" t="e">
        <f>I229/H229</f>
        <v>#DIV/0!</v>
      </c>
      <c r="K229" s="9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J229" s="123"/>
      <c r="AK229" s="123"/>
    </row>
    <row r="230" spans="1:37" s="46" customFormat="1" ht="30" hidden="1" customHeight="1" x14ac:dyDescent="0.2">
      <c r="A230" s="13" t="s">
        <v>135</v>
      </c>
      <c r="B230" s="13"/>
      <c r="C230" s="13"/>
      <c r="D230" s="13"/>
      <c r="E230" s="13"/>
      <c r="F230" s="13"/>
      <c r="G230" s="13"/>
      <c r="H230" s="27">
        <f>H229*0.2</f>
        <v>0</v>
      </c>
      <c r="I230" s="27">
        <f>I229*0.2</f>
        <v>0</v>
      </c>
      <c r="J230" s="9" t="e">
        <f>I230/H230</f>
        <v>#DIV/0!</v>
      </c>
      <c r="K230" s="9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45"/>
      <c r="X230" s="26"/>
      <c r="Y230" s="26"/>
      <c r="Z230" s="26"/>
      <c r="AA230" s="26"/>
      <c r="AB230" s="26"/>
      <c r="AC230" s="26"/>
      <c r="AD230" s="26"/>
      <c r="AE230" s="26"/>
      <c r="AF230" s="26"/>
      <c r="AJ230" s="123"/>
      <c r="AK230" s="123"/>
    </row>
    <row r="231" spans="1:37" s="46" customFormat="1" ht="30" hidden="1" customHeight="1" x14ac:dyDescent="0.2">
      <c r="A231" s="31" t="s">
        <v>155</v>
      </c>
      <c r="B231" s="31"/>
      <c r="C231" s="31"/>
      <c r="D231" s="31"/>
      <c r="E231" s="31"/>
      <c r="F231" s="31"/>
      <c r="G231" s="31"/>
      <c r="H231" s="27"/>
      <c r="I231" s="27">
        <f>SUM(L231:AF231)</f>
        <v>0</v>
      </c>
      <c r="J231" s="9"/>
      <c r="K231" s="9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J231" s="123"/>
      <c r="AK231" s="123"/>
    </row>
    <row r="232" spans="1:37" s="46" customFormat="1" ht="30" hidden="1" customHeight="1" x14ac:dyDescent="0.2">
      <c r="A232" s="31" t="s">
        <v>139</v>
      </c>
      <c r="B232" s="31"/>
      <c r="C232" s="31"/>
      <c r="D232" s="31"/>
      <c r="E232" s="31"/>
      <c r="F232" s="31"/>
      <c r="G232" s="31"/>
      <c r="H232" s="27">
        <f>H230+H228+H225+H221+H217</f>
        <v>126466.70000000001</v>
      </c>
      <c r="I232" s="27">
        <f>I230+I228+I225+I221+I217</f>
        <v>199397.071</v>
      </c>
      <c r="J232" s="9">
        <f>I232/H232</f>
        <v>1.5766764768907544</v>
      </c>
      <c r="K232" s="9"/>
      <c r="L232" s="26">
        <f>L230+L228+L225+L221+L217</f>
        <v>1485</v>
      </c>
      <c r="M232" s="26">
        <f>M230+M228+M225+M221+M217</f>
        <v>4948.5</v>
      </c>
      <c r="N232" s="26">
        <f t="shared" ref="N232:AF232" si="148">N230+N228+N225+N221+N217</f>
        <v>22179.1</v>
      </c>
      <c r="O232" s="26">
        <f>O230+O228+O225+O221+O217</f>
        <v>16281.77</v>
      </c>
      <c r="P232" s="26">
        <f t="shared" si="148"/>
        <v>7686.41</v>
      </c>
      <c r="Q232" s="26">
        <f t="shared" si="148"/>
        <v>7875</v>
      </c>
      <c r="R232" s="26">
        <f t="shared" si="148"/>
        <v>4995.8500000000004</v>
      </c>
      <c r="S232" s="26">
        <f t="shared" si="148"/>
        <v>14095.4</v>
      </c>
      <c r="T232" s="26">
        <f t="shared" si="148"/>
        <v>7082.05</v>
      </c>
      <c r="U232" s="26">
        <f t="shared" si="148"/>
        <v>8032</v>
      </c>
      <c r="V232" s="26">
        <f>V230+V228+V225+V221+V217</f>
        <v>5899.95</v>
      </c>
      <c r="W232" s="45">
        <f t="shared" si="148"/>
        <v>10224.35</v>
      </c>
      <c r="X232" s="26">
        <f t="shared" si="148"/>
        <v>4668.43</v>
      </c>
      <c r="Y232" s="26">
        <f t="shared" si="148"/>
        <v>4393.99</v>
      </c>
      <c r="Z232" s="26">
        <f t="shared" si="148"/>
        <v>6545.1</v>
      </c>
      <c r="AA232" s="26">
        <f t="shared" si="148"/>
        <v>25584.370999999999</v>
      </c>
      <c r="AB232" s="26">
        <f t="shared" si="148"/>
        <v>3507.5</v>
      </c>
      <c r="AC232" s="26">
        <f t="shared" si="148"/>
        <v>981.30000000000007</v>
      </c>
      <c r="AD232" s="26">
        <f t="shared" si="148"/>
        <v>7126.59</v>
      </c>
      <c r="AE232" s="26">
        <f t="shared" si="148"/>
        <v>23018.11</v>
      </c>
      <c r="AF232" s="26">
        <f t="shared" si="148"/>
        <v>12786.300000000001</v>
      </c>
      <c r="AJ232" s="123"/>
      <c r="AK232" s="123"/>
    </row>
    <row r="233" spans="1:37" s="46" customFormat="1" ht="45" hidden="1" x14ac:dyDescent="0.2">
      <c r="A233" s="13" t="s">
        <v>161</v>
      </c>
      <c r="B233" s="13"/>
      <c r="C233" s="13"/>
      <c r="D233" s="13"/>
      <c r="E233" s="13"/>
      <c r="F233" s="13"/>
      <c r="G233" s="13"/>
      <c r="H233" s="26"/>
      <c r="I233" s="26">
        <f>SUM(L233:AF233)</f>
        <v>70805.5</v>
      </c>
      <c r="J233" s="9"/>
      <c r="K233" s="9"/>
      <c r="L233" s="26">
        <v>670.8</v>
      </c>
      <c r="M233" s="26">
        <v>2051.4</v>
      </c>
      <c r="N233" s="26">
        <v>6078.1</v>
      </c>
      <c r="O233" s="26">
        <v>7184.7</v>
      </c>
      <c r="P233" s="26">
        <v>2601.8000000000002</v>
      </c>
      <c r="Q233" s="26">
        <v>2825.1</v>
      </c>
      <c r="R233" s="26">
        <v>951.1</v>
      </c>
      <c r="S233" s="26">
        <v>6539</v>
      </c>
      <c r="T233" s="26">
        <v>2884.5</v>
      </c>
      <c r="U233" s="26">
        <v>2751.1</v>
      </c>
      <c r="V233" s="26">
        <v>1939.6</v>
      </c>
      <c r="W233" s="45">
        <v>3782.7</v>
      </c>
      <c r="X233" s="26">
        <v>2092.4</v>
      </c>
      <c r="Y233" s="26">
        <v>1244.5</v>
      </c>
      <c r="Z233" s="26">
        <v>2070.5</v>
      </c>
      <c r="AA233" s="26">
        <v>8439.4</v>
      </c>
      <c r="AB233" s="26">
        <v>1126.4000000000001</v>
      </c>
      <c r="AC233" s="26">
        <v>330.6</v>
      </c>
      <c r="AD233" s="26">
        <v>2175.1999999999998</v>
      </c>
      <c r="AE233" s="26">
        <v>7981.3</v>
      </c>
      <c r="AF233" s="26">
        <v>5085.3</v>
      </c>
      <c r="AJ233" s="123"/>
      <c r="AK233" s="123"/>
    </row>
    <row r="234" spans="1:37" s="46" customFormat="1" ht="22.5" hidden="1" x14ac:dyDescent="0.2">
      <c r="A234" s="51" t="s">
        <v>154</v>
      </c>
      <c r="B234" s="51"/>
      <c r="C234" s="51"/>
      <c r="D234" s="51"/>
      <c r="E234" s="51"/>
      <c r="F234" s="51"/>
      <c r="G234" s="51"/>
      <c r="H234" s="49">
        <v>23.5</v>
      </c>
      <c r="I234" s="49">
        <f>I232/I233*10</f>
        <v>28.161240440361269</v>
      </c>
      <c r="J234" s="9">
        <f>I234/H234</f>
        <v>1.1983506570366498</v>
      </c>
      <c r="K234" s="9"/>
      <c r="L234" s="50">
        <f>L232/L233*10</f>
        <v>22.13774597495528</v>
      </c>
      <c r="M234" s="50">
        <f>M232/M233*10</f>
        <v>24.122550453348932</v>
      </c>
      <c r="N234" s="50">
        <f t="shared" ref="N234:AF234" si="149">N232/N233*10</f>
        <v>36.490186077886179</v>
      </c>
      <c r="O234" s="50">
        <f>O232/O233*10</f>
        <v>22.661725611368606</v>
      </c>
      <c r="P234" s="50">
        <f t="shared" si="149"/>
        <v>29.542662771927123</v>
      </c>
      <c r="Q234" s="50">
        <f t="shared" si="149"/>
        <v>27.875119464797709</v>
      </c>
      <c r="R234" s="50">
        <f t="shared" si="149"/>
        <v>52.527073914414892</v>
      </c>
      <c r="S234" s="50">
        <f t="shared" si="149"/>
        <v>21.555895396849671</v>
      </c>
      <c r="T234" s="50">
        <f>T232/T233*10</f>
        <v>24.552088750216676</v>
      </c>
      <c r="U234" s="50">
        <f t="shared" si="149"/>
        <v>29.195594489476939</v>
      </c>
      <c r="V234" s="50">
        <f>V232/V233*10</f>
        <v>30.418385234068879</v>
      </c>
      <c r="W234" s="50">
        <f t="shared" si="149"/>
        <v>27.029238374705898</v>
      </c>
      <c r="X234" s="50">
        <f t="shared" si="149"/>
        <v>22.31136493978207</v>
      </c>
      <c r="Y234" s="50">
        <f t="shared" si="149"/>
        <v>35.307271996785857</v>
      </c>
      <c r="Z234" s="50">
        <f t="shared" si="149"/>
        <v>31.61120502294132</v>
      </c>
      <c r="AA234" s="50">
        <f t="shared" si="149"/>
        <v>30.315390904566677</v>
      </c>
      <c r="AB234" s="50">
        <f t="shared" si="149"/>
        <v>31.139026988636363</v>
      </c>
      <c r="AC234" s="50">
        <f t="shared" si="149"/>
        <v>29.682395644283122</v>
      </c>
      <c r="AD234" s="50">
        <f t="shared" si="149"/>
        <v>32.762918352335419</v>
      </c>
      <c r="AE234" s="50">
        <f t="shared" si="149"/>
        <v>28.840051119491811</v>
      </c>
      <c r="AF234" s="50">
        <f t="shared" si="149"/>
        <v>25.1436493422217</v>
      </c>
      <c r="AJ234" s="123"/>
      <c r="AK234" s="123"/>
    </row>
    <row r="235" spans="1:37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</row>
    <row r="236" spans="1:37" ht="27" hidden="1" customHeight="1" x14ac:dyDescent="0.25">
      <c r="A236" s="13" t="s">
        <v>174</v>
      </c>
      <c r="B236" s="13"/>
      <c r="C236" s="13"/>
      <c r="D236" s="13"/>
      <c r="E236" s="13"/>
      <c r="F236" s="13"/>
      <c r="G236" s="13"/>
      <c r="H236" s="75"/>
      <c r="I236" s="75">
        <f>SUM(L236:AF236)</f>
        <v>273</v>
      </c>
      <c r="J236" s="75"/>
      <c r="K236" s="75"/>
      <c r="L236" s="75">
        <v>11</v>
      </c>
      <c r="M236" s="75">
        <v>12</v>
      </c>
      <c r="N236" s="75">
        <v>15</v>
      </c>
      <c r="O236" s="75">
        <v>20</v>
      </c>
      <c r="P236" s="75">
        <v>12</v>
      </c>
      <c r="Q236" s="75">
        <v>36</v>
      </c>
      <c r="R236" s="75">
        <v>18</v>
      </c>
      <c r="S236" s="75">
        <v>20</v>
      </c>
      <c r="T236" s="75">
        <v>5</v>
      </c>
      <c r="U236" s="75">
        <v>4</v>
      </c>
      <c r="V236" s="75">
        <v>5</v>
      </c>
      <c r="W236" s="75">
        <v>16</v>
      </c>
      <c r="X236" s="75">
        <v>16</v>
      </c>
      <c r="Y236" s="75">
        <v>13</v>
      </c>
      <c r="Z236" s="75">
        <v>18</v>
      </c>
      <c r="AA236" s="75">
        <v>10</v>
      </c>
      <c r="AB236" s="75">
        <v>3</v>
      </c>
      <c r="AC236" s="75">
        <v>4</v>
      </c>
      <c r="AD236" s="75">
        <v>3</v>
      </c>
      <c r="AE236" s="75">
        <v>23</v>
      </c>
      <c r="AF236" s="75">
        <v>9</v>
      </c>
    </row>
    <row r="237" spans="1:37" ht="18" hidden="1" customHeight="1" x14ac:dyDescent="0.25">
      <c r="A237" s="13" t="s">
        <v>178</v>
      </c>
      <c r="B237" s="13"/>
      <c r="C237" s="13"/>
      <c r="D237" s="13"/>
      <c r="E237" s="13"/>
      <c r="F237" s="13"/>
      <c r="G237" s="13"/>
      <c r="H237" s="75">
        <v>108</v>
      </c>
      <c r="I237" s="75">
        <f>SUM(L237:AF237)</f>
        <v>450</v>
      </c>
      <c r="J237" s="75"/>
      <c r="K237" s="75"/>
      <c r="L237" s="75">
        <v>20</v>
      </c>
      <c r="M237" s="75">
        <v>5</v>
      </c>
      <c r="N237" s="75">
        <v>59</v>
      </c>
      <c r="O237" s="75">
        <v>16</v>
      </c>
      <c r="P237" s="75">
        <v>21</v>
      </c>
      <c r="Q237" s="75">
        <v>28</v>
      </c>
      <c r="R237" s="75">
        <v>9</v>
      </c>
      <c r="S237" s="75">
        <v>20</v>
      </c>
      <c r="T237" s="75">
        <v>22</v>
      </c>
      <c r="U237" s="75">
        <v>5</v>
      </c>
      <c r="V237" s="75">
        <v>5</v>
      </c>
      <c r="W237" s="75">
        <v>28</v>
      </c>
      <c r="X237" s="75">
        <v>25</v>
      </c>
      <c r="Y237" s="75">
        <v>57</v>
      </c>
      <c r="Z237" s="75">
        <v>7</v>
      </c>
      <c r="AA237" s="75">
        <v>17</v>
      </c>
      <c r="AB237" s="75">
        <v>25</v>
      </c>
      <c r="AC237" s="75">
        <v>11</v>
      </c>
      <c r="AD237" s="75">
        <v>5</v>
      </c>
      <c r="AE237" s="75">
        <v>50</v>
      </c>
      <c r="AF237" s="75">
        <v>15</v>
      </c>
    </row>
    <row r="238" spans="1:37" ht="24" hidden="1" customHeight="1" x14ac:dyDescent="0.35">
      <c r="A238" s="76" t="s">
        <v>140</v>
      </c>
      <c r="B238" s="76"/>
      <c r="C238" s="76"/>
      <c r="D238" s="76"/>
      <c r="E238" s="76"/>
      <c r="F238" s="76"/>
      <c r="G238" s="76"/>
      <c r="H238" s="61"/>
      <c r="I238" s="61">
        <f>SUM(L238:AF238)</f>
        <v>0</v>
      </c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</row>
    <row r="239" spans="1:37" s="63" customFormat="1" ht="21" hidden="1" customHeight="1" x14ac:dyDescent="0.35">
      <c r="A239" s="62" t="s">
        <v>141</v>
      </c>
      <c r="B239" s="62"/>
      <c r="C239" s="62"/>
      <c r="D239" s="62"/>
      <c r="E239" s="62"/>
      <c r="F239" s="62"/>
      <c r="G239" s="62"/>
      <c r="H239" s="62"/>
      <c r="I239" s="62">
        <f>SUM(L239:AF239)</f>
        <v>0</v>
      </c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J239" s="125"/>
      <c r="AK239" s="125"/>
    </row>
    <row r="240" spans="1:37" s="63" customFormat="1" ht="21" hidden="1" customHeight="1" x14ac:dyDescent="0.35">
      <c r="A240" s="62" t="s">
        <v>142</v>
      </c>
      <c r="B240" s="62"/>
      <c r="C240" s="62"/>
      <c r="D240" s="62"/>
      <c r="E240" s="62"/>
      <c r="F240" s="62"/>
      <c r="G240" s="62"/>
      <c r="H240" s="62"/>
      <c r="I240" s="62">
        <f>SUM(L240:AF240)</f>
        <v>0</v>
      </c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J240" s="125"/>
      <c r="AK240" s="125"/>
    </row>
    <row r="241" spans="1:38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J241" s="125"/>
      <c r="AK241" s="125"/>
    </row>
    <row r="242" spans="1:38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J242" s="125"/>
      <c r="AK242" s="125"/>
    </row>
    <row r="243" spans="1:38" ht="16.5" hidden="1" customHeight="1" x14ac:dyDescent="0.25">
      <c r="A243" s="77"/>
      <c r="B243" s="4"/>
      <c r="C243" s="4"/>
      <c r="D243" s="4"/>
      <c r="E243" s="4"/>
      <c r="F243" s="4"/>
      <c r="G243" s="4"/>
      <c r="H243" s="78"/>
      <c r="I243" s="78"/>
      <c r="J243" s="78"/>
      <c r="K243" s="78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8" ht="41.25" hidden="1" customHeight="1" x14ac:dyDescent="0.35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  <c r="AC244" s="192"/>
      <c r="AD244" s="192"/>
      <c r="AE244" s="192"/>
      <c r="AF244" s="192"/>
    </row>
    <row r="245" spans="1:38" ht="20.25" hidden="1" customHeight="1" x14ac:dyDescent="0.25">
      <c r="A245" s="190"/>
      <c r="B245" s="191"/>
      <c r="C245" s="191"/>
      <c r="D245" s="191"/>
      <c r="E245" s="191"/>
      <c r="F245" s="191"/>
      <c r="G245" s="191"/>
      <c r="H245" s="191"/>
      <c r="I245" s="191"/>
      <c r="J245" s="191"/>
      <c r="K245" s="191"/>
      <c r="L245" s="191"/>
      <c r="M245" s="191"/>
      <c r="N245" s="191"/>
      <c r="O245" s="191"/>
      <c r="P245" s="191"/>
      <c r="Q245" s="191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8" ht="16.5" hidden="1" customHeight="1" x14ac:dyDescent="0.25">
      <c r="A246" s="79"/>
      <c r="B246" s="128"/>
      <c r="C246" s="128"/>
      <c r="D246" s="128"/>
      <c r="E246" s="128"/>
      <c r="F246" s="128"/>
      <c r="G246" s="128"/>
      <c r="H246" s="6"/>
      <c r="I246" s="6"/>
      <c r="J246" s="6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8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</row>
    <row r="248" spans="1:38" s="12" customFormat="1" ht="48.75" hidden="1" customHeight="1" x14ac:dyDescent="0.2">
      <c r="A248" s="31" t="s">
        <v>144</v>
      </c>
      <c r="B248" s="31"/>
      <c r="C248" s="31"/>
      <c r="D248" s="31"/>
      <c r="E248" s="31"/>
      <c r="F248" s="31"/>
      <c r="G248" s="31"/>
      <c r="H248" s="27"/>
      <c r="I248" s="27">
        <f>SUM(L248:AF248)</f>
        <v>259083</v>
      </c>
      <c r="J248" s="27"/>
      <c r="K248" s="23"/>
      <c r="L248" s="88">
        <v>9345</v>
      </c>
      <c r="M248" s="88">
        <v>9100</v>
      </c>
      <c r="N248" s="88">
        <v>16579</v>
      </c>
      <c r="O248" s="88">
        <v>16195</v>
      </c>
      <c r="P248" s="88">
        <v>7250</v>
      </c>
      <c r="Q248" s="88">
        <v>17539</v>
      </c>
      <c r="R248" s="88">
        <v>12001</v>
      </c>
      <c r="S248" s="88">
        <v>14609</v>
      </c>
      <c r="T248" s="88">
        <v>13004</v>
      </c>
      <c r="U248" s="88">
        <v>3780</v>
      </c>
      <c r="V248" s="88">
        <v>8536</v>
      </c>
      <c r="W248" s="88">
        <v>11438</v>
      </c>
      <c r="X248" s="88">
        <v>16561</v>
      </c>
      <c r="Y248" s="88">
        <v>15418</v>
      </c>
      <c r="Z248" s="88">
        <v>18986</v>
      </c>
      <c r="AA248" s="88">
        <v>13238</v>
      </c>
      <c r="AB248" s="88">
        <v>7143</v>
      </c>
      <c r="AC248" s="88">
        <v>4504</v>
      </c>
      <c r="AD248" s="88">
        <v>11688</v>
      </c>
      <c r="AE248" s="88">
        <v>21385</v>
      </c>
      <c r="AF248" s="88">
        <v>10784</v>
      </c>
      <c r="AJ248" s="120"/>
      <c r="AK248" s="120"/>
    </row>
    <row r="249" spans="1:38" ht="21" hidden="1" customHeight="1" x14ac:dyDescent="0.25">
      <c r="A249" s="60" t="s">
        <v>146</v>
      </c>
      <c r="B249" s="60"/>
      <c r="C249" s="60"/>
      <c r="D249" s="60"/>
      <c r="E249" s="60"/>
      <c r="F249" s="60"/>
      <c r="G249" s="60"/>
      <c r="H249" s="67"/>
      <c r="I249" s="27">
        <f>SUM(L249:AF249)</f>
        <v>380</v>
      </c>
      <c r="J249" s="27"/>
      <c r="K249" s="27"/>
      <c r="L249" s="60">
        <v>16</v>
      </c>
      <c r="M249" s="60">
        <v>21</v>
      </c>
      <c r="N249" s="60">
        <v>32</v>
      </c>
      <c r="O249" s="60">
        <v>25</v>
      </c>
      <c r="P249" s="60">
        <v>16</v>
      </c>
      <c r="Q249" s="60">
        <v>31</v>
      </c>
      <c r="R249" s="60">
        <v>14</v>
      </c>
      <c r="S249" s="60">
        <v>29</v>
      </c>
      <c r="T249" s="60">
        <v>18</v>
      </c>
      <c r="U249" s="60">
        <v>8</v>
      </c>
      <c r="V249" s="60">
        <v>7</v>
      </c>
      <c r="W249" s="60">
        <v>15</v>
      </c>
      <c r="X249" s="60">
        <v>25</v>
      </c>
      <c r="Y249" s="60">
        <v>31</v>
      </c>
      <c r="Z249" s="60">
        <v>10</v>
      </c>
      <c r="AA249" s="60">
        <v>8</v>
      </c>
      <c r="AB249" s="60">
        <v>8</v>
      </c>
      <c r="AC249" s="60">
        <v>6</v>
      </c>
      <c r="AD249" s="60">
        <v>12</v>
      </c>
      <c r="AE249" s="60">
        <v>35</v>
      </c>
      <c r="AF249" s="60">
        <v>13</v>
      </c>
    </row>
    <row r="250" spans="1:38" ht="0.6" hidden="1" customHeight="1" x14ac:dyDescent="0.25">
      <c r="A250" s="60" t="s">
        <v>147</v>
      </c>
      <c r="B250" s="60"/>
      <c r="C250" s="60"/>
      <c r="D250" s="60"/>
      <c r="E250" s="60"/>
      <c r="F250" s="60"/>
      <c r="G250" s="60"/>
      <c r="H250" s="67"/>
      <c r="I250" s="27">
        <f>SUM(L250:AF250)</f>
        <v>208</v>
      </c>
      <c r="J250" s="27"/>
      <c r="K250" s="27"/>
      <c r="L250" s="60">
        <v>10</v>
      </c>
      <c r="M250" s="60">
        <v>2</v>
      </c>
      <c r="N250" s="60">
        <v>42</v>
      </c>
      <c r="O250" s="60">
        <v>11</v>
      </c>
      <c r="P250" s="60">
        <v>9</v>
      </c>
      <c r="Q250" s="60">
        <v>30</v>
      </c>
      <c r="R250" s="60">
        <v>9</v>
      </c>
      <c r="S250" s="60">
        <v>15</v>
      </c>
      <c r="T250" s="60">
        <v>1</v>
      </c>
      <c r="U250" s="60">
        <v>2</v>
      </c>
      <c r="V250" s="60">
        <v>5</v>
      </c>
      <c r="W250" s="60">
        <v>1</v>
      </c>
      <c r="X250" s="60">
        <v>4</v>
      </c>
      <c r="Y250" s="60">
        <v>8</v>
      </c>
      <c r="Z250" s="60">
        <v>14</v>
      </c>
      <c r="AA250" s="60">
        <v>2</v>
      </c>
      <c r="AB250" s="60">
        <v>1</v>
      </c>
      <c r="AC250" s="60">
        <v>2</v>
      </c>
      <c r="AD250" s="60">
        <v>16</v>
      </c>
      <c r="AE250" s="60">
        <v>16</v>
      </c>
      <c r="AF250" s="60">
        <v>8</v>
      </c>
    </row>
    <row r="251" spans="1:38" ht="2.4500000000000002" hidden="1" customHeight="1" x14ac:dyDescent="0.25">
      <c r="A251" s="60" t="s">
        <v>147</v>
      </c>
      <c r="B251" s="60"/>
      <c r="C251" s="60"/>
      <c r="D251" s="60"/>
      <c r="E251" s="60"/>
      <c r="F251" s="60"/>
      <c r="G251" s="60"/>
      <c r="H251" s="67"/>
      <c r="I251" s="27">
        <f>SUM(L251:AF251)</f>
        <v>194</v>
      </c>
      <c r="J251" s="27"/>
      <c r="K251" s="27"/>
      <c r="L251" s="60">
        <v>10</v>
      </c>
      <c r="M251" s="60">
        <v>2</v>
      </c>
      <c r="N251" s="60">
        <v>42</v>
      </c>
      <c r="O251" s="60">
        <v>11</v>
      </c>
      <c r="P251" s="60">
        <v>2</v>
      </c>
      <c r="Q251" s="60">
        <v>30</v>
      </c>
      <c r="R251" s="60">
        <v>9</v>
      </c>
      <c r="S251" s="60">
        <v>15</v>
      </c>
      <c r="T251" s="60">
        <v>1</v>
      </c>
      <c r="U251" s="60">
        <v>2</v>
      </c>
      <c r="V251" s="60">
        <v>5</v>
      </c>
      <c r="W251" s="60">
        <v>1</v>
      </c>
      <c r="X251" s="60">
        <v>4</v>
      </c>
      <c r="Y251" s="60">
        <v>1</v>
      </c>
      <c r="Z251" s="60">
        <v>14</v>
      </c>
      <c r="AA251" s="60">
        <v>2</v>
      </c>
      <c r="AB251" s="60">
        <v>1</v>
      </c>
      <c r="AC251" s="60">
        <v>2</v>
      </c>
      <c r="AD251" s="60">
        <v>16</v>
      </c>
      <c r="AE251" s="60">
        <v>16</v>
      </c>
      <c r="AF251" s="60">
        <v>8</v>
      </c>
    </row>
    <row r="252" spans="1:38" ht="24" hidden="1" customHeight="1" x14ac:dyDescent="0.25">
      <c r="A252" s="60" t="s">
        <v>76</v>
      </c>
      <c r="B252" s="60"/>
      <c r="C252" s="60"/>
      <c r="D252" s="60"/>
      <c r="E252" s="60"/>
      <c r="F252" s="60"/>
      <c r="G252" s="60"/>
      <c r="H252" s="27">
        <v>554</v>
      </c>
      <c r="I252" s="27">
        <f>SUM(L252:AF252)</f>
        <v>574</v>
      </c>
      <c r="J252" s="27"/>
      <c r="K252" s="27"/>
      <c r="L252" s="73">
        <v>11</v>
      </c>
      <c r="M252" s="73">
        <v>15</v>
      </c>
      <c r="N252" s="73">
        <v>93</v>
      </c>
      <c r="O252" s="73">
        <v>30</v>
      </c>
      <c r="P252" s="73">
        <v>15</v>
      </c>
      <c r="Q252" s="73">
        <v>55</v>
      </c>
      <c r="R252" s="73">
        <v>16</v>
      </c>
      <c r="S252" s="73">
        <v>18</v>
      </c>
      <c r="T252" s="73">
        <v>16</v>
      </c>
      <c r="U252" s="73">
        <v>10</v>
      </c>
      <c r="V252" s="73">
        <v>11</v>
      </c>
      <c r="W252" s="73">
        <v>40</v>
      </c>
      <c r="X252" s="73">
        <v>22</v>
      </c>
      <c r="Y252" s="73">
        <v>55</v>
      </c>
      <c r="Z252" s="73">
        <v>14</v>
      </c>
      <c r="AA252" s="73">
        <v>29</v>
      </c>
      <c r="AB252" s="73">
        <v>22</v>
      </c>
      <c r="AC252" s="73">
        <v>9</v>
      </c>
      <c r="AD252" s="73">
        <v>7</v>
      </c>
      <c r="AE252" s="73">
        <v>60</v>
      </c>
      <c r="AF252" s="73">
        <v>26</v>
      </c>
    </row>
    <row r="253" spans="1:38" ht="16.5" hidden="1" customHeight="1" x14ac:dyDescent="0.25"/>
    <row r="254" spans="1:38" s="60" customFormat="1" ht="16.5" hidden="1" customHeight="1" x14ac:dyDescent="0.25">
      <c r="A254" s="60" t="s">
        <v>150</v>
      </c>
      <c r="H254" s="67"/>
      <c r="I254" s="60">
        <f>SUM(L254:AF254)</f>
        <v>40</v>
      </c>
      <c r="L254" s="60">
        <v>3</v>
      </c>
      <c r="N254" s="60">
        <v>1</v>
      </c>
      <c r="O254" s="60">
        <v>6</v>
      </c>
      <c r="Q254" s="60">
        <v>1</v>
      </c>
      <c r="T254" s="60">
        <v>1</v>
      </c>
      <c r="V254" s="60">
        <v>2</v>
      </c>
      <c r="W254" s="60">
        <v>1</v>
      </c>
      <c r="X254" s="60">
        <v>3</v>
      </c>
      <c r="Y254" s="60">
        <v>1</v>
      </c>
      <c r="Z254" s="60">
        <v>3</v>
      </c>
      <c r="AA254" s="60">
        <v>7</v>
      </c>
      <c r="AB254" s="60">
        <v>1</v>
      </c>
      <c r="AC254" s="60">
        <v>1</v>
      </c>
      <c r="AD254" s="60">
        <v>1</v>
      </c>
      <c r="AE254" s="60">
        <v>4</v>
      </c>
      <c r="AF254" s="60">
        <v>4</v>
      </c>
      <c r="AI254" s="117"/>
      <c r="AL254" s="118"/>
    </row>
    <row r="255" spans="1:38" ht="16.5" hidden="1" customHeight="1" x14ac:dyDescent="0.25"/>
    <row r="256" spans="1:38" ht="21" hidden="1" customHeight="1" x14ac:dyDescent="0.25">
      <c r="A256" s="60" t="s">
        <v>153</v>
      </c>
      <c r="B256" s="60"/>
      <c r="C256" s="60"/>
      <c r="D256" s="60"/>
      <c r="E256" s="60"/>
      <c r="F256" s="60"/>
      <c r="G256" s="60"/>
      <c r="H256" s="27">
        <v>45</v>
      </c>
      <c r="I256" s="27">
        <f>SUM(L256:AF256)</f>
        <v>58</v>
      </c>
      <c r="J256" s="27"/>
      <c r="K256" s="27"/>
      <c r="L256" s="73">
        <v>5</v>
      </c>
      <c r="M256" s="73">
        <v>3</v>
      </c>
      <c r="N256" s="73"/>
      <c r="O256" s="73">
        <v>5</v>
      </c>
      <c r="P256" s="73">
        <v>2</v>
      </c>
      <c r="Q256" s="73"/>
      <c r="R256" s="73">
        <v>2</v>
      </c>
      <c r="S256" s="73">
        <v>0</v>
      </c>
      <c r="T256" s="73">
        <v>3</v>
      </c>
      <c r="U256" s="73">
        <v>3</v>
      </c>
      <c r="V256" s="73">
        <v>3</v>
      </c>
      <c r="W256" s="73">
        <v>2</v>
      </c>
      <c r="X256" s="73">
        <v>2</v>
      </c>
      <c r="Y256" s="73">
        <v>10</v>
      </c>
      <c r="Z256" s="73">
        <v>6</v>
      </c>
      <c r="AA256" s="73">
        <v>6</v>
      </c>
      <c r="AB256" s="73">
        <v>1</v>
      </c>
      <c r="AC256" s="73">
        <v>1</v>
      </c>
      <c r="AD256" s="73">
        <v>4</v>
      </c>
      <c r="AE256" s="73"/>
      <c r="AF256" s="73"/>
    </row>
    <row r="257" spans="1:32" ht="16.5" hidden="1" customHeight="1" x14ac:dyDescent="0.25"/>
    <row r="258" spans="1:32" ht="16.5" hidden="1" customHeight="1" x14ac:dyDescent="0.25"/>
    <row r="259" spans="1:32" ht="13.5" hidden="1" customHeight="1" x14ac:dyDescent="0.25"/>
    <row r="260" spans="1:32" ht="16.5" hidden="1" customHeight="1" x14ac:dyDescent="0.25">
      <c r="Q260" s="1" t="s">
        <v>163</v>
      </c>
      <c r="Z260" s="1" t="s">
        <v>166</v>
      </c>
      <c r="AB260" s="1" t="s">
        <v>164</v>
      </c>
      <c r="AE260" s="1" t="s">
        <v>165</v>
      </c>
      <c r="AF260" s="1" t="s">
        <v>162</v>
      </c>
    </row>
    <row r="261" spans="1:32" ht="16.5" hidden="1" customHeight="1" x14ac:dyDescent="0.25"/>
    <row r="262" spans="1:32" ht="22.5" hidden="1" customHeight="1" x14ac:dyDescent="0.25">
      <c r="A262" s="13" t="s">
        <v>179</v>
      </c>
      <c r="B262" s="13"/>
      <c r="C262" s="13"/>
      <c r="D262" s="13"/>
      <c r="E262" s="13"/>
      <c r="F262" s="13"/>
      <c r="G262" s="13"/>
      <c r="H262" s="67"/>
      <c r="I262" s="75">
        <f>SUM(L262:AF262)</f>
        <v>49</v>
      </c>
      <c r="J262" s="67"/>
      <c r="K262" s="67"/>
      <c r="L262" s="60">
        <v>1</v>
      </c>
      <c r="M262" s="60">
        <v>2</v>
      </c>
      <c r="N262" s="60"/>
      <c r="O262" s="60">
        <v>2</v>
      </c>
      <c r="P262" s="60"/>
      <c r="Q262" s="60">
        <v>3</v>
      </c>
      <c r="R262" s="60">
        <v>1</v>
      </c>
      <c r="S262" s="60">
        <v>1</v>
      </c>
      <c r="T262" s="60">
        <v>8</v>
      </c>
      <c r="U262" s="60">
        <v>6</v>
      </c>
      <c r="V262" s="60">
        <v>1</v>
      </c>
      <c r="W262" s="60">
        <v>0</v>
      </c>
      <c r="X262" s="60">
        <v>1</v>
      </c>
      <c r="Y262" s="60">
        <v>4</v>
      </c>
      <c r="Z262" s="60">
        <v>3</v>
      </c>
      <c r="AA262" s="60">
        <v>2</v>
      </c>
      <c r="AB262" s="60">
        <v>1</v>
      </c>
      <c r="AC262" s="60">
        <v>1</v>
      </c>
      <c r="AD262" s="60">
        <v>7</v>
      </c>
      <c r="AE262" s="60"/>
      <c r="AF262" s="60">
        <v>5</v>
      </c>
    </row>
    <row r="267" spans="1:32" hidden="1" x14ac:dyDescent="0.25"/>
    <row r="268" spans="1:32" hidden="1" x14ac:dyDescent="0.25"/>
    <row r="269" spans="1:32" hidden="1" x14ac:dyDescent="0.25">
      <c r="I269" s="2">
        <f>SUM(L269:AF269)</f>
        <v>91993</v>
      </c>
      <c r="L269" s="166">
        <v>7450</v>
      </c>
      <c r="M269" s="166">
        <v>2273</v>
      </c>
      <c r="N269" s="166">
        <v>2632</v>
      </c>
      <c r="O269" s="166">
        <v>5776</v>
      </c>
      <c r="P269" s="166">
        <v>2995</v>
      </c>
      <c r="Q269" s="167">
        <v>5799</v>
      </c>
      <c r="R269" s="166">
        <v>4262</v>
      </c>
      <c r="S269" s="166">
        <v>3174</v>
      </c>
      <c r="T269" s="166">
        <v>5009</v>
      </c>
      <c r="U269" s="166">
        <v>1437</v>
      </c>
      <c r="V269" s="166">
        <v>1895</v>
      </c>
      <c r="W269" s="167">
        <v>7055</v>
      </c>
      <c r="X269" s="166">
        <v>6899</v>
      </c>
      <c r="Y269" s="166">
        <v>4489</v>
      </c>
      <c r="Z269" s="167">
        <v>7908</v>
      </c>
      <c r="AA269" s="166">
        <v>4099</v>
      </c>
      <c r="AB269" s="166">
        <v>2782</v>
      </c>
      <c r="AC269" s="166">
        <v>2085</v>
      </c>
      <c r="AD269" s="166">
        <v>6228</v>
      </c>
      <c r="AE269" s="166">
        <v>5162</v>
      </c>
      <c r="AF269" s="168">
        <v>2584</v>
      </c>
    </row>
    <row r="270" spans="1:32" hidden="1" x14ac:dyDescent="0.25">
      <c r="I270" s="2">
        <f>SUM(L270:AF270)</f>
        <v>4107</v>
      </c>
      <c r="L270" s="169">
        <f>L20-L269</f>
        <v>0</v>
      </c>
      <c r="M270" s="169">
        <f t="shared" ref="M270:AF270" si="150">M20-M269</f>
        <v>887</v>
      </c>
      <c r="N270" s="169">
        <f t="shared" si="150"/>
        <v>2868</v>
      </c>
      <c r="O270" s="169">
        <f t="shared" si="150"/>
        <v>0</v>
      </c>
      <c r="P270" s="169">
        <f t="shared" si="150"/>
        <v>0</v>
      </c>
      <c r="Q270" s="169">
        <f t="shared" si="150"/>
        <v>151</v>
      </c>
      <c r="R270" s="169">
        <f t="shared" si="150"/>
        <v>0</v>
      </c>
      <c r="S270" s="169">
        <f t="shared" si="150"/>
        <v>286</v>
      </c>
      <c r="T270" s="169">
        <f t="shared" si="150"/>
        <v>0</v>
      </c>
      <c r="U270" s="169">
        <f t="shared" si="150"/>
        <v>0</v>
      </c>
      <c r="V270" s="169">
        <f t="shared" si="150"/>
        <v>0</v>
      </c>
      <c r="W270" s="169">
        <f t="shared" si="150"/>
        <v>0</v>
      </c>
      <c r="X270" s="169">
        <f t="shared" si="150"/>
        <v>144</v>
      </c>
      <c r="Y270" s="169">
        <f t="shared" si="150"/>
        <v>-26</v>
      </c>
      <c r="Z270" s="169">
        <f t="shared" si="150"/>
        <v>70</v>
      </c>
      <c r="AA270" s="169">
        <f t="shared" si="150"/>
        <v>314</v>
      </c>
      <c r="AB270" s="169">
        <f t="shared" si="150"/>
        <v>18</v>
      </c>
      <c r="AC270" s="169">
        <f t="shared" si="150"/>
        <v>-580</v>
      </c>
      <c r="AD270" s="169">
        <f t="shared" si="150"/>
        <v>-44</v>
      </c>
      <c r="AE270" s="169">
        <f t="shared" si="150"/>
        <v>0</v>
      </c>
      <c r="AF270" s="169">
        <f t="shared" si="150"/>
        <v>19</v>
      </c>
    </row>
    <row r="271" spans="1:32" hidden="1" x14ac:dyDescent="0.25"/>
    <row r="272" spans="1:32" hidden="1" x14ac:dyDescent="0.25"/>
    <row r="273" spans="1:33" hidden="1" x14ac:dyDescent="0.25"/>
    <row r="274" spans="1:33" hidden="1" x14ac:dyDescent="0.25">
      <c r="A274" s="71" t="s">
        <v>222</v>
      </c>
      <c r="H274" s="178">
        <f t="shared" ref="H274:Y274" si="151">H42/$I42</f>
        <v>2.6653331792842496</v>
      </c>
      <c r="I274" s="178">
        <f t="shared" si="151"/>
        <v>1</v>
      </c>
      <c r="J274" s="178">
        <f t="shared" si="151"/>
        <v>5.418497667336754E-6</v>
      </c>
      <c r="K274" s="178">
        <f t="shared" si="151"/>
        <v>3.0328413390716619E-4</v>
      </c>
      <c r="L274" s="179">
        <f t="shared" si="151"/>
        <v>8.8486756592819391E-2</v>
      </c>
      <c r="M274" s="179">
        <f t="shared" si="151"/>
        <v>3.0487276508477514E-2</v>
      </c>
      <c r="N274" s="179">
        <f t="shared" si="151"/>
        <v>0.11058317206319863</v>
      </c>
      <c r="O274" s="179">
        <f t="shared" si="151"/>
        <v>7.0275266456774788E-2</v>
      </c>
      <c r="P274" s="179">
        <f t="shared" si="151"/>
        <v>2.1403194592877154E-2</v>
      </c>
      <c r="Q274" s="179">
        <f t="shared" si="151"/>
        <v>5.9920279599087259E-2</v>
      </c>
      <c r="R274" s="179">
        <f t="shared" si="151"/>
        <v>2.6674561682215995E-2</v>
      </c>
      <c r="S274" s="179">
        <f t="shared" si="151"/>
        <v>6.0064700615233529E-2</v>
      </c>
      <c r="T274" s="179">
        <f>T42/$I42</f>
        <v>4.0163484590277576E-2</v>
      </c>
      <c r="U274" s="179">
        <f t="shared" si="151"/>
        <v>1.002281852055111E-2</v>
      </c>
      <c r="V274" s="179">
        <f t="shared" si="151"/>
        <v>7.3077034170012422E-3</v>
      </c>
      <c r="W274" s="179">
        <f t="shared" si="151"/>
        <v>1.2564628404725456E-2</v>
      </c>
      <c r="X274" s="179">
        <f t="shared" si="151"/>
        <v>0.10328991074781202</v>
      </c>
      <c r="Y274" s="179">
        <f t="shared" si="151"/>
        <v>2.9086392651858698E-2</v>
      </c>
      <c r="Z274" s="179">
        <f>Z42/$I42</f>
        <v>4.3470725860027148E-2</v>
      </c>
      <c r="AA274" s="179">
        <f>AA42/$I42</f>
        <v>1.4629848935617111E-2</v>
      </c>
      <c r="AB274" s="179">
        <f t="shared" ref="AB274:AF274" si="152">AB42/$I42</f>
        <v>2.3901678172207619E-2</v>
      </c>
      <c r="AC274" s="179">
        <f t="shared" si="152"/>
        <v>2.5143698911065538E-2</v>
      </c>
      <c r="AD274" s="179">
        <f t="shared" si="152"/>
        <v>2.3020709973715376E-2</v>
      </c>
      <c r="AE274" s="179">
        <f t="shared" si="152"/>
        <v>0.15011120418243262</v>
      </c>
      <c r="AF274" s="179">
        <f t="shared" si="152"/>
        <v>4.9391987522024207E-2</v>
      </c>
    </row>
    <row r="275" spans="1:33" hidden="1" x14ac:dyDescent="0.25">
      <c r="I275" s="2">
        <v>222344</v>
      </c>
    </row>
    <row r="276" spans="1:33" hidden="1" x14ac:dyDescent="0.25">
      <c r="I276" s="177">
        <f>I275-I42</f>
        <v>153102</v>
      </c>
    </row>
    <row r="277" spans="1:33" hidden="1" x14ac:dyDescent="0.25">
      <c r="I277" s="2">
        <f>I276/6000</f>
        <v>25.516999999999999</v>
      </c>
    </row>
    <row r="278" spans="1:33" hidden="1" x14ac:dyDescent="0.25"/>
    <row r="279" spans="1:33" hidden="1" x14ac:dyDescent="0.25">
      <c r="L279" s="179">
        <f>L64/$I64</f>
        <v>0</v>
      </c>
      <c r="M279" s="179">
        <f t="shared" ref="M279:AG279" si="153">M64/$I64</f>
        <v>1.0662744737567792E-2</v>
      </c>
      <c r="N279" s="179">
        <f t="shared" si="153"/>
        <v>0.25002298005331375</v>
      </c>
      <c r="O279" s="179">
        <f t="shared" si="153"/>
        <v>2.4450776725802002E-2</v>
      </c>
      <c r="P279" s="179">
        <f t="shared" si="153"/>
        <v>6.6182553543524224E-3</v>
      </c>
      <c r="Q279" s="179">
        <f t="shared" si="153"/>
        <v>4.2834819376780957E-2</v>
      </c>
      <c r="R279" s="179">
        <f t="shared" si="153"/>
        <v>0</v>
      </c>
      <c r="S279" s="179">
        <f t="shared" si="153"/>
        <v>3.2907436345252318E-2</v>
      </c>
      <c r="T279" s="179">
        <f>T64/$I64</f>
        <v>2.5553819284860741E-2</v>
      </c>
      <c r="U279" s="179">
        <f t="shared" si="153"/>
        <v>4.1547936391212424E-2</v>
      </c>
      <c r="V279" s="179">
        <f t="shared" si="153"/>
        <v>0</v>
      </c>
      <c r="W279" s="179">
        <f t="shared" si="153"/>
        <v>0</v>
      </c>
      <c r="X279" s="179">
        <f t="shared" si="153"/>
        <v>2.8311425682507583E-2</v>
      </c>
      <c r="Y279" s="179">
        <f t="shared" si="153"/>
        <v>0</v>
      </c>
      <c r="Z279" s="179">
        <f>Z64/$I64</f>
        <v>3.5113521463369796E-2</v>
      </c>
      <c r="AA279" s="179">
        <f>AA64/$I64</f>
        <v>5.9931979042191379E-2</v>
      </c>
      <c r="AB279" s="179">
        <f t="shared" si="153"/>
        <v>8.7324202592150013E-3</v>
      </c>
      <c r="AC279" s="179">
        <f t="shared" si="153"/>
        <v>0</v>
      </c>
      <c r="AD279" s="179">
        <f t="shared" si="153"/>
        <v>4.5960106627447378E-3</v>
      </c>
      <c r="AE279" s="179">
        <f t="shared" si="153"/>
        <v>0.32208842724515119</v>
      </c>
      <c r="AF279" s="179">
        <f t="shared" si="153"/>
        <v>0.10662744737567791</v>
      </c>
      <c r="AG279" s="179">
        <f t="shared" si="153"/>
        <v>0</v>
      </c>
    </row>
    <row r="280" spans="1:33" hidden="1" x14ac:dyDescent="0.25">
      <c r="N280" s="179">
        <f>N70/$I70</f>
        <v>0.21932048681541583</v>
      </c>
      <c r="O280" s="179">
        <f t="shared" ref="O280:AF280" si="154">O70/$I70</f>
        <v>3.0552738336713996E-2</v>
      </c>
      <c r="P280" s="179">
        <f t="shared" si="154"/>
        <v>7.8600405679513183E-3</v>
      </c>
      <c r="Q280" s="179">
        <f t="shared" si="154"/>
        <v>2.6622718052738338E-2</v>
      </c>
      <c r="R280" s="179">
        <f t="shared" si="154"/>
        <v>0</v>
      </c>
      <c r="S280" s="179">
        <f t="shared" si="154"/>
        <v>4.3990872210953345E-2</v>
      </c>
      <c r="T280" s="179">
        <f>T70/$I70</f>
        <v>2.5354969574036511E-3</v>
      </c>
      <c r="U280" s="179">
        <f t="shared" si="154"/>
        <v>2.4594320486815417E-2</v>
      </c>
      <c r="V280" s="179">
        <f t="shared" si="154"/>
        <v>0</v>
      </c>
      <c r="W280" s="179">
        <f t="shared" si="154"/>
        <v>0</v>
      </c>
      <c r="X280" s="179">
        <f t="shared" si="154"/>
        <v>3.904665314401623E-2</v>
      </c>
      <c r="Y280" s="179">
        <f t="shared" si="154"/>
        <v>6.8458417849898579E-3</v>
      </c>
      <c r="Z280" s="179">
        <f t="shared" si="154"/>
        <v>2.9158215010141989E-2</v>
      </c>
      <c r="AA280" s="179">
        <f t="shared" si="154"/>
        <v>5.3245436105476673E-3</v>
      </c>
      <c r="AB280" s="179">
        <f t="shared" si="154"/>
        <v>1.2043610547667343E-2</v>
      </c>
      <c r="AC280" s="179">
        <f t="shared" si="154"/>
        <v>0</v>
      </c>
      <c r="AD280" s="179">
        <f t="shared" si="154"/>
        <v>6.3387423935091277E-3</v>
      </c>
      <c r="AE280" s="179">
        <f t="shared" si="154"/>
        <v>0.42710446247464501</v>
      </c>
      <c r="AF280" s="179">
        <f t="shared" si="154"/>
        <v>0.1039553752535497</v>
      </c>
    </row>
    <row r="281" spans="1:33" hidden="1" x14ac:dyDescent="0.25"/>
    <row r="282" spans="1:33" hidden="1" x14ac:dyDescent="0.25"/>
    <row r="283" spans="1:33" hidden="1" x14ac:dyDescent="0.25"/>
    <row r="284" spans="1:33" hidden="1" x14ac:dyDescent="0.25"/>
    <row r="285" spans="1:33" hidden="1" x14ac:dyDescent="0.25"/>
    <row r="286" spans="1:33" hidden="1" x14ac:dyDescent="0.25"/>
  </sheetData>
  <dataConsolidate/>
  <mergeCells count="33">
    <mergeCell ref="A2:AF2"/>
    <mergeCell ref="A4:A6"/>
    <mergeCell ref="H4:H6"/>
    <mergeCell ref="I4:I6"/>
    <mergeCell ref="L4:AF4"/>
    <mergeCell ref="L5:L6"/>
    <mergeCell ref="M5:M6"/>
    <mergeCell ref="N5:N6"/>
    <mergeCell ref="AC5:AC6"/>
    <mergeCell ref="AD5:AD6"/>
    <mergeCell ref="AE5:AE6"/>
    <mergeCell ref="AF5:AF6"/>
    <mergeCell ref="A245:Q245"/>
    <mergeCell ref="A244:AF244"/>
    <mergeCell ref="AB5:AB6"/>
    <mergeCell ref="O5:O6"/>
    <mergeCell ref="Z5:Z6"/>
    <mergeCell ref="AA5:AA6"/>
    <mergeCell ref="P5:P6"/>
    <mergeCell ref="Q5:Q6"/>
    <mergeCell ref="R5:R6"/>
    <mergeCell ref="S5:S6"/>
    <mergeCell ref="T5:T6"/>
    <mergeCell ref="U5:U6"/>
    <mergeCell ref="W5:W6"/>
    <mergeCell ref="K5:K6"/>
    <mergeCell ref="Y5:Y6"/>
    <mergeCell ref="C4:C6"/>
    <mergeCell ref="J4:J6"/>
    <mergeCell ref="V5:V6"/>
    <mergeCell ref="B4:B6"/>
    <mergeCell ref="X5:X6"/>
    <mergeCell ref="D4:D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1" orientation="landscape" r:id="rId1"/>
  <headerFooter alignWithMargins="0"/>
  <rowBreaks count="1" manualBreakCount="1">
    <brk id="15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2024-05-07T08:21:10Z</cp:lastPrinted>
  <dcterms:created xsi:type="dcterms:W3CDTF">2017-06-08T05:54:08Z</dcterms:created>
  <dcterms:modified xsi:type="dcterms:W3CDTF">2024-05-07T08:21:21Z</dcterms:modified>
</cp:coreProperties>
</file>