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'Лист1'!$A$1:$E$356</definedName>
  </definedNames>
  <calcPr fullCalcOnLoad="1"/>
</workbook>
</file>

<file path=xl/sharedStrings.xml><?xml version="1.0" encoding="utf-8"?>
<sst xmlns="http://schemas.openxmlformats.org/spreadsheetml/2006/main" count="343" uniqueCount="250">
  <si>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</si>
  <si>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</si>
  <si>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</si>
  <si>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</si>
  <si>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</si>
  <si>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</si>
  <si>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</si>
  <si>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</si>
  <si>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</si>
  <si>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</si>
  <si>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</si>
  <si>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</si>
  <si>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</si>
  <si>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</si>
  <si>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</si>
  <si>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</si>
  <si>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</si>
  <si>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</si>
  <si>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</si>
  <si>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</si>
  <si>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</si>
  <si>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</si>
  <si>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</si>
  <si>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</si>
  <si>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</si>
  <si>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</si>
  <si>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</si>
  <si>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</si>
  <si>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</si>
  <si>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</si>
  <si>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</si>
  <si>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</si>
  <si>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</si>
  <si>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</si>
  <si>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</si>
  <si>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</si>
  <si>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</si>
  <si>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</si>
  <si>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</si>
  <si>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</si>
  <si>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</si>
  <si>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</si>
  <si>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</si>
  <si>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</si>
  <si>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</si>
  <si>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</si>
  <si>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</si>
  <si>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</si>
  <si>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</si>
  <si>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</si>
  <si>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</si>
  <si>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</si>
  <si>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</si>
  <si>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</si>
  <si>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</si>
  <si>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</si>
  <si>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</si>
  <si>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</si>
  <si>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</si>
  <si>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</si>
  <si>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</si>
  <si>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</si>
  <si>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</si>
  <si>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</si>
  <si>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</si>
  <si>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</si>
  <si>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</si>
  <si>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</si>
  <si>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</si>
  <si>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</si>
  <si>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</si>
  <si>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</si>
  <si>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</si>
  <si>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</si>
  <si>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</si>
  <si>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</si>
  <si>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</si>
  <si>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</si>
  <si>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</si>
  <si>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</si>
  <si>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</si>
  <si>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</si>
  <si>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</si>
  <si>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</si>
  <si>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</si>
  <si>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</si>
  <si>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</si>
  <si>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</si>
  <si>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</si>
  <si>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</si>
  <si>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</si>
  <si>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</si>
  <si>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</si>
  <si>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</si>
  <si>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</si>
  <si>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</si>
  <si>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</si>
  <si>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</si>
  <si>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</si>
  <si>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</si>
  <si>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</si>
  <si>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</si>
  <si>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</si>
  <si>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</si>
  <si>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</si>
  <si>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</si>
  <si>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</si>
  <si>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</si>
  <si>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</si>
  <si>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</si>
  <si>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</si>
  <si>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</si>
  <si>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</si>
  <si>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</si>
  <si>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</si>
  <si>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</si>
  <si>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</si>
  <si>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</si>
  <si>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</si>
  <si>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</si>
  <si>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</si>
  <si>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</si>
  <si>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</si>
  <si>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</si>
  <si>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</si>
  <si>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</si>
  <si>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</si>
  <si>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</si>
  <si>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</si>
  <si>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</si>
  <si>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</si>
  <si>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</si>
  <si>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</si>
  <si>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</si>
  <si>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</si>
  <si>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</si>
  <si>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</si>
  <si>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</si>
  <si>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</si>
  <si>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</si>
  <si>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</si>
  <si>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</si>
  <si>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</si>
  <si>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</si>
  <si>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</si>
  <si>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</si>
  <si>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</si>
  <si>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</si>
  <si>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</si>
  <si>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</si>
  <si>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</si>
  <si>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</si>
  <si>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</si>
  <si>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</si>
  <si>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</si>
  <si>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</si>
  <si>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</si>
  <si>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</si>
  <si>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</si>
  <si>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</si>
  <si>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</si>
  <si>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</si>
  <si>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</si>
  <si>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</si>
  <si>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</si>
  <si>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</si>
  <si>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</si>
  <si>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</si>
  <si>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</si>
  <si>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</si>
  <si>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</si>
  <si>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</si>
  <si>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</si>
  <si>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</si>
  <si>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</si>
  <si>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</si>
  <si>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</si>
  <si>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</si>
  <si>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</si>
  <si>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</si>
  <si>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</si>
  <si>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</si>
  <si>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</si>
  <si>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</si>
  <si>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укрепление материально-технической базы муниципальных образовательных организаций 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</si>
  <si>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</si>
  <si>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</si>
  <si>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</si>
  <si>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</si>
  <si>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</si>
  <si>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</si>
  <si>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</si>
  <si>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</si>
  <si>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</si>
  <si>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</si>
  <si>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</si>
  <si>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</si>
  <si>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</si>
  <si>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</si>
  <si>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</si>
  <si>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</si>
  <si>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</si>
  <si>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</si>
  <si>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</si>
  <si>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</si>
  <si>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</si>
  <si>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</si>
  <si>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</si>
  <si>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</si>
  <si>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</si>
  <si>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</si>
  <si>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</si>
  <si>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</si>
  <si>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</si>
  <si>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</si>
  <si>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разработка генеральных планов муниципальных образований Чувашской Республики(республиканские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</si>
  <si>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</si>
  <si>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</si>
  <si>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</si>
  <si>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</si>
  <si>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</si>
  <si>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</si>
  <si>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</si>
  <si>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</si>
  <si>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</si>
  <si>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</si>
  <si>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</si>
  <si>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</si>
  <si>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</si>
  <si>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</si>
  <si>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</si>
  <si>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</si>
  <si>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</si>
  <si>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 (республиканские средства)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</si>
  <si>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</si>
  <si>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</si>
  <si>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оказание материальной помощи гражданам</t>
  </si>
  <si>
    <t xml:space="preserve">          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 (республиканские средства)</t>
  </si>
  <si>
    <t xml:space="preserve">                     трудовые отношения</t>
  </si>
  <si>
    <t>Анализ исполнения бюджета Козловского муниципального округа Чувашской Республики на 01.03.2023 года</t>
  </si>
  <si>
    <t xml:space="preserve">Уточненный план на 01.03.2023 </t>
  </si>
  <si>
    <t xml:space="preserve">Фактическое исполнение на 01.03.2023 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</si>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</sst>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_р_._-;_-@_-"/>
    <numFmt numFmtId="180" formatCode="_-* #,##0.00_р_._-;\-* #,##0.00_р_._-;_-* &quot;-&quot;_р_._-;_-@_-"/>
    <numFmt numFmtId="181" formatCode="0.000"/>
    <numFmt numFmtId="182" formatCode="#,##0.0_ ;\-#,##0.0\ "/>
    <numFmt numFmtId="183" formatCode="#,##0.00_ ;\-#,##0.00\ "/>
    <numFmt numFmtId="184" formatCode="#,##0.000_ ;\-#,##0.000\ "/>
    <numFmt numFmtId="185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9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169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9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69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169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69" fontId="10" fillId="0" borderId="13" xfId="61" applyFont="1" applyFill="1" applyBorder="1" applyAlignment="1">
      <alignment horizontal="right" wrapText="1"/>
    </xf>
    <xf numFmtId="172" fontId="10" fillId="0" borderId="12" xfId="57" applyNumberFormat="1" applyFont="1" applyFill="1" applyBorder="1" applyAlignment="1">
      <alignment wrapText="1"/>
    </xf>
    <xf numFmtId="173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9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72" fontId="12" fillId="0" borderId="12" xfId="57" applyNumberFormat="1" applyFont="1" applyFill="1" applyBorder="1" applyAlignment="1">
      <alignment wrapText="1"/>
    </xf>
    <xf numFmtId="173" fontId="12" fillId="0" borderId="13" xfId="61" applyNumberFormat="1" applyFont="1" applyFill="1" applyBorder="1" applyAlignment="1">
      <alignment horizontal="right" wrapText="1"/>
    </xf>
    <xf numFmtId="172" fontId="13" fillId="0" borderId="12" xfId="57" applyNumberFormat="1" applyFont="1" applyFill="1" applyBorder="1" applyAlignment="1">
      <alignment wrapText="1"/>
    </xf>
    <xf numFmtId="183" fontId="12" fillId="0" borderId="13" xfId="61" applyNumberFormat="1" applyFont="1" applyFill="1" applyBorder="1" applyAlignment="1">
      <alignment horizontal="right" wrapText="1"/>
    </xf>
    <xf numFmtId="183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69" fontId="10" fillId="0" borderId="17" xfId="61" applyFont="1" applyFill="1" applyBorder="1" applyAlignment="1">
      <alignment horizontal="right" wrapText="1"/>
    </xf>
    <xf numFmtId="172" fontId="10" fillId="0" borderId="18" xfId="57" applyNumberFormat="1" applyFont="1" applyFill="1" applyBorder="1" applyAlignment="1">
      <alignment wrapText="1"/>
    </xf>
    <xf numFmtId="173" fontId="10" fillId="0" borderId="19" xfId="61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169" fontId="9" fillId="0" borderId="20" xfId="61" applyFont="1" applyFill="1" applyBorder="1" applyAlignment="1">
      <alignment horizontal="center" vertical="top" wrapText="1"/>
    </xf>
    <xf numFmtId="169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169" fontId="10" fillId="0" borderId="0" xfId="61" applyFont="1" applyFill="1" applyBorder="1" applyAlignment="1">
      <alignment wrapText="1"/>
    </xf>
    <xf numFmtId="172" fontId="10" fillId="0" borderId="0" xfId="57" applyNumberFormat="1" applyFont="1" applyFill="1" applyBorder="1" applyAlignment="1">
      <alignment wrapText="1"/>
    </xf>
    <xf numFmtId="173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72" fontId="13" fillId="34" borderId="12" xfId="57" applyNumberFormat="1" applyFont="1" applyFill="1" applyBorder="1" applyAlignment="1">
      <alignment wrapText="1"/>
    </xf>
    <xf numFmtId="183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169" fontId="10" fillId="0" borderId="15" xfId="61" applyFont="1" applyFill="1" applyBorder="1" applyAlignment="1">
      <alignment wrapText="1"/>
    </xf>
    <xf numFmtId="172" fontId="10" fillId="0" borderId="15" xfId="57" applyNumberFormat="1" applyFont="1" applyFill="1" applyBorder="1" applyAlignment="1">
      <alignment wrapText="1"/>
    </xf>
    <xf numFmtId="173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72" fontId="12" fillId="0" borderId="25" xfId="57" applyNumberFormat="1" applyFont="1" applyFill="1" applyBorder="1" applyAlignment="1">
      <alignment wrapText="1"/>
    </xf>
    <xf numFmtId="183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169" fontId="8" fillId="0" borderId="0" xfId="61" applyFont="1" applyFill="1" applyAlignment="1">
      <alignment horizontal="center" wrapText="1"/>
    </xf>
    <xf numFmtId="169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view="pageBreakPreview" zoomScaleSheetLayoutView="100" workbookViewId="0" topLeftCell="A271">
      <selection activeCell="A286" sqref="A286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3" t="s">
        <v>239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240</v>
      </c>
      <c r="C3" s="44" t="s">
        <v>241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9502642.69</v>
      </c>
      <c r="D6" s="28">
        <f aca="true" t="shared" si="0" ref="D6:D43">IF(B6=0,"   ",C6/B6)</f>
        <v>0.09224057699363813</v>
      </c>
      <c r="E6" s="31">
        <f aca="true" t="shared" si="1" ref="E6:E43">C6-B6</f>
        <v>-93517557.31</v>
      </c>
    </row>
    <row r="7" spans="1:5" s="5" customFormat="1" ht="15" customHeight="1">
      <c r="A7" s="27" t="s">
        <v>26</v>
      </c>
      <c r="B7" s="51">
        <v>103020200</v>
      </c>
      <c r="C7" s="55">
        <v>9502642.69</v>
      </c>
      <c r="D7" s="28">
        <f t="shared" si="0"/>
        <v>0.09224057699363813</v>
      </c>
      <c r="E7" s="31">
        <f t="shared" si="1"/>
        <v>-93517557.31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1569685.4</v>
      </c>
      <c r="D8" s="28">
        <f t="shared" si="0"/>
        <v>0.1271391521277802</v>
      </c>
      <c r="E8" s="31">
        <f t="shared" si="1"/>
        <v>-10776514.6</v>
      </c>
    </row>
    <row r="9" spans="1:5" s="5" customFormat="1" ht="29.25" customHeight="1">
      <c r="A9" s="27" t="s">
        <v>59</v>
      </c>
      <c r="B9" s="51">
        <v>12346200</v>
      </c>
      <c r="C9" s="55">
        <v>1569685.4</v>
      </c>
      <c r="D9" s="28">
        <f t="shared" si="0"/>
        <v>0.1271391521277802</v>
      </c>
      <c r="E9" s="31">
        <f t="shared" si="1"/>
        <v>-10776514.6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-238720.83000000002</v>
      </c>
      <c r="D10" s="28">
        <f t="shared" si="0"/>
        <v>-0.03614298929582583</v>
      </c>
      <c r="E10" s="31">
        <f t="shared" si="1"/>
        <v>-6843620.83</v>
      </c>
    </row>
    <row r="11" spans="1:5" s="5" customFormat="1" ht="28.5" customHeight="1">
      <c r="A11" s="27" t="s">
        <v>106</v>
      </c>
      <c r="B11" s="51">
        <v>4358900</v>
      </c>
      <c r="C11" s="55">
        <v>145568.47</v>
      </c>
      <c r="D11" s="28">
        <f>IF(B11=0,"   ",C11/B11)</f>
        <v>0.03339568927940535</v>
      </c>
      <c r="E11" s="31">
        <f>C11-B11</f>
        <v>-4213331.53</v>
      </c>
    </row>
    <row r="12" spans="1:5" s="5" customFormat="1" ht="15">
      <c r="A12" s="27" t="s">
        <v>125</v>
      </c>
      <c r="B12" s="51">
        <v>0</v>
      </c>
      <c r="C12" s="55">
        <v>-147943.28</v>
      </c>
      <c r="D12" s="28">
        <v>0</v>
      </c>
      <c r="E12" s="31">
        <f>C12-B12</f>
        <v>-147943.28</v>
      </c>
    </row>
    <row r="13" spans="1:5" s="5" customFormat="1" ht="15">
      <c r="A13" s="27" t="s">
        <v>14</v>
      </c>
      <c r="B13" s="51">
        <v>1395000</v>
      </c>
      <c r="C13" s="55">
        <v>42599.69</v>
      </c>
      <c r="D13" s="28">
        <f>IF(B13=0,"   ",C13/B13)</f>
        <v>0.03053741218637993</v>
      </c>
      <c r="E13" s="31">
        <f>C13-B13</f>
        <v>-1352400.31</v>
      </c>
    </row>
    <row r="14" spans="1:5" s="5" customFormat="1" ht="30">
      <c r="A14" s="27" t="s">
        <v>114</v>
      </c>
      <c r="B14" s="51">
        <v>851000</v>
      </c>
      <c r="C14" s="55">
        <v>-278945.71</v>
      </c>
      <c r="D14" s="28">
        <f>IF(B14=0,"   ",C14/B14)</f>
        <v>-0.32778579318448886</v>
      </c>
      <c r="E14" s="31">
        <f>C14-B14</f>
        <v>-1129945.71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96104.50999999998</v>
      </c>
      <c r="D15" s="28">
        <f t="shared" si="0"/>
        <v>0.007620024420992537</v>
      </c>
      <c r="E15" s="31">
        <f t="shared" si="1"/>
        <v>-12515995.49</v>
      </c>
    </row>
    <row r="16" spans="1:6" s="5" customFormat="1" ht="15">
      <c r="A16" s="27" t="s">
        <v>141</v>
      </c>
      <c r="B16" s="65">
        <v>5998000</v>
      </c>
      <c r="C16" s="65">
        <v>106760.29</v>
      </c>
      <c r="D16" s="28">
        <f>IF(B16=0,"   ",C16/B16)</f>
        <v>0.017799314771590528</v>
      </c>
      <c r="E16" s="31">
        <f t="shared" si="1"/>
        <v>-5891239.71</v>
      </c>
      <c r="F16" s="6"/>
    </row>
    <row r="17" spans="1:5" s="5" customFormat="1" ht="15">
      <c r="A17" s="27" t="s">
        <v>79</v>
      </c>
      <c r="B17" s="51">
        <v>96100</v>
      </c>
      <c r="C17" s="55">
        <v>4767.8</v>
      </c>
      <c r="D17" s="28">
        <f t="shared" si="0"/>
        <v>0.04961290322580646</v>
      </c>
      <c r="E17" s="31">
        <f t="shared" si="1"/>
        <v>-91332.2</v>
      </c>
    </row>
    <row r="18" spans="1:5" s="5" customFormat="1" ht="15">
      <c r="A18" s="27" t="s">
        <v>80</v>
      </c>
      <c r="B18" s="51">
        <v>1520000</v>
      </c>
      <c r="C18" s="55">
        <v>47556.4</v>
      </c>
      <c r="D18" s="28">
        <f>IF(B18=0,"   ",C18/B18)</f>
        <v>0.031287105263157894</v>
      </c>
      <c r="E18" s="31">
        <f>C18-B18</f>
        <v>-1472443.6</v>
      </c>
    </row>
    <row r="19" spans="1:5" s="5" customFormat="1" ht="15">
      <c r="A19" s="27" t="s">
        <v>142</v>
      </c>
      <c r="B19" s="65">
        <v>1852400</v>
      </c>
      <c r="C19" s="65">
        <v>418.5</v>
      </c>
      <c r="D19" s="28">
        <f>IF(B19=0,"   ",C19/B19)</f>
        <v>0.00022592312675448066</v>
      </c>
      <c r="E19" s="31">
        <f>C19-B19</f>
        <v>-1851981.5</v>
      </c>
    </row>
    <row r="20" spans="1:5" s="5" customFormat="1" ht="15">
      <c r="A20" s="27" t="s">
        <v>143</v>
      </c>
      <c r="B20" s="65">
        <v>3145600</v>
      </c>
      <c r="C20" s="65">
        <v>-63398.48</v>
      </c>
      <c r="D20" s="28">
        <f>IF(B20=0,"   ",C20/B20)</f>
        <v>-0.020154654120040694</v>
      </c>
      <c r="E20" s="31">
        <f>C20-B20</f>
        <v>-3208998.48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 t="str">
        <f>IF(B21=0,"   ",C21/B21)</f>
        <v>   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 t="str">
        <f>IF(B22=0,"   ",C22/B22)</f>
        <v>   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85299.75</v>
      </c>
      <c r="D24" s="28">
        <f t="shared" si="0"/>
        <v>0.048742714285714285</v>
      </c>
      <c r="E24" s="31">
        <f t="shared" si="1"/>
        <v>-1664700.25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82" t="s">
        <v>122</v>
      </c>
      <c r="B26" s="51">
        <f>B6+B8+B10+B15+B21+B24</f>
        <v>136333400</v>
      </c>
      <c r="C26" s="51">
        <f>C6+C8+C10+C15+C21+C24</f>
        <v>11008801.78</v>
      </c>
      <c r="D26" s="28">
        <f>IF(B26=0,"   ",C26/B26)</f>
        <v>0.08074911782439226</v>
      </c>
      <c r="E26" s="31">
        <f>C26-B26</f>
        <v>-125324598.22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368659.24</v>
      </c>
      <c r="D27" s="28">
        <f t="shared" si="0"/>
        <v>0.054302436294005</v>
      </c>
      <c r="E27" s="31">
        <f t="shared" si="1"/>
        <v>-6420340.76</v>
      </c>
    </row>
    <row r="28" spans="1:5" s="5" customFormat="1" ht="15">
      <c r="A28" s="27" t="s">
        <v>45</v>
      </c>
      <c r="B28" s="51">
        <v>4923500</v>
      </c>
      <c r="C28" s="51">
        <v>240470.77</v>
      </c>
      <c r="D28" s="28">
        <f t="shared" si="0"/>
        <v>0.04884142784604448</v>
      </c>
      <c r="E28" s="31">
        <f t="shared" si="1"/>
        <v>-4683029.23</v>
      </c>
    </row>
    <row r="29" spans="1:5" s="5" customFormat="1" ht="16.5" customHeight="1">
      <c r="A29" s="27" t="s">
        <v>89</v>
      </c>
      <c r="B29" s="51">
        <v>1085000</v>
      </c>
      <c r="C29" s="55">
        <v>41111.73</v>
      </c>
      <c r="D29" s="28">
        <f t="shared" si="0"/>
        <v>0.037890995391705075</v>
      </c>
      <c r="E29" s="31">
        <f t="shared" si="1"/>
        <v>-1043888.27</v>
      </c>
    </row>
    <row r="30" spans="1:5" s="5" customFormat="1" ht="16.5" customHeight="1">
      <c r="A30" s="27" t="s">
        <v>120</v>
      </c>
      <c r="B30" s="51">
        <v>780500</v>
      </c>
      <c r="C30" s="55">
        <v>87076.74</v>
      </c>
      <c r="D30" s="28">
        <f t="shared" si="0"/>
        <v>0.11156532991672005</v>
      </c>
      <c r="E30" s="31">
        <f>C30-B30</f>
        <v>-693423.26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22348.77</v>
      </c>
      <c r="D31" s="28">
        <f t="shared" si="0"/>
        <v>0.03360717293233083</v>
      </c>
      <c r="E31" s="31">
        <f t="shared" si="1"/>
        <v>-642651.23</v>
      </c>
    </row>
    <row r="32" spans="1:5" s="5" customFormat="1" ht="15">
      <c r="A32" s="27" t="s">
        <v>18</v>
      </c>
      <c r="B32" s="51">
        <v>665000</v>
      </c>
      <c r="C32" s="51">
        <v>22348.77</v>
      </c>
      <c r="D32" s="28">
        <f t="shared" si="0"/>
        <v>0.03360717293233083</v>
      </c>
      <c r="E32" s="31">
        <f t="shared" si="1"/>
        <v>-642651.23</v>
      </c>
    </row>
    <row r="33" spans="1:5" s="5" customFormat="1" ht="30">
      <c r="A33" s="39" t="s">
        <v>74</v>
      </c>
      <c r="B33" s="51">
        <v>1646100</v>
      </c>
      <c r="C33" s="51">
        <v>191355</v>
      </c>
      <c r="D33" s="28">
        <f t="shared" si="0"/>
        <v>0.11624749407690906</v>
      </c>
      <c r="E33" s="31">
        <f t="shared" si="1"/>
        <v>-1454745</v>
      </c>
    </row>
    <row r="34" spans="1:5" s="5" customFormat="1" ht="30" customHeight="1">
      <c r="A34" s="39" t="s">
        <v>75</v>
      </c>
      <c r="B34" s="51">
        <f>SUM(B35,B36)</f>
        <v>0</v>
      </c>
      <c r="C34" s="51">
        <f>SUM(C35,C36)</f>
        <v>4009717.12</v>
      </c>
      <c r="D34" s="28" t="str">
        <f t="shared" si="0"/>
        <v>   </v>
      </c>
      <c r="E34" s="31">
        <f t="shared" si="1"/>
        <v>4009717.12</v>
      </c>
    </row>
    <row r="35" spans="1:5" s="5" customFormat="1" ht="15">
      <c r="A35" s="27" t="s">
        <v>195</v>
      </c>
      <c r="B35" s="51">
        <v>0</v>
      </c>
      <c r="C35" s="51">
        <v>0</v>
      </c>
      <c r="D35" s="28" t="str">
        <f t="shared" si="0"/>
        <v>   </v>
      </c>
      <c r="E35" s="31">
        <f t="shared" si="1"/>
        <v>0</v>
      </c>
    </row>
    <row r="36" spans="1:5" s="5" customFormat="1" ht="15">
      <c r="A36" s="27" t="s">
        <v>194</v>
      </c>
      <c r="B36" s="51">
        <v>0</v>
      </c>
      <c r="C36" s="51">
        <v>4009717.12</v>
      </c>
      <c r="D36" s="28" t="str">
        <f t="shared" si="0"/>
        <v>   </v>
      </c>
      <c r="E36" s="31">
        <f t="shared" si="1"/>
        <v>4009717.12</v>
      </c>
    </row>
    <row r="37" spans="1:5" s="5" customFormat="1" ht="17.25" customHeight="1">
      <c r="A37" s="39" t="s">
        <v>72</v>
      </c>
      <c r="B37" s="51">
        <v>1342500</v>
      </c>
      <c r="C37" s="51">
        <v>122273.99</v>
      </c>
      <c r="D37" s="28">
        <f t="shared" si="0"/>
        <v>0.09107932216014898</v>
      </c>
      <c r="E37" s="31">
        <f t="shared" si="1"/>
        <v>-1220226.01</v>
      </c>
    </row>
    <row r="38" spans="1:5" s="5" customFormat="1" ht="15">
      <c r="A38" s="39" t="s">
        <v>19</v>
      </c>
      <c r="B38" s="51">
        <f>B39+B40</f>
        <v>0</v>
      </c>
      <c r="C38" s="51">
        <f>C39+C40</f>
        <v>0</v>
      </c>
      <c r="D38" s="28">
        <v>0</v>
      </c>
      <c r="E38" s="31">
        <f t="shared" si="1"/>
        <v>0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77</v>
      </c>
      <c r="B40" s="51">
        <v>0</v>
      </c>
      <c r="C40" s="50">
        <v>0</v>
      </c>
      <c r="D40" s="28">
        <v>0</v>
      </c>
      <c r="E40" s="31">
        <f t="shared" si="1"/>
        <v>0</v>
      </c>
    </row>
    <row r="41" spans="1:5" s="8" customFormat="1" ht="15" customHeight="1">
      <c r="A41" s="40" t="s">
        <v>123</v>
      </c>
      <c r="B41" s="51">
        <f>B27+B31+B33+B34+B37+B38</f>
        <v>10442600</v>
      </c>
      <c r="C41" s="51">
        <f>C27+C31+C33+C34+C37+C38</f>
        <v>4714354.12</v>
      </c>
      <c r="D41" s="28">
        <f>IF(B41=0,"   ",C41/B41)</f>
        <v>0.4514540555034187</v>
      </c>
      <c r="E41" s="31">
        <f>C41-B41</f>
        <v>-5728245.88</v>
      </c>
    </row>
    <row r="42" spans="1:5" s="8" customFormat="1" ht="17.25" customHeight="1">
      <c r="A42" s="40" t="s">
        <v>4</v>
      </c>
      <c r="B42" s="52">
        <f>SUM(B6,B10,B21,B24,B25,B27,B31,B33,B34,B37,B38,B8,B15)</f>
        <v>146776000</v>
      </c>
      <c r="C42" s="52">
        <f>SUM(C6,C10,C21,C24,C25,C27,C31,C33,C34,C37,C38,C8,C15)</f>
        <v>15723155.9</v>
      </c>
      <c r="D42" s="30">
        <f t="shared" si="0"/>
        <v>0.1071234799967297</v>
      </c>
      <c r="E42" s="32">
        <f t="shared" si="1"/>
        <v>-131052844.1</v>
      </c>
    </row>
    <row r="43" spans="1:5" s="8" customFormat="1" ht="18" customHeight="1">
      <c r="A43" s="40" t="s">
        <v>49</v>
      </c>
      <c r="B43" s="52">
        <f>B44+B46+B48+B97+B121+B45</f>
        <v>352787418.9</v>
      </c>
      <c r="C43" s="52">
        <f>C44+C46+C48+C97+C121+C45</f>
        <v>46431840.95</v>
      </c>
      <c r="D43" s="30">
        <f t="shared" si="0"/>
        <v>0.1316142199593615</v>
      </c>
      <c r="E43" s="32">
        <f t="shared" si="1"/>
        <v>-306355577.95</v>
      </c>
    </row>
    <row r="44" spans="1:5" s="8" customFormat="1" ht="31.5" customHeight="1">
      <c r="A44" s="27" t="s">
        <v>35</v>
      </c>
      <c r="B44" s="51">
        <v>0</v>
      </c>
      <c r="C44" s="51">
        <v>-10246457.59</v>
      </c>
      <c r="D44" s="28">
        <v>0</v>
      </c>
      <c r="E44" s="31">
        <f aca="true" t="shared" si="2" ref="E44:E69">C44-B44</f>
        <v>-10246457.59</v>
      </c>
    </row>
    <row r="45" spans="1:5" s="8" customFormat="1" ht="46.5" customHeight="1">
      <c r="A45" s="27" t="s">
        <v>56</v>
      </c>
      <c r="B45" s="51">
        <v>0</v>
      </c>
      <c r="C45" s="50">
        <v>0</v>
      </c>
      <c r="D45" s="28">
        <v>0</v>
      </c>
      <c r="E45" s="31">
        <f t="shared" si="2"/>
        <v>0</v>
      </c>
    </row>
    <row r="46" spans="1:5" s="8" customFormat="1" ht="18.75" customHeight="1">
      <c r="A46" s="27" t="s">
        <v>66</v>
      </c>
      <c r="B46" s="51">
        <f>B47</f>
        <v>73544800</v>
      </c>
      <c r="C46" s="51">
        <f>C47</f>
        <v>18586400</v>
      </c>
      <c r="D46" s="28">
        <f aca="true" t="shared" si="3" ref="D46:D53">IF(B46=0,"   ",C46/B46)</f>
        <v>0.25272215030838346</v>
      </c>
      <c r="E46" s="31">
        <f t="shared" si="2"/>
        <v>-54958400</v>
      </c>
    </row>
    <row r="47" spans="1:5" s="8" customFormat="1" ht="30" customHeight="1">
      <c r="A47" s="27" t="s">
        <v>197</v>
      </c>
      <c r="B47" s="51">
        <v>73544800</v>
      </c>
      <c r="C47" s="50">
        <v>18586400</v>
      </c>
      <c r="D47" s="28">
        <f t="shared" si="3"/>
        <v>0.25272215030838346</v>
      </c>
      <c r="E47" s="31">
        <f t="shared" si="2"/>
        <v>-54958400</v>
      </c>
    </row>
    <row r="48" spans="1:5" s="5" customFormat="1" ht="30.75" customHeight="1">
      <c r="A48" s="27" t="s">
        <v>107</v>
      </c>
      <c r="B48" s="51">
        <f>B49+B54+B60+B66+B69+B74+B77+B80+B85+B57+B63</f>
        <v>91442096.80000001</v>
      </c>
      <c r="C48" s="51">
        <f>C49+C54+C60+C66+C69+C74+C77+C80+C85+C57+C63</f>
        <v>9927308.57</v>
      </c>
      <c r="D48" s="28">
        <f t="shared" si="3"/>
        <v>0.10856387722290287</v>
      </c>
      <c r="E48" s="31">
        <f t="shared" si="2"/>
        <v>-81514788.23000002</v>
      </c>
    </row>
    <row r="49" spans="1:5" s="5" customFormat="1" ht="94.5" customHeight="1">
      <c r="A49" s="27" t="s">
        <v>198</v>
      </c>
      <c r="B49" s="51">
        <f>B51+B52+B53</f>
        <v>32733700</v>
      </c>
      <c r="C49" s="51">
        <f>C51+C52+C53</f>
        <v>0</v>
      </c>
      <c r="D49" s="28">
        <f t="shared" si="3"/>
        <v>0</v>
      </c>
      <c r="E49" s="31">
        <f t="shared" si="2"/>
        <v>-32733700</v>
      </c>
    </row>
    <row r="50" spans="1:5" s="5" customFormat="1" ht="15">
      <c r="A50" s="27" t="s">
        <v>67</v>
      </c>
      <c r="B50" s="51"/>
      <c r="C50" s="55"/>
      <c r="D50" s="28" t="str">
        <f t="shared" si="3"/>
        <v>   </v>
      </c>
      <c r="E50" s="31">
        <f t="shared" si="2"/>
        <v>0</v>
      </c>
    </row>
    <row r="51" spans="1:5" s="5" customFormat="1" ht="45">
      <c r="A51" s="27" t="s">
        <v>144</v>
      </c>
      <c r="B51" s="51">
        <v>17860700</v>
      </c>
      <c r="C51" s="55">
        <v>0</v>
      </c>
      <c r="D51" s="28">
        <f t="shared" si="3"/>
        <v>0</v>
      </c>
      <c r="E51" s="31">
        <f t="shared" si="2"/>
        <v>-17860700</v>
      </c>
    </row>
    <row r="52" spans="1:5" s="5" customFormat="1" ht="45.75" customHeight="1">
      <c r="A52" s="27" t="s">
        <v>206</v>
      </c>
      <c r="B52" s="51">
        <v>12191400</v>
      </c>
      <c r="C52" s="55">
        <v>0</v>
      </c>
      <c r="D52" s="28">
        <f t="shared" si="3"/>
        <v>0</v>
      </c>
      <c r="E52" s="31">
        <f t="shared" si="2"/>
        <v>-12191400</v>
      </c>
    </row>
    <row r="53" spans="1:5" s="5" customFormat="1" ht="33" customHeight="1">
      <c r="A53" s="27" t="s">
        <v>95</v>
      </c>
      <c r="B53" s="51">
        <v>2681600</v>
      </c>
      <c r="C53" s="55">
        <v>0</v>
      </c>
      <c r="D53" s="28">
        <f t="shared" si="3"/>
        <v>0</v>
      </c>
      <c r="E53" s="31">
        <f t="shared" si="2"/>
        <v>-2681600</v>
      </c>
    </row>
    <row r="54" spans="1:5" s="5" customFormat="1" ht="75" customHeight="1">
      <c r="A54" s="27" t="s">
        <v>146</v>
      </c>
      <c r="B54" s="51">
        <f>B55+B56</f>
        <v>2739486</v>
      </c>
      <c r="C54" s="51">
        <f>C55+C56</f>
        <v>0</v>
      </c>
      <c r="D54" s="28">
        <f aca="true" t="shared" si="4" ref="D54:D62">IF(B54=0,"   ",C54/B54)</f>
        <v>0</v>
      </c>
      <c r="E54" s="31">
        <f t="shared" si="2"/>
        <v>-2739486</v>
      </c>
    </row>
    <row r="55" spans="1:5" s="5" customFormat="1" ht="15" customHeight="1">
      <c r="A55" s="41" t="s">
        <v>54</v>
      </c>
      <c r="B55" s="51">
        <v>2725700</v>
      </c>
      <c r="C55" s="51">
        <v>0</v>
      </c>
      <c r="D55" s="28">
        <f t="shared" si="4"/>
        <v>0</v>
      </c>
      <c r="E55" s="31">
        <f t="shared" si="2"/>
        <v>-2725700</v>
      </c>
    </row>
    <row r="56" spans="1:5" s="5" customFormat="1" ht="15.75" customHeight="1">
      <c r="A56" s="41" t="s">
        <v>46</v>
      </c>
      <c r="B56" s="51">
        <v>13786</v>
      </c>
      <c r="C56" s="51">
        <v>0</v>
      </c>
      <c r="D56" s="28">
        <f t="shared" si="4"/>
        <v>0</v>
      </c>
      <c r="E56" s="31">
        <f t="shared" si="2"/>
        <v>-13786</v>
      </c>
    </row>
    <row r="57" spans="1:5" s="5" customFormat="1" ht="75" customHeight="1">
      <c r="A57" s="27" t="s">
        <v>245</v>
      </c>
      <c r="B57" s="51">
        <f>B58+B59</f>
        <v>1351612.8099999998</v>
      </c>
      <c r="C57" s="51">
        <f>C58+C59</f>
        <v>0</v>
      </c>
      <c r="D57" s="28">
        <f>IF(B57=0,"   ",C57/B57)</f>
        <v>0</v>
      </c>
      <c r="E57" s="31">
        <f>C57-B57</f>
        <v>-1351612.8099999998</v>
      </c>
    </row>
    <row r="58" spans="1:5" s="5" customFormat="1" ht="15" customHeight="1">
      <c r="A58" s="41" t="s">
        <v>54</v>
      </c>
      <c r="B58" s="51">
        <v>1338096.68</v>
      </c>
      <c r="C58" s="51">
        <v>0</v>
      </c>
      <c r="D58" s="28">
        <f>IF(B58=0,"   ",C58/B58)</f>
        <v>0</v>
      </c>
      <c r="E58" s="31">
        <f>C58-B58</f>
        <v>-1338096.68</v>
      </c>
    </row>
    <row r="59" spans="1:5" s="5" customFormat="1" ht="15.75" customHeight="1">
      <c r="A59" s="41" t="s">
        <v>46</v>
      </c>
      <c r="B59" s="51">
        <v>13516.13</v>
      </c>
      <c r="C59" s="51">
        <v>0</v>
      </c>
      <c r="D59" s="28">
        <f>IF(B59=0,"   ",C59/B59)</f>
        <v>0</v>
      </c>
      <c r="E59" s="31">
        <f>C59-B59</f>
        <v>-13516.13</v>
      </c>
    </row>
    <row r="60" spans="1:5" s="5" customFormat="1" ht="75" customHeight="1">
      <c r="A60" s="27" t="s">
        <v>199</v>
      </c>
      <c r="B60" s="51">
        <f>B61+B62</f>
        <v>7308828</v>
      </c>
      <c r="C60" s="51">
        <f>C61+C62</f>
        <v>0</v>
      </c>
      <c r="D60" s="28">
        <f t="shared" si="4"/>
        <v>0</v>
      </c>
      <c r="E60" s="31">
        <f t="shared" si="2"/>
        <v>-7308828</v>
      </c>
    </row>
    <row r="61" spans="1:5" s="5" customFormat="1" ht="15" customHeight="1">
      <c r="A61" s="41" t="s">
        <v>54</v>
      </c>
      <c r="B61" s="51">
        <v>7272100</v>
      </c>
      <c r="C61" s="51">
        <v>0</v>
      </c>
      <c r="D61" s="28">
        <f t="shared" si="4"/>
        <v>0</v>
      </c>
      <c r="E61" s="31">
        <f t="shared" si="2"/>
        <v>-7272100</v>
      </c>
    </row>
    <row r="62" spans="1:5" s="5" customFormat="1" ht="15.75" customHeight="1">
      <c r="A62" s="41" t="s">
        <v>46</v>
      </c>
      <c r="B62" s="51">
        <v>36728</v>
      </c>
      <c r="C62" s="51">
        <v>0</v>
      </c>
      <c r="D62" s="28">
        <f t="shared" si="4"/>
        <v>0</v>
      </c>
      <c r="E62" s="31">
        <f t="shared" si="2"/>
        <v>-36728</v>
      </c>
    </row>
    <row r="63" spans="1:5" s="5" customFormat="1" ht="60.75" customHeight="1">
      <c r="A63" s="27" t="s">
        <v>246</v>
      </c>
      <c r="B63" s="51">
        <f>B64+B65</f>
        <v>1294747.47</v>
      </c>
      <c r="C63" s="51">
        <f>C64+C65</f>
        <v>0</v>
      </c>
      <c r="D63" s="28">
        <f>IF(B63=0,"   ",C63/B63)</f>
        <v>0</v>
      </c>
      <c r="E63" s="31">
        <f>C63-B63</f>
        <v>-1294747.47</v>
      </c>
    </row>
    <row r="64" spans="1:5" s="5" customFormat="1" ht="15" customHeight="1">
      <c r="A64" s="41" t="s">
        <v>54</v>
      </c>
      <c r="B64" s="51">
        <v>1281800</v>
      </c>
      <c r="C64" s="51">
        <v>0</v>
      </c>
      <c r="D64" s="28">
        <f>IF(B64=0,"   ",C64/B64)</f>
        <v>0</v>
      </c>
      <c r="E64" s="31">
        <f>C64-B64</f>
        <v>-1281800</v>
      </c>
    </row>
    <row r="65" spans="1:5" s="5" customFormat="1" ht="15.75" customHeight="1">
      <c r="A65" s="41" t="s">
        <v>46</v>
      </c>
      <c r="B65" s="51">
        <v>12947.47</v>
      </c>
      <c r="C65" s="51">
        <v>0</v>
      </c>
      <c r="D65" s="28">
        <f>IF(B65=0,"   ",C65/B65)</f>
        <v>0</v>
      </c>
      <c r="E65" s="31">
        <f>C65-B65</f>
        <v>-12947.47</v>
      </c>
    </row>
    <row r="66" spans="1:5" s="5" customFormat="1" ht="45">
      <c r="A66" s="27" t="s">
        <v>200</v>
      </c>
      <c r="B66" s="51">
        <f>B67+B68</f>
        <v>7440007.31</v>
      </c>
      <c r="C66" s="51">
        <f>C67+C68</f>
        <v>0</v>
      </c>
      <c r="D66" s="28">
        <f aca="true" t="shared" si="5" ref="D66:D73">IF(B66=0,"   ",C66/B66)</f>
        <v>0</v>
      </c>
      <c r="E66" s="31">
        <f t="shared" si="2"/>
        <v>-7440007.31</v>
      </c>
    </row>
    <row r="67" spans="1:5" s="5" customFormat="1" ht="13.5" customHeight="1">
      <c r="A67" s="41" t="s">
        <v>54</v>
      </c>
      <c r="B67" s="51">
        <v>4872637.27</v>
      </c>
      <c r="C67" s="51">
        <v>0</v>
      </c>
      <c r="D67" s="28">
        <f t="shared" si="5"/>
        <v>0</v>
      </c>
      <c r="E67" s="31">
        <f t="shared" si="2"/>
        <v>-4872637.27</v>
      </c>
    </row>
    <row r="68" spans="1:5" s="5" customFormat="1" ht="13.5" customHeight="1">
      <c r="A68" s="41" t="s">
        <v>46</v>
      </c>
      <c r="B68" s="51">
        <v>2567370.04</v>
      </c>
      <c r="C68" s="51">
        <v>0</v>
      </c>
      <c r="D68" s="28">
        <f t="shared" si="5"/>
        <v>0</v>
      </c>
      <c r="E68" s="31">
        <f t="shared" si="2"/>
        <v>-2567370.04</v>
      </c>
    </row>
    <row r="69" spans="1:5" s="5" customFormat="1" ht="30">
      <c r="A69" s="27" t="s">
        <v>201</v>
      </c>
      <c r="B69" s="51">
        <f>B71</f>
        <v>613030.3</v>
      </c>
      <c r="C69" s="51">
        <f>C71</f>
        <v>0</v>
      </c>
      <c r="D69" s="28">
        <f t="shared" si="5"/>
        <v>0</v>
      </c>
      <c r="E69" s="31">
        <f t="shared" si="2"/>
        <v>-613030.3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0</v>
      </c>
      <c r="D71" s="28">
        <f t="shared" si="5"/>
        <v>0</v>
      </c>
      <c r="E71" s="31">
        <f aca="true" t="shared" si="6" ref="E71:E80">C71-B71</f>
        <v>-613030.3</v>
      </c>
    </row>
    <row r="72" spans="1:5" ht="16.5" customHeight="1">
      <c r="A72" s="41" t="s">
        <v>54</v>
      </c>
      <c r="B72" s="51">
        <v>606900</v>
      </c>
      <c r="C72" s="65">
        <v>0</v>
      </c>
      <c r="D72" s="28">
        <f t="shared" si="5"/>
        <v>0</v>
      </c>
      <c r="E72" s="67">
        <f t="shared" si="6"/>
        <v>-606900</v>
      </c>
    </row>
    <row r="73" spans="1:5" ht="15.75" customHeight="1">
      <c r="A73" s="41" t="s">
        <v>46</v>
      </c>
      <c r="B73" s="51">
        <v>6130.3</v>
      </c>
      <c r="C73" s="65">
        <v>0</v>
      </c>
      <c r="D73" s="28">
        <f t="shared" si="5"/>
        <v>0</v>
      </c>
      <c r="E73" s="67">
        <f t="shared" si="6"/>
        <v>-6130.3</v>
      </c>
    </row>
    <row r="74" spans="1:5" ht="47.25" customHeight="1">
      <c r="A74" s="39" t="s">
        <v>202</v>
      </c>
      <c r="B74" s="51">
        <f>B75+B76</f>
        <v>5613364.6</v>
      </c>
      <c r="C74" s="51">
        <f>C75+C76</f>
        <v>0</v>
      </c>
      <c r="D74" s="28">
        <f>IF(B74=0,"   ",C74/B74)</f>
        <v>0</v>
      </c>
      <c r="E74" s="67">
        <f t="shared" si="6"/>
        <v>-5613364.6</v>
      </c>
    </row>
    <row r="75" spans="1:5" ht="16.5" customHeight="1">
      <c r="A75" s="41" t="s">
        <v>54</v>
      </c>
      <c r="B75" s="51">
        <v>5573952.6</v>
      </c>
      <c r="C75" s="51">
        <v>0</v>
      </c>
      <c r="D75" s="28">
        <f>IF(B75=0,"   ",C75/B75)</f>
        <v>0</v>
      </c>
      <c r="E75" s="67">
        <f t="shared" si="6"/>
        <v>-5573952.6</v>
      </c>
    </row>
    <row r="76" spans="1:5" ht="15.75" customHeight="1">
      <c r="A76" s="41" t="s">
        <v>46</v>
      </c>
      <c r="B76" s="51">
        <v>39412</v>
      </c>
      <c r="C76" s="51">
        <v>0</v>
      </c>
      <c r="D76" s="28">
        <f>IF(B76=0,"   ",C76/B76)</f>
        <v>0</v>
      </c>
      <c r="E76" s="67">
        <f t="shared" si="6"/>
        <v>-39412</v>
      </c>
    </row>
    <row r="77" spans="1:5" s="5" customFormat="1" ht="45">
      <c r="A77" s="27" t="s">
        <v>145</v>
      </c>
      <c r="B77" s="51">
        <f>B78+B79</f>
        <v>156666.67</v>
      </c>
      <c r="C77" s="51">
        <f>C78+C79</f>
        <v>0</v>
      </c>
      <c r="D77" s="28">
        <v>0</v>
      </c>
      <c r="E77" s="31">
        <f>C77-B77</f>
        <v>-156666.67</v>
      </c>
    </row>
    <row r="78" spans="1:5" s="5" customFormat="1" ht="13.5" customHeight="1">
      <c r="A78" s="41" t="s">
        <v>54</v>
      </c>
      <c r="B78" s="51">
        <v>155100</v>
      </c>
      <c r="C78" s="51">
        <v>0</v>
      </c>
      <c r="D78" s="28">
        <v>0</v>
      </c>
      <c r="E78" s="31">
        <f>C78-B78</f>
        <v>-155100</v>
      </c>
    </row>
    <row r="79" spans="1:5" s="5" customFormat="1" ht="13.5" customHeight="1">
      <c r="A79" s="41" t="s">
        <v>46</v>
      </c>
      <c r="B79" s="51">
        <v>1566.67</v>
      </c>
      <c r="C79" s="51">
        <v>0</v>
      </c>
      <c r="D79" s="28">
        <v>0</v>
      </c>
      <c r="E79" s="31">
        <f>C79-B79</f>
        <v>-1566.67</v>
      </c>
    </row>
    <row r="80" spans="1:5" s="5" customFormat="1" ht="30">
      <c r="A80" s="27" t="s">
        <v>203</v>
      </c>
      <c r="B80" s="51">
        <f>B82</f>
        <v>150000</v>
      </c>
      <c r="C80" s="51">
        <f>C82</f>
        <v>0</v>
      </c>
      <c r="D80" s="28">
        <f aca="true" t="shared" si="7" ref="D80:D95">IF(B80=0,"   ",C80/B80)</f>
        <v>0</v>
      </c>
      <c r="E80" s="31">
        <f t="shared" si="6"/>
        <v>-150000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204</v>
      </c>
      <c r="B82" s="51">
        <f>B83+B84</f>
        <v>150000</v>
      </c>
      <c r="C82" s="51">
        <f>C83+C84</f>
        <v>0</v>
      </c>
      <c r="D82" s="28">
        <f t="shared" si="7"/>
        <v>0</v>
      </c>
      <c r="E82" s="31">
        <f t="shared" si="8"/>
        <v>-150000</v>
      </c>
    </row>
    <row r="83" spans="1:5" s="5" customFormat="1" ht="13.5" customHeight="1">
      <c r="A83" s="41" t="s">
        <v>54</v>
      </c>
      <c r="B83" s="51">
        <v>100000</v>
      </c>
      <c r="C83" s="51">
        <v>0</v>
      </c>
      <c r="D83" s="28">
        <f t="shared" si="7"/>
        <v>0</v>
      </c>
      <c r="E83" s="31">
        <f t="shared" si="8"/>
        <v>-100000</v>
      </c>
    </row>
    <row r="84" spans="1:5" s="5" customFormat="1" ht="13.5" customHeight="1">
      <c r="A84" s="41" t="s">
        <v>46</v>
      </c>
      <c r="B84" s="51">
        <v>50000</v>
      </c>
      <c r="C84" s="51">
        <v>0</v>
      </c>
      <c r="D84" s="28">
        <f t="shared" si="7"/>
        <v>0</v>
      </c>
      <c r="E84" s="31">
        <f t="shared" si="8"/>
        <v>-50000</v>
      </c>
    </row>
    <row r="85" spans="1:5" s="5" customFormat="1" ht="15">
      <c r="A85" s="27" t="s">
        <v>50</v>
      </c>
      <c r="B85" s="51">
        <f>SUM(B87:B96)</f>
        <v>32040653.64</v>
      </c>
      <c r="C85" s="51">
        <f>SUM(C87:C96)</f>
        <v>9927308.57</v>
      </c>
      <c r="D85" s="28">
        <f t="shared" si="7"/>
        <v>0.3098347705867838</v>
      </c>
      <c r="E85" s="31">
        <f t="shared" si="8"/>
        <v>-22113345.07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205</v>
      </c>
      <c r="B87" s="51">
        <v>12926500</v>
      </c>
      <c r="C87" s="55">
        <v>2058591.87</v>
      </c>
      <c r="D87" s="28">
        <f t="shared" si="7"/>
        <v>0.15925361621475265</v>
      </c>
      <c r="E87" s="31">
        <f t="shared" si="8"/>
        <v>-10867908.129999999</v>
      </c>
    </row>
    <row r="88" spans="1:5" s="5" customFormat="1" ht="30">
      <c r="A88" s="39" t="s">
        <v>207</v>
      </c>
      <c r="B88" s="51">
        <v>43100</v>
      </c>
      <c r="C88" s="51">
        <v>0</v>
      </c>
      <c r="D88" s="28">
        <f t="shared" si="7"/>
        <v>0</v>
      </c>
      <c r="E88" s="31">
        <f t="shared" si="8"/>
        <v>-43100</v>
      </c>
    </row>
    <row r="89" spans="1:5" s="5" customFormat="1" ht="42.75" customHeight="1">
      <c r="A89" s="39" t="s">
        <v>208</v>
      </c>
      <c r="B89" s="51">
        <v>4465400</v>
      </c>
      <c r="C89" s="55">
        <v>1071016.7</v>
      </c>
      <c r="D89" s="28">
        <f t="shared" si="7"/>
        <v>0.23984787477045727</v>
      </c>
      <c r="E89" s="31">
        <f t="shared" si="8"/>
        <v>-3394383.3</v>
      </c>
    </row>
    <row r="90" spans="1:5" ht="31.5" customHeight="1">
      <c r="A90" s="70" t="s">
        <v>209</v>
      </c>
      <c r="B90" s="51">
        <v>488553.64</v>
      </c>
      <c r="C90" s="51">
        <v>0</v>
      </c>
      <c r="D90" s="28">
        <f t="shared" si="7"/>
        <v>0</v>
      </c>
      <c r="E90" s="67">
        <f aca="true" t="shared" si="9" ref="E90:E97">C90-B90</f>
        <v>-488553.64</v>
      </c>
    </row>
    <row r="91" spans="1:5" ht="44.25" customHeight="1">
      <c r="A91" s="70" t="s">
        <v>210</v>
      </c>
      <c r="B91" s="51">
        <v>6527700</v>
      </c>
      <c r="C91" s="51">
        <v>6527700</v>
      </c>
      <c r="D91" s="28">
        <f t="shared" si="7"/>
        <v>1</v>
      </c>
      <c r="E91" s="67">
        <f t="shared" si="9"/>
        <v>0</v>
      </c>
    </row>
    <row r="92" spans="1:5" ht="44.25" customHeight="1">
      <c r="A92" s="70" t="s">
        <v>211</v>
      </c>
      <c r="B92" s="51">
        <v>1319900</v>
      </c>
      <c r="C92" s="51">
        <v>0</v>
      </c>
      <c r="D92" s="28">
        <f t="shared" si="7"/>
        <v>0</v>
      </c>
      <c r="E92" s="67">
        <f t="shared" si="9"/>
        <v>-1319900</v>
      </c>
    </row>
    <row r="93" spans="1:5" ht="91.5" customHeight="1">
      <c r="A93" s="70" t="s">
        <v>212</v>
      </c>
      <c r="B93" s="51">
        <v>2144200</v>
      </c>
      <c r="C93" s="51">
        <v>0</v>
      </c>
      <c r="D93" s="28">
        <f>IF(B93=0,"   ",C93/B93)</f>
        <v>0</v>
      </c>
      <c r="E93" s="67">
        <f>C93-B93</f>
        <v>-2144200</v>
      </c>
    </row>
    <row r="94" spans="1:5" ht="45.75" customHeight="1">
      <c r="A94" s="70" t="s">
        <v>213</v>
      </c>
      <c r="B94" s="51">
        <v>0</v>
      </c>
      <c r="C94" s="51">
        <v>0</v>
      </c>
      <c r="D94" s="28" t="str">
        <f t="shared" si="7"/>
        <v>   </v>
      </c>
      <c r="E94" s="67">
        <f t="shared" si="9"/>
        <v>0</v>
      </c>
    </row>
    <row r="95" spans="1:5" ht="105.75" customHeight="1">
      <c r="A95" s="70" t="s">
        <v>214</v>
      </c>
      <c r="B95" s="51">
        <v>3054300</v>
      </c>
      <c r="C95" s="51">
        <v>270000</v>
      </c>
      <c r="D95" s="28">
        <f t="shared" si="7"/>
        <v>0.08839996071112857</v>
      </c>
      <c r="E95" s="67">
        <f t="shared" si="9"/>
        <v>-2784300</v>
      </c>
    </row>
    <row r="96" spans="1:5" ht="45.75" customHeight="1">
      <c r="A96" s="70" t="s">
        <v>215</v>
      </c>
      <c r="B96" s="51">
        <v>1071000</v>
      </c>
      <c r="C96" s="51">
        <v>0</v>
      </c>
      <c r="D96" s="28">
        <v>0</v>
      </c>
      <c r="E96" s="67">
        <f t="shared" si="9"/>
        <v>-1071000</v>
      </c>
    </row>
    <row r="97" spans="1:5" s="5" customFormat="1" ht="19.5" customHeight="1">
      <c r="A97" s="27" t="s">
        <v>99</v>
      </c>
      <c r="B97" s="51">
        <f>B98+B99+B100+B101+B117+B120</f>
        <v>179207322.1</v>
      </c>
      <c r="C97" s="51">
        <f>C98+C99+C100+C101+C117+C120</f>
        <v>28164589.970000006</v>
      </c>
      <c r="D97" s="28">
        <f>IF(B97=0,"   ",C97/B97)</f>
        <v>0.15716204918392676</v>
      </c>
      <c r="E97" s="31">
        <f t="shared" si="9"/>
        <v>-151042732.13</v>
      </c>
    </row>
    <row r="98" spans="1:5" s="5" customFormat="1" ht="28.5" customHeight="1">
      <c r="A98" s="27" t="s">
        <v>217</v>
      </c>
      <c r="B98" s="51">
        <v>1137100</v>
      </c>
      <c r="C98" s="55">
        <v>78125.37</v>
      </c>
      <c r="D98" s="28">
        <f aca="true" t="shared" si="10" ref="D98:D107">IF(B98=0,"   ",C98/B98)</f>
        <v>0.06870580423885322</v>
      </c>
      <c r="E98" s="31">
        <f aca="true" t="shared" si="11" ref="E98:E107">C98-B98</f>
        <v>-1058974.63</v>
      </c>
    </row>
    <row r="99" spans="1:5" s="5" customFormat="1" ht="46.5" customHeight="1">
      <c r="A99" s="69" t="s">
        <v>218</v>
      </c>
      <c r="B99" s="51">
        <v>3200</v>
      </c>
      <c r="C99" s="55">
        <v>0</v>
      </c>
      <c r="D99" s="28">
        <f t="shared" si="10"/>
        <v>0</v>
      </c>
      <c r="E99" s="31">
        <f t="shared" si="11"/>
        <v>-3200</v>
      </c>
    </row>
    <row r="100" spans="1:5" s="5" customFormat="1" ht="30">
      <c r="A100" s="27" t="s">
        <v>219</v>
      </c>
      <c r="B100" s="51">
        <v>1192400</v>
      </c>
      <c r="C100" s="55">
        <v>70632.55</v>
      </c>
      <c r="D100" s="28">
        <f t="shared" si="10"/>
        <v>0.059235617242536065</v>
      </c>
      <c r="E100" s="31">
        <f t="shared" si="11"/>
        <v>-1121767.45</v>
      </c>
    </row>
    <row r="101" spans="1:5" s="5" customFormat="1" ht="30">
      <c r="A101" s="27" t="s">
        <v>216</v>
      </c>
      <c r="B101" s="51">
        <f>B102+B104+B105+B106+B108+B103+B107+B109+B110+B113+B114+B115+B116</f>
        <v>172257405.1</v>
      </c>
      <c r="C101" s="51">
        <f>C102+C104+C105+C106+C108+C103+C107+C109+C110+C113+C114+C115+C116</f>
        <v>28008943.520000003</v>
      </c>
      <c r="D101" s="28">
        <f t="shared" si="10"/>
        <v>0.16259935823217625</v>
      </c>
      <c r="E101" s="31">
        <f t="shared" si="11"/>
        <v>-144248461.57999998</v>
      </c>
    </row>
    <row r="102" spans="1:5" s="5" customFormat="1" ht="15">
      <c r="A102" s="27" t="s">
        <v>147</v>
      </c>
      <c r="B102" s="51"/>
      <c r="C102" s="51"/>
      <c r="D102" s="28" t="str">
        <f t="shared" si="10"/>
        <v>   </v>
      </c>
      <c r="E102" s="31">
        <f t="shared" si="11"/>
        <v>0</v>
      </c>
    </row>
    <row r="103" spans="1:5" s="5" customFormat="1" ht="27.75" customHeight="1">
      <c r="A103" s="27" t="s">
        <v>65</v>
      </c>
      <c r="B103" s="51">
        <v>41021000</v>
      </c>
      <c r="C103" s="55">
        <v>6836800</v>
      </c>
      <c r="D103" s="28">
        <f>IF(B103=0,"   ",C103/B103)</f>
        <v>0.16666585407474221</v>
      </c>
      <c r="E103" s="31">
        <f>C103-B103</f>
        <v>-34184200</v>
      </c>
    </row>
    <row r="104" spans="1:5" s="5" customFormat="1" ht="30">
      <c r="A104" s="27" t="s">
        <v>128</v>
      </c>
      <c r="B104" s="51">
        <v>124759400</v>
      </c>
      <c r="C104" s="55">
        <v>20793200</v>
      </c>
      <c r="D104" s="28">
        <f t="shared" si="10"/>
        <v>0.16666639948573014</v>
      </c>
      <c r="E104" s="31">
        <f t="shared" si="11"/>
        <v>-103966200</v>
      </c>
    </row>
    <row r="105" spans="1:5" s="5" customFormat="1" ht="15">
      <c r="A105" s="27" t="s">
        <v>52</v>
      </c>
      <c r="B105" s="51">
        <v>1197600</v>
      </c>
      <c r="C105" s="55">
        <v>40491.42</v>
      </c>
      <c r="D105" s="28">
        <f t="shared" si="10"/>
        <v>0.03381047094188377</v>
      </c>
      <c r="E105" s="31">
        <f t="shared" si="11"/>
        <v>-1157108.58</v>
      </c>
    </row>
    <row r="106" spans="1:5" s="5" customFormat="1" ht="15">
      <c r="A106" s="27" t="s">
        <v>53</v>
      </c>
      <c r="B106" s="51">
        <v>800</v>
      </c>
      <c r="C106" s="55">
        <v>0</v>
      </c>
      <c r="D106" s="28">
        <f t="shared" si="10"/>
        <v>0</v>
      </c>
      <c r="E106" s="31">
        <f t="shared" si="11"/>
        <v>-800</v>
      </c>
    </row>
    <row r="107" spans="1:5" s="5" customFormat="1" ht="15">
      <c r="A107" s="27" t="s">
        <v>68</v>
      </c>
      <c r="B107" s="51">
        <v>2000</v>
      </c>
      <c r="C107" s="55">
        <v>0</v>
      </c>
      <c r="D107" s="28">
        <f t="shared" si="10"/>
        <v>0</v>
      </c>
      <c r="E107" s="31">
        <f t="shared" si="11"/>
        <v>-2000</v>
      </c>
    </row>
    <row r="108" spans="1:5" s="5" customFormat="1" ht="15">
      <c r="A108" s="27" t="s">
        <v>238</v>
      </c>
      <c r="B108" s="51">
        <v>80900</v>
      </c>
      <c r="C108" s="51">
        <v>0</v>
      </c>
      <c r="D108" s="28">
        <f aca="true" t="shared" si="12" ref="D108:D120">IF(B108=0,"   ",C108/B108)</f>
        <v>0</v>
      </c>
      <c r="E108" s="31">
        <f aca="true" t="shared" si="13" ref="E108:E120">C108-B108</f>
        <v>-80900</v>
      </c>
    </row>
    <row r="109" spans="1:5" s="5" customFormat="1" ht="30">
      <c r="A109" s="41" t="s">
        <v>91</v>
      </c>
      <c r="B109" s="51">
        <v>157200</v>
      </c>
      <c r="C109" s="51">
        <v>0</v>
      </c>
      <c r="D109" s="28">
        <f t="shared" si="12"/>
        <v>0</v>
      </c>
      <c r="E109" s="31">
        <f t="shared" si="13"/>
        <v>-157200</v>
      </c>
    </row>
    <row r="110" spans="1:5" s="5" customFormat="1" ht="28.5" customHeight="1">
      <c r="A110" s="27" t="s">
        <v>90</v>
      </c>
      <c r="B110" s="51">
        <f>B111+B112</f>
        <v>2394700</v>
      </c>
      <c r="C110" s="51">
        <f>C111+C112</f>
        <v>320572.5</v>
      </c>
      <c r="D110" s="28">
        <f t="shared" si="12"/>
        <v>0.1338674990604251</v>
      </c>
      <c r="E110" s="31">
        <f aca="true" t="shared" si="14" ref="E110:E116">C110-B110</f>
        <v>-2074127.5</v>
      </c>
    </row>
    <row r="111" spans="1:5" s="5" customFormat="1" ht="15">
      <c r="A111" s="27" t="s">
        <v>81</v>
      </c>
      <c r="B111" s="51">
        <v>1727800</v>
      </c>
      <c r="C111" s="51">
        <v>278262</v>
      </c>
      <c r="D111" s="28">
        <f t="shared" si="12"/>
        <v>0.1610498900335687</v>
      </c>
      <c r="E111" s="31">
        <f t="shared" si="14"/>
        <v>-1449538</v>
      </c>
    </row>
    <row r="112" spans="1:5" s="5" customFormat="1" ht="15">
      <c r="A112" s="27" t="s">
        <v>82</v>
      </c>
      <c r="B112" s="51">
        <v>666900</v>
      </c>
      <c r="C112" s="55">
        <v>42310.5</v>
      </c>
      <c r="D112" s="28">
        <f t="shared" si="12"/>
        <v>0.06344354475933424</v>
      </c>
      <c r="E112" s="31">
        <f t="shared" si="14"/>
        <v>-624589.5</v>
      </c>
    </row>
    <row r="113" spans="1:5" s="5" customFormat="1" ht="30">
      <c r="A113" s="27" t="s">
        <v>92</v>
      </c>
      <c r="B113" s="51">
        <v>452000</v>
      </c>
      <c r="C113" s="55">
        <v>17879.6</v>
      </c>
      <c r="D113" s="28">
        <f t="shared" si="12"/>
        <v>0.03955663716814159</v>
      </c>
      <c r="E113" s="31">
        <f t="shared" si="14"/>
        <v>-434120.4</v>
      </c>
    </row>
    <row r="114" spans="1:5" s="5" customFormat="1" ht="45">
      <c r="A114" s="27" t="s">
        <v>116</v>
      </c>
      <c r="B114" s="51">
        <v>4700</v>
      </c>
      <c r="C114" s="55">
        <v>0</v>
      </c>
      <c r="D114" s="28">
        <f>IF(B114=0,"   ",C114/B114)</f>
        <v>0</v>
      </c>
      <c r="E114" s="31">
        <f t="shared" si="14"/>
        <v>-4700</v>
      </c>
    </row>
    <row r="115" spans="1:5" s="5" customFormat="1" ht="138.75" customHeight="1">
      <c r="A115" s="41" t="s">
        <v>136</v>
      </c>
      <c r="B115" s="51">
        <v>26000</v>
      </c>
      <c r="C115" s="55">
        <v>0</v>
      </c>
      <c r="D115" s="28">
        <f>IF(B115=0,"   ",C115/B115)</f>
        <v>0</v>
      </c>
      <c r="E115" s="31">
        <f t="shared" si="14"/>
        <v>-26000</v>
      </c>
    </row>
    <row r="116" spans="1:5" s="5" customFormat="1" ht="76.5" customHeight="1">
      <c r="A116" s="41" t="s">
        <v>220</v>
      </c>
      <c r="B116" s="51">
        <v>2161105.1</v>
      </c>
      <c r="C116" s="55">
        <v>0</v>
      </c>
      <c r="D116" s="28">
        <f>IF(B116=0,"   ",C116/B116)</f>
        <v>0</v>
      </c>
      <c r="E116" s="31">
        <f t="shared" si="14"/>
        <v>-2161105.1</v>
      </c>
    </row>
    <row r="117" spans="1:5" s="5" customFormat="1" ht="30" customHeight="1">
      <c r="A117" s="27" t="s">
        <v>51</v>
      </c>
      <c r="B117" s="51">
        <f>B118+B119</f>
        <v>4304817</v>
      </c>
      <c r="C117" s="51">
        <f>C118+C119</f>
        <v>0</v>
      </c>
      <c r="D117" s="28">
        <f t="shared" si="12"/>
        <v>0</v>
      </c>
      <c r="E117" s="31">
        <f t="shared" si="13"/>
        <v>-4304817</v>
      </c>
    </row>
    <row r="118" spans="1:5" s="5" customFormat="1" ht="15">
      <c r="A118" s="41" t="s">
        <v>54</v>
      </c>
      <c r="B118" s="51">
        <v>2841179.22</v>
      </c>
      <c r="C118" s="51">
        <v>0</v>
      </c>
      <c r="D118" s="28">
        <f t="shared" si="12"/>
        <v>0</v>
      </c>
      <c r="E118" s="31">
        <f t="shared" si="13"/>
        <v>-2841179.22</v>
      </c>
    </row>
    <row r="119" spans="1:5" s="5" customFormat="1" ht="15">
      <c r="A119" s="41" t="s">
        <v>46</v>
      </c>
      <c r="B119" s="51">
        <v>1463637.78</v>
      </c>
      <c r="C119" s="55">
        <v>0</v>
      </c>
      <c r="D119" s="28">
        <f t="shared" si="12"/>
        <v>0</v>
      </c>
      <c r="E119" s="31">
        <f t="shared" si="13"/>
        <v>-1463637.78</v>
      </c>
    </row>
    <row r="120" spans="1:5" s="5" customFormat="1" ht="32.25" customHeight="1">
      <c r="A120" s="27" t="s">
        <v>221</v>
      </c>
      <c r="B120" s="51">
        <v>312400</v>
      </c>
      <c r="C120" s="55">
        <v>6888.53</v>
      </c>
      <c r="D120" s="28">
        <f t="shared" si="12"/>
        <v>0.022050352112676055</v>
      </c>
      <c r="E120" s="31">
        <f t="shared" si="13"/>
        <v>-305511.47</v>
      </c>
    </row>
    <row r="121" spans="1:5" s="5" customFormat="1" ht="20.25" customHeight="1">
      <c r="A121" s="27" t="s">
        <v>32</v>
      </c>
      <c r="B121" s="51">
        <f>B122+B123</f>
        <v>8593200</v>
      </c>
      <c r="C121" s="51">
        <f>C122+C123</f>
        <v>0</v>
      </c>
      <c r="D121" s="28">
        <f>IF(B121=0,"   ",C121/B121)</f>
        <v>0</v>
      </c>
      <c r="E121" s="31">
        <f aca="true" t="shared" si="15" ref="E121:E126">C121-B121</f>
        <v>-8593200</v>
      </c>
    </row>
    <row r="122" spans="1:5" s="5" customFormat="1" ht="60">
      <c r="A122" s="27" t="s">
        <v>191</v>
      </c>
      <c r="B122" s="51">
        <v>8593200</v>
      </c>
      <c r="C122" s="55">
        <v>0</v>
      </c>
      <c r="D122" s="28">
        <f>IF(B122=0,"   ",C122/B122)</f>
        <v>0</v>
      </c>
      <c r="E122" s="31">
        <f t="shared" si="15"/>
        <v>-8593200</v>
      </c>
    </row>
    <row r="123" spans="1:5" s="5" customFormat="1" ht="74.25" customHeight="1">
      <c r="A123" s="27" t="s">
        <v>135</v>
      </c>
      <c r="B123" s="51">
        <f>B124+B125</f>
        <v>0</v>
      </c>
      <c r="C123" s="51">
        <f>C124+C125</f>
        <v>0</v>
      </c>
      <c r="D123" s="28" t="str">
        <f aca="true" t="shared" si="16" ref="D123:D136">IF(B123=0,"   ",C123/B123)</f>
        <v>   </v>
      </c>
      <c r="E123" s="31">
        <f>C123-B123</f>
        <v>0</v>
      </c>
    </row>
    <row r="124" spans="1:5" s="5" customFormat="1" ht="15">
      <c r="A124" s="41" t="s">
        <v>54</v>
      </c>
      <c r="B124" s="51">
        <v>0</v>
      </c>
      <c r="C124" s="51">
        <v>0</v>
      </c>
      <c r="D124" s="28" t="str">
        <f t="shared" si="16"/>
        <v>   </v>
      </c>
      <c r="E124" s="31">
        <f>C124-B124</f>
        <v>0</v>
      </c>
    </row>
    <row r="125" spans="1:5" s="5" customFormat="1" ht="15">
      <c r="A125" s="41" t="s">
        <v>46</v>
      </c>
      <c r="B125" s="51">
        <v>0</v>
      </c>
      <c r="C125" s="51">
        <v>0</v>
      </c>
      <c r="D125" s="28" t="str">
        <f t="shared" si="16"/>
        <v>   </v>
      </c>
      <c r="E125" s="31">
        <f>C125-B125</f>
        <v>0</v>
      </c>
    </row>
    <row r="126" spans="1:5" s="5" customFormat="1" ht="14.25">
      <c r="A126" s="56" t="s">
        <v>5</v>
      </c>
      <c r="B126" s="57">
        <f>B42+B43</f>
        <v>499563418.9</v>
      </c>
      <c r="C126" s="57">
        <f>SUM(C42,C43,)</f>
        <v>62154996.85</v>
      </c>
      <c r="D126" s="58">
        <f t="shared" si="16"/>
        <v>0.12441863134586696</v>
      </c>
      <c r="E126" s="59">
        <f t="shared" si="15"/>
        <v>-437408422.04999995</v>
      </c>
    </row>
    <row r="127" spans="1:5" s="7" customFormat="1" ht="15">
      <c r="A127" s="68" t="s">
        <v>6</v>
      </c>
      <c r="B127" s="53"/>
      <c r="C127" s="54"/>
      <c r="D127" s="28" t="str">
        <f t="shared" si="16"/>
        <v>   </v>
      </c>
      <c r="E127" s="29"/>
    </row>
    <row r="128" spans="1:5" s="5" customFormat="1" ht="15">
      <c r="A128" s="27" t="s">
        <v>20</v>
      </c>
      <c r="B128" s="51">
        <f>B129+B134+B136+B137+B138</f>
        <v>73541352.53</v>
      </c>
      <c r="C128" s="51">
        <f>C129+C134+C136+C137+C138</f>
        <v>5820620.17</v>
      </c>
      <c r="D128" s="28">
        <f t="shared" si="16"/>
        <v>0.07914758118740843</v>
      </c>
      <c r="E128" s="31">
        <f aca="true" t="shared" si="17" ref="E128:E155">C128-B128</f>
        <v>-67720732.36</v>
      </c>
    </row>
    <row r="129" spans="1:5" s="5" customFormat="1" ht="15">
      <c r="A129" s="27" t="s">
        <v>21</v>
      </c>
      <c r="B129" s="51">
        <v>55359300</v>
      </c>
      <c r="C129" s="55">
        <v>3387830.13</v>
      </c>
      <c r="D129" s="28">
        <f t="shared" si="16"/>
        <v>0.061197127311942164</v>
      </c>
      <c r="E129" s="31">
        <f t="shared" si="17"/>
        <v>-51971469.87</v>
      </c>
    </row>
    <row r="130" spans="1:5" s="5" customFormat="1" ht="33" customHeight="1">
      <c r="A130" s="27" t="s">
        <v>222</v>
      </c>
      <c r="B130" s="51">
        <v>452000</v>
      </c>
      <c r="C130" s="51">
        <v>17879.6</v>
      </c>
      <c r="D130" s="28">
        <f>IF(B130=0,"   ",C130/B130)</f>
        <v>0.03955663716814159</v>
      </c>
      <c r="E130" s="31">
        <f>C130-B130</f>
        <v>-434120.4</v>
      </c>
    </row>
    <row r="131" spans="1:5" s="5" customFormat="1" ht="33" customHeight="1">
      <c r="A131" s="27" t="s">
        <v>223</v>
      </c>
      <c r="B131" s="51">
        <v>800</v>
      </c>
      <c r="C131" s="51">
        <v>0</v>
      </c>
      <c r="D131" s="28">
        <f t="shared" si="16"/>
        <v>0</v>
      </c>
      <c r="E131" s="31">
        <f t="shared" si="17"/>
        <v>-800</v>
      </c>
    </row>
    <row r="132" spans="1:5" s="5" customFormat="1" ht="30">
      <c r="A132" s="27" t="s">
        <v>224</v>
      </c>
      <c r="B132" s="51">
        <v>1197600</v>
      </c>
      <c r="C132" s="55">
        <v>40491.42</v>
      </c>
      <c r="D132" s="28">
        <f t="shared" si="16"/>
        <v>0.03381047094188377</v>
      </c>
      <c r="E132" s="31">
        <f t="shared" si="17"/>
        <v>-1157108.58</v>
      </c>
    </row>
    <row r="133" spans="1:5" s="5" customFormat="1" ht="30">
      <c r="A133" s="27" t="s">
        <v>225</v>
      </c>
      <c r="B133" s="51">
        <v>80900</v>
      </c>
      <c r="C133" s="55">
        <v>0</v>
      </c>
      <c r="D133" s="28">
        <f t="shared" si="16"/>
        <v>0</v>
      </c>
      <c r="E133" s="31">
        <f t="shared" si="17"/>
        <v>-80900</v>
      </c>
    </row>
    <row r="134" spans="1:5" s="5" customFormat="1" ht="15.75" customHeight="1">
      <c r="A134" s="27" t="s">
        <v>57</v>
      </c>
      <c r="B134" s="51">
        <f>B135</f>
        <v>3200</v>
      </c>
      <c r="C134" s="51">
        <f>C135</f>
        <v>0</v>
      </c>
      <c r="D134" s="28">
        <f t="shared" si="16"/>
        <v>0</v>
      </c>
      <c r="E134" s="31">
        <f t="shared" si="17"/>
        <v>-3200</v>
      </c>
    </row>
    <row r="135" spans="1:5" s="5" customFormat="1" ht="30.75" customHeight="1">
      <c r="A135" s="27" t="s">
        <v>189</v>
      </c>
      <c r="B135" s="51">
        <v>3200</v>
      </c>
      <c r="C135" s="55">
        <v>0</v>
      </c>
      <c r="D135" s="28">
        <f t="shared" si="16"/>
        <v>0</v>
      </c>
      <c r="E135" s="31">
        <f t="shared" si="17"/>
        <v>-3200</v>
      </c>
    </row>
    <row r="136" spans="1:5" s="5" customFormat="1" ht="30">
      <c r="A136" s="27" t="s">
        <v>64</v>
      </c>
      <c r="B136" s="51">
        <v>5281700</v>
      </c>
      <c r="C136" s="55">
        <v>376950</v>
      </c>
      <c r="D136" s="28">
        <f t="shared" si="16"/>
        <v>0.07136906677774202</v>
      </c>
      <c r="E136" s="31">
        <f t="shared" si="17"/>
        <v>-4904750</v>
      </c>
    </row>
    <row r="137" spans="1:5" s="5" customFormat="1" ht="15">
      <c r="A137" s="27" t="s">
        <v>22</v>
      </c>
      <c r="B137" s="51">
        <v>1962052.53</v>
      </c>
      <c r="C137" s="55">
        <v>0</v>
      </c>
      <c r="D137" s="28">
        <v>0</v>
      </c>
      <c r="E137" s="31">
        <f t="shared" si="17"/>
        <v>-1962052.53</v>
      </c>
    </row>
    <row r="138" spans="1:5" s="5" customFormat="1" ht="15">
      <c r="A138" s="27" t="s">
        <v>29</v>
      </c>
      <c r="B138" s="51">
        <f>B141+B139+B140</f>
        <v>10935100</v>
      </c>
      <c r="C138" s="51">
        <f>C141+C139+C140</f>
        <v>2055840.04</v>
      </c>
      <c r="D138" s="38">
        <f>IF(B138=0,"   ",C138/B138)</f>
        <v>0.18800377134182586</v>
      </c>
      <c r="E138" s="31">
        <f t="shared" si="17"/>
        <v>-8879259.96</v>
      </c>
    </row>
    <row r="139" spans="1:5" s="5" customFormat="1" ht="15">
      <c r="A139" s="39" t="s">
        <v>130</v>
      </c>
      <c r="B139" s="51">
        <v>172300</v>
      </c>
      <c r="C139" s="55">
        <v>0</v>
      </c>
      <c r="D139" s="28">
        <f>IF(B139=0,"   ",C139/B139)</f>
        <v>0</v>
      </c>
      <c r="E139" s="31">
        <f t="shared" si="17"/>
        <v>-172300</v>
      </c>
    </row>
    <row r="140" spans="1:5" s="5" customFormat="1" ht="30">
      <c r="A140" s="39" t="s">
        <v>148</v>
      </c>
      <c r="B140" s="51">
        <v>239900</v>
      </c>
      <c r="C140" s="51">
        <v>0</v>
      </c>
      <c r="D140" s="28">
        <f>IF(B140=0,"   ",C140/B140)</f>
        <v>0</v>
      </c>
      <c r="E140" s="31">
        <f>C140-B140</f>
        <v>-239900</v>
      </c>
    </row>
    <row r="141" spans="1:5" s="5" customFormat="1" ht="30">
      <c r="A141" s="27" t="s">
        <v>242</v>
      </c>
      <c r="B141" s="51">
        <v>10522900</v>
      </c>
      <c r="C141" s="55">
        <v>2055840.04</v>
      </c>
      <c r="D141" s="28">
        <f>IF(B141=0,"   ",C141/B141)</f>
        <v>0.1953682007811535</v>
      </c>
      <c r="E141" s="31">
        <f>C141-B141</f>
        <v>-8467059.96</v>
      </c>
    </row>
    <row r="142" spans="1:5" s="5" customFormat="1" ht="15.75" customHeight="1">
      <c r="A142" s="27" t="s">
        <v>36</v>
      </c>
      <c r="B142" s="51">
        <f>SUM(B143)</f>
        <v>1192400</v>
      </c>
      <c r="C142" s="51">
        <f>SUM(C143)</f>
        <v>70632.55</v>
      </c>
      <c r="D142" s="28">
        <f aca="true" t="shared" si="18" ref="D142:D148">IF(B142=0,"   ",C142/B142)</f>
        <v>0.059235617242536065</v>
      </c>
      <c r="E142" s="31">
        <f t="shared" si="17"/>
        <v>-1121767.45</v>
      </c>
    </row>
    <row r="143" spans="1:5" s="5" customFormat="1" ht="45">
      <c r="A143" s="27" t="s">
        <v>190</v>
      </c>
      <c r="B143" s="51">
        <v>1192400</v>
      </c>
      <c r="C143" s="55">
        <v>70632.55</v>
      </c>
      <c r="D143" s="28">
        <f t="shared" si="18"/>
        <v>0.059235617242536065</v>
      </c>
      <c r="E143" s="31">
        <f t="shared" si="17"/>
        <v>-1121767.45</v>
      </c>
    </row>
    <row r="144" spans="1:5" s="5" customFormat="1" ht="29.25" customHeight="1">
      <c r="A144" s="27" t="s">
        <v>23</v>
      </c>
      <c r="B144" s="51">
        <f>B145+B148+B146+B149+B150+B151+B152+B153+B154+B147</f>
        <v>5365600</v>
      </c>
      <c r="C144" s="51">
        <f>C145+C148+C146+C149+C150+C151+C152+C153+C154+C147</f>
        <v>282363.63</v>
      </c>
      <c r="D144" s="28">
        <f t="shared" si="18"/>
        <v>0.052624800581482035</v>
      </c>
      <c r="E144" s="31">
        <f t="shared" si="17"/>
        <v>-5083236.37</v>
      </c>
    </row>
    <row r="145" spans="1:5" s="5" customFormat="1" ht="15">
      <c r="A145" s="27" t="s">
        <v>188</v>
      </c>
      <c r="B145" s="51">
        <v>1137100</v>
      </c>
      <c r="C145" s="55">
        <v>78125.37</v>
      </c>
      <c r="D145" s="28">
        <f t="shared" si="18"/>
        <v>0.06870580423885322</v>
      </c>
      <c r="E145" s="31">
        <f t="shared" si="17"/>
        <v>-1058974.63</v>
      </c>
    </row>
    <row r="146" spans="1:5" s="5" customFormat="1" ht="15">
      <c r="A146" s="27" t="s">
        <v>150</v>
      </c>
      <c r="B146" s="51">
        <v>1740300</v>
      </c>
      <c r="C146" s="55">
        <v>204238.26</v>
      </c>
      <c r="D146" s="28">
        <f>IF(B146=0,"   ",C146/B146)</f>
        <v>0.11735807619375971</v>
      </c>
      <c r="E146" s="31">
        <f aca="true" t="shared" si="19" ref="E146:E154">C146-B146</f>
        <v>-1536061.74</v>
      </c>
    </row>
    <row r="147" spans="1:6" s="5" customFormat="1" ht="15">
      <c r="A147" s="27" t="s">
        <v>149</v>
      </c>
      <c r="B147" s="66">
        <v>1051400</v>
      </c>
      <c r="C147" s="66">
        <v>0</v>
      </c>
      <c r="D147" s="28">
        <f>IF(B147=0,"   ",C147/B147)</f>
        <v>0</v>
      </c>
      <c r="E147" s="31">
        <f t="shared" si="19"/>
        <v>-1051400</v>
      </c>
      <c r="F147"/>
    </row>
    <row r="148" spans="1:5" s="5" customFormat="1" ht="15">
      <c r="A148" s="27" t="s">
        <v>93</v>
      </c>
      <c r="B148" s="51">
        <v>448800</v>
      </c>
      <c r="C148" s="55">
        <v>0</v>
      </c>
      <c r="D148" s="28">
        <f t="shared" si="18"/>
        <v>0</v>
      </c>
      <c r="E148" s="31">
        <f t="shared" si="19"/>
        <v>-448800</v>
      </c>
    </row>
    <row r="149" spans="1:5" s="5" customFormat="1" ht="30">
      <c r="A149" s="41" t="s">
        <v>94</v>
      </c>
      <c r="B149" s="51">
        <v>93000</v>
      </c>
      <c r="C149" s="51">
        <v>0</v>
      </c>
      <c r="D149" s="28">
        <f aca="true" t="shared" si="20" ref="D149:D157">IF(B149=0,"   ",C149/B149)</f>
        <v>0</v>
      </c>
      <c r="E149" s="31">
        <f t="shared" si="19"/>
        <v>-93000</v>
      </c>
    </row>
    <row r="150" spans="1:5" s="5" customFormat="1" ht="30">
      <c r="A150" s="41" t="s">
        <v>103</v>
      </c>
      <c r="B150" s="51">
        <v>12000</v>
      </c>
      <c r="C150" s="51">
        <v>0</v>
      </c>
      <c r="D150" s="28">
        <f t="shared" si="20"/>
        <v>0</v>
      </c>
      <c r="E150" s="31">
        <f t="shared" si="19"/>
        <v>-12000</v>
      </c>
    </row>
    <row r="151" spans="1:5" s="5" customFormat="1" ht="30">
      <c r="A151" s="41" t="s">
        <v>104</v>
      </c>
      <c r="B151" s="51">
        <v>15000</v>
      </c>
      <c r="C151" s="51">
        <v>0</v>
      </c>
      <c r="D151" s="28">
        <f t="shared" si="20"/>
        <v>0</v>
      </c>
      <c r="E151" s="31">
        <f t="shared" si="19"/>
        <v>-15000</v>
      </c>
    </row>
    <row r="152" spans="1:5" s="5" customFormat="1" ht="15">
      <c r="A152" s="27" t="s">
        <v>151</v>
      </c>
      <c r="B152" s="66">
        <v>50000</v>
      </c>
      <c r="C152" s="66">
        <v>0</v>
      </c>
      <c r="D152" s="28">
        <f t="shared" si="20"/>
        <v>0</v>
      </c>
      <c r="E152" s="31">
        <f t="shared" si="19"/>
        <v>-50000</v>
      </c>
    </row>
    <row r="153" spans="1:5" s="5" customFormat="1" ht="30">
      <c r="A153" s="27" t="s">
        <v>152</v>
      </c>
      <c r="B153" s="66">
        <v>793000</v>
      </c>
      <c r="C153" s="66">
        <v>0</v>
      </c>
      <c r="D153" s="28">
        <f>IF(B153=0,"   ",C153/B153)</f>
        <v>0</v>
      </c>
      <c r="E153" s="31">
        <f t="shared" si="19"/>
        <v>-793000</v>
      </c>
    </row>
    <row r="154" spans="1:5" s="5" customFormat="1" ht="30">
      <c r="A154" s="27" t="s">
        <v>153</v>
      </c>
      <c r="B154" s="66">
        <v>25000</v>
      </c>
      <c r="C154" s="66">
        <v>0</v>
      </c>
      <c r="D154" s="28">
        <f>IF(B154=0,"   ",C154/B154)</f>
        <v>0</v>
      </c>
      <c r="E154" s="31">
        <f t="shared" si="19"/>
        <v>-25000</v>
      </c>
    </row>
    <row r="155" spans="1:5" s="5" customFormat="1" ht="15">
      <c r="A155" s="27" t="s">
        <v>24</v>
      </c>
      <c r="B155" s="51">
        <f>B158+B173+B198+B170+B156</f>
        <v>71042477.13</v>
      </c>
      <c r="C155" s="51">
        <f>C158+C173+C198+C170+C156</f>
        <v>3549663.66</v>
      </c>
      <c r="D155" s="28">
        <f t="shared" si="20"/>
        <v>0.04996537006310327</v>
      </c>
      <c r="E155" s="31">
        <f t="shared" si="17"/>
        <v>-67492813.47</v>
      </c>
    </row>
    <row r="156" spans="1:5" s="5" customFormat="1" ht="15">
      <c r="A156" s="39" t="s">
        <v>100</v>
      </c>
      <c r="B156" s="51">
        <f>SUM(B157:B157)</f>
        <v>399100</v>
      </c>
      <c r="C156" s="51">
        <f>SUM(C157:C157)</f>
        <v>0</v>
      </c>
      <c r="D156" s="28">
        <f t="shared" si="20"/>
        <v>0</v>
      </c>
      <c r="E156" s="67">
        <f aca="true" t="shared" si="21" ref="E156:E177">C156-B156</f>
        <v>-399100</v>
      </c>
    </row>
    <row r="157" spans="1:5" ht="29.25" customHeight="1">
      <c r="A157" s="27" t="s">
        <v>101</v>
      </c>
      <c r="B157" s="66">
        <v>399100</v>
      </c>
      <c r="C157" s="66">
        <v>0</v>
      </c>
      <c r="D157" s="28">
        <f t="shared" si="20"/>
        <v>0</v>
      </c>
      <c r="E157" s="67">
        <f t="shared" si="21"/>
        <v>-399100</v>
      </c>
    </row>
    <row r="158" spans="1:5" s="5" customFormat="1" ht="15">
      <c r="A158" s="39" t="s">
        <v>61</v>
      </c>
      <c r="B158" s="51">
        <f>B169+B159+B166+B162</f>
        <v>2013318.13</v>
      </c>
      <c r="C158" s="51">
        <f>C169+C159+C166+C162</f>
        <v>0</v>
      </c>
      <c r="D158" s="28">
        <f>IF(B158=0,"   ",C158/B158)</f>
        <v>0</v>
      </c>
      <c r="E158" s="31">
        <f t="shared" si="21"/>
        <v>-2013318.13</v>
      </c>
    </row>
    <row r="159" spans="1:5" s="5" customFormat="1" ht="30">
      <c r="A159" s="39" t="s">
        <v>154</v>
      </c>
      <c r="B159" s="51">
        <f>B160+B161</f>
        <v>217200</v>
      </c>
      <c r="C159" s="51">
        <f>C160+C161</f>
        <v>0</v>
      </c>
      <c r="D159" s="28">
        <f>IF(B159=0,"   ",C159/B159)</f>
        <v>0</v>
      </c>
      <c r="E159" s="31">
        <f t="shared" si="21"/>
        <v>-217200</v>
      </c>
    </row>
    <row r="160" spans="1:5" s="5" customFormat="1" ht="13.5" customHeight="1">
      <c r="A160" s="41" t="s">
        <v>46</v>
      </c>
      <c r="B160" s="51">
        <v>157200</v>
      </c>
      <c r="C160" s="51">
        <v>0</v>
      </c>
      <c r="D160" s="28">
        <f>IF(B160=0,"   ",C160/B160)</f>
        <v>0</v>
      </c>
      <c r="E160" s="31">
        <f aca="true" t="shared" si="22" ref="E160:E165">C160-B160</f>
        <v>-157200</v>
      </c>
    </row>
    <row r="161" spans="1:5" s="5" customFormat="1" ht="13.5" customHeight="1">
      <c r="A161" s="41" t="s">
        <v>155</v>
      </c>
      <c r="B161" s="51">
        <v>60000</v>
      </c>
      <c r="C161" s="51">
        <v>0</v>
      </c>
      <c r="D161" s="28">
        <f>IF(B161=0,"   ",C161/B161)</f>
        <v>0</v>
      </c>
      <c r="E161" s="31">
        <f t="shared" si="22"/>
        <v>-60000</v>
      </c>
    </row>
    <row r="162" spans="1:5" ht="27" customHeight="1">
      <c r="A162" s="70" t="s">
        <v>157</v>
      </c>
      <c r="B162" s="51">
        <f>B164+B165+B163</f>
        <v>156749.13</v>
      </c>
      <c r="C162" s="51">
        <f>C164+C165+C163</f>
        <v>0</v>
      </c>
      <c r="D162" s="66">
        <f>IF(B162=0,"   ",C162/B162*100)</f>
        <v>0</v>
      </c>
      <c r="E162" s="67">
        <f t="shared" si="22"/>
        <v>-156749.13</v>
      </c>
    </row>
    <row r="163" spans="1:5" s="5" customFormat="1" ht="15" customHeight="1">
      <c r="A163" s="41" t="s">
        <v>54</v>
      </c>
      <c r="B163" s="51">
        <v>155100</v>
      </c>
      <c r="C163" s="51">
        <v>0</v>
      </c>
      <c r="D163" s="28">
        <f aca="true" t="shared" si="23" ref="D163:D169">IF(B163=0,"   ",C163/B163)</f>
        <v>0</v>
      </c>
      <c r="E163" s="31">
        <f t="shared" si="22"/>
        <v>-155100</v>
      </c>
    </row>
    <row r="164" spans="1:5" s="5" customFormat="1" ht="13.5" customHeight="1">
      <c r="A164" s="41" t="s">
        <v>46</v>
      </c>
      <c r="B164" s="51">
        <v>1566.67</v>
      </c>
      <c r="C164" s="51">
        <v>0</v>
      </c>
      <c r="D164" s="28">
        <f t="shared" si="23"/>
        <v>0</v>
      </c>
      <c r="E164" s="31">
        <f t="shared" si="22"/>
        <v>-1566.67</v>
      </c>
    </row>
    <row r="165" spans="1:5" s="5" customFormat="1" ht="13.5" customHeight="1">
      <c r="A165" s="41" t="s">
        <v>155</v>
      </c>
      <c r="B165" s="51">
        <v>82.46</v>
      </c>
      <c r="C165" s="51">
        <v>0</v>
      </c>
      <c r="D165" s="28">
        <f t="shared" si="23"/>
        <v>0</v>
      </c>
      <c r="E165" s="31">
        <f t="shared" si="22"/>
        <v>-82.46</v>
      </c>
    </row>
    <row r="166" spans="1:5" s="5" customFormat="1" ht="45">
      <c r="A166" s="39" t="s">
        <v>156</v>
      </c>
      <c r="B166" s="51">
        <f>B167+B168</f>
        <v>1389369</v>
      </c>
      <c r="C166" s="51">
        <f>C167+C168</f>
        <v>0</v>
      </c>
      <c r="D166" s="28">
        <f t="shared" si="23"/>
        <v>0</v>
      </c>
      <c r="E166" s="31">
        <f t="shared" si="21"/>
        <v>-1389369</v>
      </c>
    </row>
    <row r="167" spans="1:5" s="5" customFormat="1" ht="13.5" customHeight="1">
      <c r="A167" s="41" t="s">
        <v>46</v>
      </c>
      <c r="B167" s="51">
        <v>1319900</v>
      </c>
      <c r="C167" s="51">
        <v>0</v>
      </c>
      <c r="D167" s="28">
        <f t="shared" si="23"/>
        <v>0</v>
      </c>
      <c r="E167" s="31">
        <f>C167-B167</f>
        <v>-1319900</v>
      </c>
    </row>
    <row r="168" spans="1:5" s="5" customFormat="1" ht="13.5" customHeight="1">
      <c r="A168" s="41" t="s">
        <v>155</v>
      </c>
      <c r="B168" s="51">
        <v>69469</v>
      </c>
      <c r="C168" s="51">
        <v>0</v>
      </c>
      <c r="D168" s="28">
        <f t="shared" si="23"/>
        <v>0</v>
      </c>
      <c r="E168" s="31">
        <f>C168-B168</f>
        <v>-69469</v>
      </c>
    </row>
    <row r="169" spans="1:5" s="5" customFormat="1" ht="15">
      <c r="A169" s="39" t="s">
        <v>62</v>
      </c>
      <c r="B169" s="51">
        <v>250000</v>
      </c>
      <c r="C169" s="51">
        <v>0</v>
      </c>
      <c r="D169" s="28">
        <f t="shared" si="23"/>
        <v>0</v>
      </c>
      <c r="E169" s="31">
        <f>C169-B169</f>
        <v>-250000</v>
      </c>
    </row>
    <row r="170" spans="1:5" ht="15">
      <c r="A170" s="39" t="s">
        <v>86</v>
      </c>
      <c r="B170" s="66">
        <f>B171</f>
        <v>1984700</v>
      </c>
      <c r="C170" s="66">
        <f>C171</f>
        <v>165000</v>
      </c>
      <c r="D170" s="28">
        <f aca="true" t="shared" si="24" ref="D170:D177">IF(B170=0,"   ",C170/B170)</f>
        <v>0.08313599032599385</v>
      </c>
      <c r="E170" s="67">
        <f t="shared" si="21"/>
        <v>-1819700</v>
      </c>
    </row>
    <row r="171" spans="1:5" ht="27.75" customHeight="1">
      <c r="A171" s="39" t="s">
        <v>117</v>
      </c>
      <c r="B171" s="66">
        <v>1984700</v>
      </c>
      <c r="C171" s="66">
        <v>165000</v>
      </c>
      <c r="D171" s="28">
        <f t="shared" si="24"/>
        <v>0.08313599032599385</v>
      </c>
      <c r="E171" s="67">
        <f t="shared" si="21"/>
        <v>-1819700</v>
      </c>
    </row>
    <row r="172" spans="1:5" s="5" customFormat="1" ht="15">
      <c r="A172" s="41" t="s">
        <v>226</v>
      </c>
      <c r="B172" s="51">
        <v>4700</v>
      </c>
      <c r="C172" s="51">
        <v>0</v>
      </c>
      <c r="D172" s="28">
        <f t="shared" si="24"/>
        <v>0</v>
      </c>
      <c r="E172" s="31">
        <f t="shared" si="21"/>
        <v>-4700</v>
      </c>
    </row>
    <row r="173" spans="1:5" s="5" customFormat="1" ht="15">
      <c r="A173" s="27" t="s">
        <v>25</v>
      </c>
      <c r="B173" s="51">
        <f>B174+B177+B181+B185+B189+B193+B196+B197</f>
        <v>64087990</v>
      </c>
      <c r="C173" s="51">
        <f>C174+C177+C181+C185+C189+C193+C196+C197</f>
        <v>3384663.66</v>
      </c>
      <c r="D173" s="28">
        <f t="shared" si="24"/>
        <v>0.05281276039395213</v>
      </c>
      <c r="E173" s="31">
        <f t="shared" si="21"/>
        <v>-60703326.34</v>
      </c>
    </row>
    <row r="174" spans="1:5" s="5" customFormat="1" ht="17.25" customHeight="1">
      <c r="A174" s="27" t="s">
        <v>129</v>
      </c>
      <c r="B174" s="51">
        <f>SUM(B175:B176)</f>
        <v>0</v>
      </c>
      <c r="C174" s="51">
        <f>SUM(C175:C176)</f>
        <v>0</v>
      </c>
      <c r="D174" s="28" t="str">
        <f t="shared" si="24"/>
        <v>   </v>
      </c>
      <c r="E174" s="31">
        <f t="shared" si="21"/>
        <v>0</v>
      </c>
    </row>
    <row r="175" spans="1:5" s="5" customFormat="1" ht="13.5" customHeight="1">
      <c r="A175" s="41" t="s">
        <v>46</v>
      </c>
      <c r="B175" s="51">
        <v>0</v>
      </c>
      <c r="C175" s="51">
        <v>0</v>
      </c>
      <c r="D175" s="28" t="str">
        <f t="shared" si="24"/>
        <v>   </v>
      </c>
      <c r="E175" s="31">
        <f t="shared" si="21"/>
        <v>0</v>
      </c>
    </row>
    <row r="176" spans="1:5" s="5" customFormat="1" ht="13.5" customHeight="1">
      <c r="A176" s="41" t="s">
        <v>155</v>
      </c>
      <c r="B176" s="51">
        <v>0</v>
      </c>
      <c r="C176" s="51">
        <v>0</v>
      </c>
      <c r="D176" s="28">
        <v>0</v>
      </c>
      <c r="E176" s="31">
        <f t="shared" si="21"/>
        <v>0</v>
      </c>
    </row>
    <row r="177" spans="1:5" s="5" customFormat="1" ht="30">
      <c r="A177" s="27" t="s">
        <v>158</v>
      </c>
      <c r="B177" s="51">
        <f>B178+B179+B180</f>
        <v>22323537</v>
      </c>
      <c r="C177" s="51">
        <f>C178+C179+C180</f>
        <v>0</v>
      </c>
      <c r="D177" s="28">
        <f t="shared" si="24"/>
        <v>0</v>
      </c>
      <c r="E177" s="31">
        <f t="shared" si="21"/>
        <v>-22323537</v>
      </c>
    </row>
    <row r="178" spans="1:5" s="5" customFormat="1" ht="15">
      <c r="A178" s="41" t="s">
        <v>46</v>
      </c>
      <c r="B178" s="51">
        <v>17860700</v>
      </c>
      <c r="C178" s="51">
        <v>0</v>
      </c>
      <c r="D178" s="28">
        <f aca="true" t="shared" si="25" ref="D178:D196">IF(B178=0,"   ",C178/B178)</f>
        <v>0</v>
      </c>
      <c r="E178" s="31">
        <f aca="true" t="shared" si="26" ref="E178:E184">C178-B178</f>
        <v>-17860700</v>
      </c>
    </row>
    <row r="179" spans="1:5" s="5" customFormat="1" ht="15">
      <c r="A179" s="41" t="s">
        <v>162</v>
      </c>
      <c r="B179" s="51">
        <v>940037</v>
      </c>
      <c r="C179" s="51">
        <v>0</v>
      </c>
      <c r="D179" s="28">
        <f t="shared" si="25"/>
        <v>0</v>
      </c>
      <c r="E179" s="31">
        <f t="shared" si="26"/>
        <v>-940037</v>
      </c>
    </row>
    <row r="180" spans="1:5" s="5" customFormat="1" ht="15">
      <c r="A180" s="41" t="s">
        <v>155</v>
      </c>
      <c r="B180" s="51">
        <v>3522800</v>
      </c>
      <c r="C180" s="51">
        <v>0</v>
      </c>
      <c r="D180" s="28">
        <f t="shared" si="25"/>
        <v>0</v>
      </c>
      <c r="E180" s="31">
        <f t="shared" si="26"/>
        <v>-3522800</v>
      </c>
    </row>
    <row r="181" spans="1:5" s="5" customFormat="1" ht="30">
      <c r="A181" s="27" t="s">
        <v>159</v>
      </c>
      <c r="B181" s="51">
        <f>B182+B183+B184</f>
        <v>16602742</v>
      </c>
      <c r="C181" s="51">
        <f>C182+C183+C184</f>
        <v>2166938.81</v>
      </c>
      <c r="D181" s="28">
        <f t="shared" si="25"/>
        <v>0.13051692365032233</v>
      </c>
      <c r="E181" s="31">
        <f t="shared" si="26"/>
        <v>-14435803.19</v>
      </c>
    </row>
    <row r="182" spans="1:5" s="5" customFormat="1" ht="15">
      <c r="A182" s="41" t="s">
        <v>46</v>
      </c>
      <c r="B182" s="51">
        <v>12926500</v>
      </c>
      <c r="C182" s="51">
        <v>2058591.87</v>
      </c>
      <c r="D182" s="28">
        <f t="shared" si="25"/>
        <v>0.15925361621475265</v>
      </c>
      <c r="E182" s="31">
        <f t="shared" si="26"/>
        <v>-10867908.129999999</v>
      </c>
    </row>
    <row r="183" spans="1:5" s="5" customFormat="1" ht="15">
      <c r="A183" s="41" t="s">
        <v>162</v>
      </c>
      <c r="B183" s="51">
        <v>680342</v>
      </c>
      <c r="C183" s="51">
        <v>108346.94</v>
      </c>
      <c r="D183" s="28">
        <f t="shared" si="25"/>
        <v>0.15925364008101808</v>
      </c>
      <c r="E183" s="31">
        <f t="shared" si="26"/>
        <v>-571995.06</v>
      </c>
    </row>
    <row r="184" spans="1:5" s="5" customFormat="1" ht="15">
      <c r="A184" s="41" t="s">
        <v>155</v>
      </c>
      <c r="B184" s="51">
        <v>2995900</v>
      </c>
      <c r="C184" s="51">
        <v>0</v>
      </c>
      <c r="D184" s="28">
        <f t="shared" si="25"/>
        <v>0</v>
      </c>
      <c r="E184" s="31">
        <f t="shared" si="26"/>
        <v>-2995900</v>
      </c>
    </row>
    <row r="185" spans="1:5" ht="30.75" customHeight="1">
      <c r="A185" s="39" t="s">
        <v>161</v>
      </c>
      <c r="B185" s="66">
        <f>B186+B187+B188</f>
        <v>15695753</v>
      </c>
      <c r="C185" s="66">
        <f>C186+C187+C188</f>
        <v>0</v>
      </c>
      <c r="D185" s="28">
        <f t="shared" si="25"/>
        <v>0</v>
      </c>
      <c r="E185" s="67">
        <f aca="true" t="shared" si="27" ref="E185:E192">C185-B185</f>
        <v>-15695753</v>
      </c>
    </row>
    <row r="186" spans="1:5" ht="15">
      <c r="A186" s="41" t="s">
        <v>46</v>
      </c>
      <c r="B186" s="66">
        <v>12191400</v>
      </c>
      <c r="C186" s="66">
        <v>0</v>
      </c>
      <c r="D186" s="28">
        <f t="shared" si="25"/>
        <v>0</v>
      </c>
      <c r="E186" s="67">
        <f t="shared" si="27"/>
        <v>-12191400</v>
      </c>
    </row>
    <row r="187" spans="1:5" ht="15">
      <c r="A187" s="41" t="s">
        <v>162</v>
      </c>
      <c r="B187" s="66">
        <v>641653</v>
      </c>
      <c r="C187" s="66">
        <v>0</v>
      </c>
      <c r="D187" s="28">
        <f t="shared" si="25"/>
        <v>0</v>
      </c>
      <c r="E187" s="67">
        <f t="shared" si="27"/>
        <v>-641653</v>
      </c>
    </row>
    <row r="188" spans="1:5" ht="15">
      <c r="A188" s="41" t="s">
        <v>155</v>
      </c>
      <c r="B188" s="66">
        <v>2862700</v>
      </c>
      <c r="C188" s="66">
        <v>0</v>
      </c>
      <c r="D188" s="28">
        <f t="shared" si="25"/>
        <v>0</v>
      </c>
      <c r="E188" s="67">
        <f t="shared" si="27"/>
        <v>-2862700</v>
      </c>
    </row>
    <row r="189" spans="1:5" ht="15" customHeight="1">
      <c r="A189" s="39" t="s">
        <v>160</v>
      </c>
      <c r="B189" s="66">
        <f>B190+B191+B192</f>
        <v>6547321</v>
      </c>
      <c r="C189" s="66">
        <f>C190+C191+C192</f>
        <v>1217724.8499999999</v>
      </c>
      <c r="D189" s="28">
        <f t="shared" si="25"/>
        <v>0.18598826145838884</v>
      </c>
      <c r="E189" s="67">
        <f t="shared" si="27"/>
        <v>-5329596.15</v>
      </c>
    </row>
    <row r="190" spans="1:5" ht="15">
      <c r="A190" s="41" t="s">
        <v>46</v>
      </c>
      <c r="B190" s="66">
        <v>4465400</v>
      </c>
      <c r="C190" s="66">
        <v>1071016.7</v>
      </c>
      <c r="D190" s="28">
        <f t="shared" si="25"/>
        <v>0.23984787477045727</v>
      </c>
      <c r="E190" s="67">
        <f t="shared" si="27"/>
        <v>-3394383.3</v>
      </c>
    </row>
    <row r="191" spans="1:5" ht="15">
      <c r="A191" s="41" t="s">
        <v>162</v>
      </c>
      <c r="B191" s="66">
        <v>235021</v>
      </c>
      <c r="C191" s="66">
        <v>62208.15</v>
      </c>
      <c r="D191" s="28">
        <f t="shared" si="25"/>
        <v>0.26469187859808274</v>
      </c>
      <c r="E191" s="67">
        <f t="shared" si="27"/>
        <v>-172812.85</v>
      </c>
    </row>
    <row r="192" spans="1:5" ht="15">
      <c r="A192" s="41" t="s">
        <v>155</v>
      </c>
      <c r="B192" s="66">
        <v>1846900</v>
      </c>
      <c r="C192" s="66">
        <v>84500</v>
      </c>
      <c r="D192" s="28">
        <f t="shared" si="25"/>
        <v>0.04575234176187124</v>
      </c>
      <c r="E192" s="67">
        <f t="shared" si="27"/>
        <v>-1762400</v>
      </c>
    </row>
    <row r="193" spans="1:5" s="5" customFormat="1" ht="27.75" customHeight="1">
      <c r="A193" s="27" t="s">
        <v>163</v>
      </c>
      <c r="B193" s="51">
        <f>B194+B195</f>
        <v>2822737</v>
      </c>
      <c r="C193" s="51">
        <f>C194+C195</f>
        <v>0</v>
      </c>
      <c r="D193" s="28">
        <f t="shared" si="25"/>
        <v>0</v>
      </c>
      <c r="E193" s="31">
        <f>C193-B193</f>
        <v>-2822737</v>
      </c>
    </row>
    <row r="194" spans="1:5" s="5" customFormat="1" ht="15">
      <c r="A194" s="41" t="s">
        <v>46</v>
      </c>
      <c r="B194" s="51">
        <v>2681600</v>
      </c>
      <c r="C194" s="51">
        <v>0</v>
      </c>
      <c r="D194" s="28">
        <f t="shared" si="25"/>
        <v>0</v>
      </c>
      <c r="E194" s="31">
        <f>C194-B194</f>
        <v>-2681600</v>
      </c>
    </row>
    <row r="195" spans="1:5" s="5" customFormat="1" ht="15">
      <c r="A195" s="41" t="s">
        <v>162</v>
      </c>
      <c r="B195" s="51">
        <v>141137</v>
      </c>
      <c r="C195" s="51">
        <v>0</v>
      </c>
      <c r="D195" s="28">
        <f t="shared" si="25"/>
        <v>0</v>
      </c>
      <c r="E195" s="31">
        <f>C195-B195</f>
        <v>-141137</v>
      </c>
    </row>
    <row r="196" spans="1:5" s="5" customFormat="1" ht="15">
      <c r="A196" s="27" t="s">
        <v>85</v>
      </c>
      <c r="B196" s="66">
        <v>68700</v>
      </c>
      <c r="C196" s="66">
        <v>0</v>
      </c>
      <c r="D196" s="28">
        <f t="shared" si="25"/>
        <v>0</v>
      </c>
      <c r="E196" s="31">
        <f>C196-B196</f>
        <v>-68700</v>
      </c>
    </row>
    <row r="197" spans="1:5" s="5" customFormat="1" ht="30">
      <c r="A197" s="27" t="s">
        <v>164</v>
      </c>
      <c r="B197" s="51">
        <v>27200</v>
      </c>
      <c r="C197" s="51">
        <v>0</v>
      </c>
      <c r="D197" s="28">
        <v>0</v>
      </c>
      <c r="E197" s="67">
        <f>C197-B197</f>
        <v>-27200</v>
      </c>
    </row>
    <row r="198" spans="1:5" s="5" customFormat="1" ht="15">
      <c r="A198" s="27" t="s">
        <v>33</v>
      </c>
      <c r="B198" s="51">
        <f>B199+B200+B201</f>
        <v>2557369</v>
      </c>
      <c r="C198" s="51">
        <f>C199+C200+C201</f>
        <v>0</v>
      </c>
      <c r="D198" s="28">
        <f aca="true" t="shared" si="28" ref="D198:D207">IF(B198=0,"   ",C198/B198)</f>
        <v>0</v>
      </c>
      <c r="E198" s="31">
        <f aca="true" t="shared" si="29" ref="E198:E206">C198-B198</f>
        <v>-2557369</v>
      </c>
    </row>
    <row r="199" spans="1:5" s="5" customFormat="1" ht="28.5" customHeight="1">
      <c r="A199" s="27" t="s">
        <v>78</v>
      </c>
      <c r="B199" s="51">
        <v>1400000.58</v>
      </c>
      <c r="C199" s="51">
        <v>0</v>
      </c>
      <c r="D199" s="28">
        <f t="shared" si="28"/>
        <v>0</v>
      </c>
      <c r="E199" s="31">
        <f>C199-B199</f>
        <v>-1400000.58</v>
      </c>
    </row>
    <row r="200" spans="1:5" s="5" customFormat="1" ht="32.25" customHeight="1">
      <c r="A200" s="27" t="s">
        <v>126</v>
      </c>
      <c r="B200" s="51">
        <v>30000</v>
      </c>
      <c r="C200" s="51">
        <v>0</v>
      </c>
      <c r="D200" s="28">
        <f t="shared" si="28"/>
        <v>0</v>
      </c>
      <c r="E200" s="31">
        <f>C200-B200</f>
        <v>-30000</v>
      </c>
    </row>
    <row r="201" spans="1:5" ht="30.75" customHeight="1">
      <c r="A201" s="39" t="s">
        <v>165</v>
      </c>
      <c r="B201" s="66">
        <f>B202+B203</f>
        <v>1127368.42</v>
      </c>
      <c r="C201" s="66">
        <f>C202+C203</f>
        <v>0</v>
      </c>
      <c r="D201" s="28">
        <f t="shared" si="28"/>
        <v>0</v>
      </c>
      <c r="E201" s="67">
        <f>C201-B201</f>
        <v>-1127368.42</v>
      </c>
    </row>
    <row r="202" spans="1:5" ht="15">
      <c r="A202" s="41" t="s">
        <v>46</v>
      </c>
      <c r="B202" s="66">
        <v>1071000</v>
      </c>
      <c r="C202" s="66">
        <v>0</v>
      </c>
      <c r="D202" s="28">
        <f t="shared" si="28"/>
        <v>0</v>
      </c>
      <c r="E202" s="67">
        <f>C202-B202</f>
        <v>-1071000</v>
      </c>
    </row>
    <row r="203" spans="1:5" ht="15">
      <c r="A203" s="41" t="s">
        <v>155</v>
      </c>
      <c r="B203" s="66">
        <v>56368.42</v>
      </c>
      <c r="C203" s="66">
        <v>0</v>
      </c>
      <c r="D203" s="28">
        <f t="shared" si="28"/>
        <v>0</v>
      </c>
      <c r="E203" s="67">
        <f>C203-B203</f>
        <v>-56368.42</v>
      </c>
    </row>
    <row r="204" spans="1:5" s="5" customFormat="1" ht="15">
      <c r="A204" s="27" t="s">
        <v>7</v>
      </c>
      <c r="B204" s="51">
        <f>B207+B221+B240+B205</f>
        <v>45964466.85999999</v>
      </c>
      <c r="C204" s="51">
        <f>C207+C221+C240+C205</f>
        <v>2137293.9099999997</v>
      </c>
      <c r="D204" s="28">
        <f t="shared" si="28"/>
        <v>0.046498829552615854</v>
      </c>
      <c r="E204" s="31">
        <f t="shared" si="29"/>
        <v>-43827172.949999996</v>
      </c>
    </row>
    <row r="205" spans="1:5" ht="15">
      <c r="A205" s="27" t="s">
        <v>133</v>
      </c>
      <c r="B205" s="66">
        <f>B206</f>
        <v>780500</v>
      </c>
      <c r="C205" s="66">
        <f>C206</f>
        <v>0</v>
      </c>
      <c r="D205" s="28">
        <f t="shared" si="28"/>
        <v>0</v>
      </c>
      <c r="E205" s="67">
        <f t="shared" si="29"/>
        <v>-780500</v>
      </c>
    </row>
    <row r="206" spans="1:5" ht="30">
      <c r="A206" s="27" t="s">
        <v>134</v>
      </c>
      <c r="B206" s="66">
        <v>780500</v>
      </c>
      <c r="C206" s="66">
        <v>0</v>
      </c>
      <c r="D206" s="28">
        <f t="shared" si="28"/>
        <v>0</v>
      </c>
      <c r="E206" s="67">
        <f t="shared" si="29"/>
        <v>-780500</v>
      </c>
    </row>
    <row r="207" spans="1:5" s="5" customFormat="1" ht="15">
      <c r="A207" s="39" t="s">
        <v>63</v>
      </c>
      <c r="B207" s="51">
        <f>B208+B209+B210+B214+B215+B216+B217</f>
        <v>4269955.4</v>
      </c>
      <c r="C207" s="51">
        <f>C208+C209+C210+C214+C215+C216+C217</f>
        <v>123975.57</v>
      </c>
      <c r="D207" s="28">
        <f t="shared" si="28"/>
        <v>0.029034394598126248</v>
      </c>
      <c r="E207" s="31">
        <f>C207-B207</f>
        <v>-4145979.8300000005</v>
      </c>
    </row>
    <row r="208" spans="1:5" ht="14.25" customHeight="1">
      <c r="A208" s="27" t="s">
        <v>168</v>
      </c>
      <c r="B208" s="66">
        <v>600000</v>
      </c>
      <c r="C208" s="66">
        <v>0</v>
      </c>
      <c r="D208" s="66">
        <f>IF(B208=0,"   ",C208/B208*100)</f>
        <v>0</v>
      </c>
      <c r="E208" s="67">
        <f>C208-B208</f>
        <v>-600000</v>
      </c>
    </row>
    <row r="209" spans="1:6" ht="15" customHeight="1">
      <c r="A209" s="27" t="s">
        <v>166</v>
      </c>
      <c r="B209" s="66">
        <v>450000</v>
      </c>
      <c r="C209" s="66">
        <v>50571.57</v>
      </c>
      <c r="D209" s="66">
        <f>IF(B209=0,"   ",C209/B209*100)</f>
        <v>11.238126666666666</v>
      </c>
      <c r="E209" s="67">
        <f>C209-B209</f>
        <v>-399428.43</v>
      </c>
      <c r="F209" s="5"/>
    </row>
    <row r="210" spans="1:5" ht="44.25" customHeight="1">
      <c r="A210" s="39" t="s">
        <v>119</v>
      </c>
      <c r="B210" s="66">
        <f>B211+B212+B213</f>
        <v>650000</v>
      </c>
      <c r="C210" s="66">
        <f>C211+C212+C213</f>
        <v>0</v>
      </c>
      <c r="D210" s="28">
        <f aca="true" t="shared" si="30" ref="D210:D218">IF(B210=0,"   ",C210/B210)</f>
        <v>0</v>
      </c>
      <c r="E210" s="67">
        <f aca="true" t="shared" si="31" ref="E210:E219">C210-B210</f>
        <v>-650000</v>
      </c>
    </row>
    <row r="211" spans="1:5" ht="15">
      <c r="A211" s="41" t="s">
        <v>46</v>
      </c>
      <c r="B211" s="66">
        <v>0</v>
      </c>
      <c r="C211" s="66">
        <v>0</v>
      </c>
      <c r="D211" s="28" t="str">
        <f t="shared" si="30"/>
        <v>   </v>
      </c>
      <c r="E211" s="67">
        <f t="shared" si="31"/>
        <v>0</v>
      </c>
    </row>
    <row r="212" spans="1:5" ht="15">
      <c r="A212" s="41" t="s">
        <v>162</v>
      </c>
      <c r="B212" s="66">
        <v>650000</v>
      </c>
      <c r="C212" s="66">
        <v>0</v>
      </c>
      <c r="D212" s="28">
        <f t="shared" si="30"/>
        <v>0</v>
      </c>
      <c r="E212" s="67">
        <f t="shared" si="31"/>
        <v>-650000</v>
      </c>
    </row>
    <row r="213" spans="1:5" ht="15">
      <c r="A213" s="41" t="s">
        <v>155</v>
      </c>
      <c r="B213" s="66">
        <v>0</v>
      </c>
      <c r="C213" s="66">
        <v>0</v>
      </c>
      <c r="D213" s="28" t="str">
        <f t="shared" si="30"/>
        <v>   </v>
      </c>
      <c r="E213" s="67">
        <f t="shared" si="31"/>
        <v>0</v>
      </c>
    </row>
    <row r="214" spans="1:5" ht="29.25" customHeight="1">
      <c r="A214" s="39" t="s">
        <v>169</v>
      </c>
      <c r="B214" s="66">
        <v>850000</v>
      </c>
      <c r="C214" s="66">
        <v>73404</v>
      </c>
      <c r="D214" s="28">
        <f t="shared" si="30"/>
        <v>0.08635764705882353</v>
      </c>
      <c r="E214" s="67">
        <f t="shared" si="31"/>
        <v>-776596</v>
      </c>
    </row>
    <row r="215" spans="1:5" ht="30">
      <c r="A215" s="27" t="s">
        <v>167</v>
      </c>
      <c r="B215" s="66">
        <v>1520000</v>
      </c>
      <c r="C215" s="66">
        <v>0</v>
      </c>
      <c r="D215" s="28">
        <f>IF(B215=0,"   ",C215/B215)</f>
        <v>0</v>
      </c>
      <c r="E215" s="67">
        <f>C215-B215</f>
        <v>-1520000</v>
      </c>
    </row>
    <row r="216" spans="1:5" s="5" customFormat="1" ht="105">
      <c r="A216" s="39" t="s">
        <v>137</v>
      </c>
      <c r="B216" s="51">
        <v>0</v>
      </c>
      <c r="C216" s="51">
        <v>0</v>
      </c>
      <c r="D216" s="28" t="str">
        <f t="shared" si="30"/>
        <v>   </v>
      </c>
      <c r="E216" s="31">
        <f t="shared" si="31"/>
        <v>0</v>
      </c>
    </row>
    <row r="217" spans="1:5" s="5" customFormat="1" ht="17.25" customHeight="1">
      <c r="A217" s="27" t="s">
        <v>129</v>
      </c>
      <c r="B217" s="51">
        <f>SUM(B218:B220)</f>
        <v>199955.4</v>
      </c>
      <c r="C217" s="51">
        <f>SUM(C218:C219)</f>
        <v>0</v>
      </c>
      <c r="D217" s="28">
        <f t="shared" si="30"/>
        <v>0</v>
      </c>
      <c r="E217" s="31">
        <f t="shared" si="31"/>
        <v>-199955.4</v>
      </c>
    </row>
    <row r="218" spans="1:5" s="5" customFormat="1" ht="13.5" customHeight="1">
      <c r="A218" s="41" t="s">
        <v>46</v>
      </c>
      <c r="B218" s="51">
        <v>199955.4</v>
      </c>
      <c r="C218" s="51">
        <v>0</v>
      </c>
      <c r="D218" s="28">
        <f t="shared" si="30"/>
        <v>0</v>
      </c>
      <c r="E218" s="31">
        <f t="shared" si="31"/>
        <v>-199955.4</v>
      </c>
    </row>
    <row r="219" spans="1:5" s="5" customFormat="1" ht="13.5" customHeight="1">
      <c r="A219" s="41" t="s">
        <v>155</v>
      </c>
      <c r="B219" s="51">
        <v>0</v>
      </c>
      <c r="C219" s="51">
        <v>0</v>
      </c>
      <c r="D219" s="28">
        <v>0</v>
      </c>
      <c r="E219" s="31">
        <f t="shared" si="31"/>
        <v>0</v>
      </c>
    </row>
    <row r="220" spans="1:5" s="5" customFormat="1" ht="13.5" customHeight="1">
      <c r="A220" s="41" t="s">
        <v>243</v>
      </c>
      <c r="B220" s="51">
        <v>0</v>
      </c>
      <c r="C220" s="51">
        <v>0</v>
      </c>
      <c r="D220" s="28">
        <v>0</v>
      </c>
      <c r="E220" s="31">
        <f>C220-B220</f>
        <v>0</v>
      </c>
    </row>
    <row r="221" spans="1:5" ht="15">
      <c r="A221" s="27" t="s">
        <v>88</v>
      </c>
      <c r="B221" s="66">
        <f>B222+B223+B224+B225+B226+B227+B231+B235+B236</f>
        <v>40912011.45999999</v>
      </c>
      <c r="C221" s="66">
        <f>C222+C223+C224+C225+C226+C227+C231+C235+C236</f>
        <v>2013318.3399999999</v>
      </c>
      <c r="D221" s="28">
        <f>IF(B221=0,"   ",C221/B221)</f>
        <v>0.04921093508121539</v>
      </c>
      <c r="E221" s="67">
        <f aca="true" t="shared" si="32" ref="E221:E245">C221-B221</f>
        <v>-38898693.11999999</v>
      </c>
    </row>
    <row r="222" spans="1:5" ht="27.75" customHeight="1">
      <c r="A222" s="27" t="s">
        <v>170</v>
      </c>
      <c r="B222" s="66">
        <v>950000</v>
      </c>
      <c r="C222" s="66">
        <v>0</v>
      </c>
      <c r="D222" s="28">
        <f>IF(B222=0,"   ",C222/B222)</f>
        <v>0</v>
      </c>
      <c r="E222" s="67">
        <f t="shared" si="32"/>
        <v>-950000</v>
      </c>
    </row>
    <row r="223" spans="1:5" ht="15">
      <c r="A223" s="27" t="s">
        <v>171</v>
      </c>
      <c r="B223" s="66">
        <v>10539100</v>
      </c>
      <c r="C223" s="66">
        <v>1979988.68</v>
      </c>
      <c r="D223" s="66">
        <f>IF(B223=0,"   ",C223/B223*100)</f>
        <v>18.787075556736344</v>
      </c>
      <c r="E223" s="67">
        <f t="shared" si="32"/>
        <v>-8559111.32</v>
      </c>
    </row>
    <row r="224" spans="1:5" ht="15">
      <c r="A224" s="27" t="s">
        <v>172</v>
      </c>
      <c r="B224" s="66">
        <v>130000</v>
      </c>
      <c r="C224" s="66">
        <v>0</v>
      </c>
      <c r="D224" s="66">
        <f>IF(B224=0,"   ",C224/B224*100)</f>
        <v>0</v>
      </c>
      <c r="E224" s="67">
        <f t="shared" si="32"/>
        <v>-130000</v>
      </c>
    </row>
    <row r="225" spans="1:5" ht="13.5" customHeight="1">
      <c r="A225" s="27" t="s">
        <v>173</v>
      </c>
      <c r="B225" s="66">
        <v>4170000.09</v>
      </c>
      <c r="C225" s="66">
        <v>28818</v>
      </c>
      <c r="D225" s="66">
        <f>IF(B225=0,"   ",C225/B225*100)</f>
        <v>0.6910791217752708</v>
      </c>
      <c r="E225" s="67">
        <f t="shared" si="32"/>
        <v>-4141182.09</v>
      </c>
    </row>
    <row r="226" spans="1:5" ht="14.25" customHeight="1">
      <c r="A226" s="27" t="s">
        <v>174</v>
      </c>
      <c r="B226" s="66">
        <v>300000</v>
      </c>
      <c r="C226" s="66">
        <v>0</v>
      </c>
      <c r="D226" s="66">
        <f>IF(B226=0,"   ",C226/B226*100)</f>
        <v>0</v>
      </c>
      <c r="E226" s="67">
        <f t="shared" si="32"/>
        <v>-300000</v>
      </c>
    </row>
    <row r="227" spans="1:5" ht="27.75" customHeight="1">
      <c r="A227" s="39" t="s">
        <v>227</v>
      </c>
      <c r="B227" s="66">
        <f>B228+B229+B230</f>
        <v>18581357.759999998</v>
      </c>
      <c r="C227" s="66">
        <f>C228+C229</f>
        <v>0</v>
      </c>
      <c r="D227" s="28">
        <f aca="true" t="shared" si="33" ref="D227:D245">IF(B227=0,"   ",C227/B227)</f>
        <v>0</v>
      </c>
      <c r="E227" s="67">
        <f t="shared" si="32"/>
        <v>-18581357.759999998</v>
      </c>
    </row>
    <row r="228" spans="1:5" ht="15">
      <c r="A228" s="41" t="s">
        <v>46</v>
      </c>
      <c r="B228" s="66">
        <v>16451276.29</v>
      </c>
      <c r="C228" s="66">
        <v>0</v>
      </c>
      <c r="D228" s="28">
        <f t="shared" si="33"/>
        <v>0</v>
      </c>
      <c r="E228" s="67">
        <f t="shared" si="32"/>
        <v>-16451276.29</v>
      </c>
    </row>
    <row r="229" spans="1:5" ht="15">
      <c r="A229" s="41" t="s">
        <v>162</v>
      </c>
      <c r="B229" s="66">
        <v>1050081.47</v>
      </c>
      <c r="C229" s="66">
        <v>0</v>
      </c>
      <c r="D229" s="28">
        <f t="shared" si="33"/>
        <v>0</v>
      </c>
      <c r="E229" s="67">
        <f t="shared" si="32"/>
        <v>-1050081.47</v>
      </c>
    </row>
    <row r="230" spans="1:5" ht="15">
      <c r="A230" s="41" t="s">
        <v>244</v>
      </c>
      <c r="B230" s="66">
        <v>1080000</v>
      </c>
      <c r="C230" s="66">
        <v>0</v>
      </c>
      <c r="D230" s="28">
        <f>IF(B230=0,"   ",C230/B230)</f>
        <v>0</v>
      </c>
      <c r="E230" s="67">
        <f>C230-B230</f>
        <v>-1080000</v>
      </c>
    </row>
    <row r="231" spans="1:5" ht="27.75" customHeight="1">
      <c r="A231" s="39" t="s">
        <v>175</v>
      </c>
      <c r="B231" s="66">
        <f>B232+B234+B233</f>
        <v>5630255.369999999</v>
      </c>
      <c r="C231" s="66">
        <f>C232+C234+C233</f>
        <v>0</v>
      </c>
      <c r="D231" s="28">
        <f t="shared" si="33"/>
        <v>0</v>
      </c>
      <c r="E231" s="67">
        <f t="shared" si="32"/>
        <v>-5630255.369999999</v>
      </c>
    </row>
    <row r="232" spans="1:5" ht="15">
      <c r="A232" s="27" t="s">
        <v>229</v>
      </c>
      <c r="B232" s="66">
        <v>5573952.6</v>
      </c>
      <c r="C232" s="66">
        <v>0</v>
      </c>
      <c r="D232" s="28">
        <f t="shared" si="33"/>
        <v>0</v>
      </c>
      <c r="E232" s="67">
        <f t="shared" si="32"/>
        <v>-5573952.6</v>
      </c>
    </row>
    <row r="233" spans="1:5" ht="15">
      <c r="A233" s="27" t="s">
        <v>228</v>
      </c>
      <c r="B233" s="66">
        <v>39412</v>
      </c>
      <c r="C233" s="66">
        <v>0</v>
      </c>
      <c r="D233" s="28">
        <f t="shared" si="33"/>
        <v>0</v>
      </c>
      <c r="E233" s="67">
        <f t="shared" si="32"/>
        <v>-39412</v>
      </c>
    </row>
    <row r="234" spans="1:5" ht="15">
      <c r="A234" s="39" t="s">
        <v>176</v>
      </c>
      <c r="B234" s="66">
        <v>16890.77</v>
      </c>
      <c r="C234" s="66">
        <v>0</v>
      </c>
      <c r="D234" s="28">
        <f t="shared" si="33"/>
        <v>0</v>
      </c>
      <c r="E234" s="67">
        <f t="shared" si="32"/>
        <v>-16890.77</v>
      </c>
    </row>
    <row r="235" spans="1:5" ht="27.75" customHeight="1">
      <c r="A235" s="27" t="s">
        <v>177</v>
      </c>
      <c r="B235" s="66">
        <v>322700</v>
      </c>
      <c r="C235" s="66">
        <v>4511.66</v>
      </c>
      <c r="D235" s="28">
        <f t="shared" si="33"/>
        <v>0.013980973039975208</v>
      </c>
      <c r="E235" s="67">
        <f t="shared" si="32"/>
        <v>-318188.34</v>
      </c>
    </row>
    <row r="236" spans="1:5" s="5" customFormat="1" ht="17.25" customHeight="1">
      <c r="A236" s="27" t="s">
        <v>129</v>
      </c>
      <c r="B236" s="51">
        <f>SUM(B237:B239)</f>
        <v>288598.24</v>
      </c>
      <c r="C236" s="51">
        <f>SUM(C237:C238)</f>
        <v>0</v>
      </c>
      <c r="D236" s="28">
        <f t="shared" si="33"/>
        <v>0</v>
      </c>
      <c r="E236" s="31">
        <f t="shared" si="32"/>
        <v>-288598.24</v>
      </c>
    </row>
    <row r="237" spans="1:5" s="5" customFormat="1" ht="13.5" customHeight="1">
      <c r="A237" s="41" t="s">
        <v>46</v>
      </c>
      <c r="B237" s="51">
        <v>288598.24</v>
      </c>
      <c r="C237" s="51">
        <v>0</v>
      </c>
      <c r="D237" s="28">
        <f t="shared" si="33"/>
        <v>0</v>
      </c>
      <c r="E237" s="31">
        <f t="shared" si="32"/>
        <v>-288598.24</v>
      </c>
    </row>
    <row r="238" spans="1:5" s="5" customFormat="1" ht="13.5" customHeight="1">
      <c r="A238" s="41" t="s">
        <v>155</v>
      </c>
      <c r="B238" s="51">
        <v>0</v>
      </c>
      <c r="C238" s="51">
        <v>0</v>
      </c>
      <c r="D238" s="28">
        <v>0</v>
      </c>
      <c r="E238" s="31">
        <f t="shared" si="32"/>
        <v>0</v>
      </c>
    </row>
    <row r="239" spans="1:5" s="5" customFormat="1" ht="13.5" customHeight="1">
      <c r="A239" s="41" t="s">
        <v>243</v>
      </c>
      <c r="B239" s="51">
        <v>0</v>
      </c>
      <c r="C239" s="51">
        <v>0</v>
      </c>
      <c r="D239" s="28">
        <v>0</v>
      </c>
      <c r="E239" s="31">
        <f t="shared" si="32"/>
        <v>0</v>
      </c>
    </row>
    <row r="240" spans="1:5" ht="30">
      <c r="A240" s="27" t="s">
        <v>127</v>
      </c>
      <c r="B240" s="66">
        <f>B241</f>
        <v>2000</v>
      </c>
      <c r="C240" s="66">
        <f>C241</f>
        <v>0</v>
      </c>
      <c r="D240" s="28">
        <f t="shared" si="33"/>
        <v>0</v>
      </c>
      <c r="E240" s="67">
        <f t="shared" si="32"/>
        <v>-2000</v>
      </c>
    </row>
    <row r="241" spans="1:5" s="5" customFormat="1" ht="45">
      <c r="A241" s="27" t="s">
        <v>230</v>
      </c>
      <c r="B241" s="51">
        <v>2000</v>
      </c>
      <c r="C241" s="55">
        <v>0</v>
      </c>
      <c r="D241" s="28">
        <f t="shared" si="33"/>
        <v>0</v>
      </c>
      <c r="E241" s="31">
        <f t="shared" si="32"/>
        <v>-2000</v>
      </c>
    </row>
    <row r="242" spans="1:5" s="5" customFormat="1" ht="15">
      <c r="A242" s="27" t="s">
        <v>178</v>
      </c>
      <c r="B242" s="65">
        <f>B243+B244+B245</f>
        <v>665000</v>
      </c>
      <c r="C242" s="65">
        <f>C243</f>
        <v>0</v>
      </c>
      <c r="D242" s="28">
        <f t="shared" si="33"/>
        <v>0</v>
      </c>
      <c r="E242" s="31">
        <f t="shared" si="32"/>
        <v>-665000</v>
      </c>
    </row>
    <row r="243" spans="1:5" s="5" customFormat="1" ht="30">
      <c r="A243" s="27" t="s">
        <v>179</v>
      </c>
      <c r="B243" s="66">
        <v>165000</v>
      </c>
      <c r="C243" s="66">
        <v>0</v>
      </c>
      <c r="D243" s="28">
        <f t="shared" si="33"/>
        <v>0</v>
      </c>
      <c r="E243" s="31">
        <f t="shared" si="32"/>
        <v>-165000</v>
      </c>
    </row>
    <row r="244" spans="1:5" s="5" customFormat="1" ht="30">
      <c r="A244" s="27" t="s">
        <v>180</v>
      </c>
      <c r="B244" s="66">
        <v>250000</v>
      </c>
      <c r="C244" s="66">
        <v>0</v>
      </c>
      <c r="D244" s="28">
        <f t="shared" si="33"/>
        <v>0</v>
      </c>
      <c r="E244" s="31">
        <f t="shared" si="32"/>
        <v>-250000</v>
      </c>
    </row>
    <row r="245" spans="1:5" s="5" customFormat="1" ht="15">
      <c r="A245" s="27" t="s">
        <v>181</v>
      </c>
      <c r="B245" s="66">
        <v>250000</v>
      </c>
      <c r="C245" s="66">
        <v>0</v>
      </c>
      <c r="D245" s="28">
        <f t="shared" si="33"/>
        <v>0</v>
      </c>
      <c r="E245" s="31">
        <f t="shared" si="32"/>
        <v>-250000</v>
      </c>
    </row>
    <row r="246" spans="1:5" s="5" customFormat="1" ht="15">
      <c r="A246" s="27" t="s">
        <v>8</v>
      </c>
      <c r="B246" s="51">
        <f>B247+B251+B287+B284+B281</f>
        <v>263524805.9</v>
      </c>
      <c r="C246" s="51">
        <f>C247+C251+C287+C284+C281</f>
        <v>42588032.69</v>
      </c>
      <c r="D246" s="28">
        <f aca="true" t="shared" si="34" ref="D246:D258">IF(B246=0,"   ",C246/B246)</f>
        <v>0.1616091985896801</v>
      </c>
      <c r="E246" s="31">
        <f aca="true" t="shared" si="35" ref="E246:E258">C246-B246</f>
        <v>-220936773.21</v>
      </c>
    </row>
    <row r="247" spans="1:5" s="5" customFormat="1" ht="15">
      <c r="A247" s="27" t="s">
        <v>37</v>
      </c>
      <c r="B247" s="51">
        <f>B248+B250</f>
        <v>49051500</v>
      </c>
      <c r="C247" s="51">
        <f>C248+C250</f>
        <v>7774000</v>
      </c>
      <c r="D247" s="28">
        <f t="shared" si="34"/>
        <v>0.15848648869045798</v>
      </c>
      <c r="E247" s="31">
        <f t="shared" si="35"/>
        <v>-41277500</v>
      </c>
    </row>
    <row r="248" spans="1:5" s="5" customFormat="1" ht="15">
      <c r="A248" s="27" t="s">
        <v>55</v>
      </c>
      <c r="B248" s="51">
        <v>48106500</v>
      </c>
      <c r="C248" s="55">
        <v>7760000</v>
      </c>
      <c r="D248" s="28">
        <f t="shared" si="34"/>
        <v>0.16130876284909523</v>
      </c>
      <c r="E248" s="31">
        <f t="shared" si="35"/>
        <v>-40346500</v>
      </c>
    </row>
    <row r="249" spans="1:5" s="5" customFormat="1" ht="15">
      <c r="A249" s="41" t="s">
        <v>231</v>
      </c>
      <c r="B249" s="51">
        <v>41021000</v>
      </c>
      <c r="C249" s="55">
        <v>6836800</v>
      </c>
      <c r="D249" s="28">
        <f t="shared" si="34"/>
        <v>0.16666585407474221</v>
      </c>
      <c r="E249" s="31">
        <f t="shared" si="35"/>
        <v>-34184200</v>
      </c>
    </row>
    <row r="250" spans="1:5" s="5" customFormat="1" ht="60" customHeight="1">
      <c r="A250" s="27" t="s">
        <v>182</v>
      </c>
      <c r="B250" s="51">
        <v>945000</v>
      </c>
      <c r="C250" s="55">
        <v>14000</v>
      </c>
      <c r="D250" s="28">
        <f>IF(B250=0,"   ",C250/B250)</f>
        <v>0.014814814814814815</v>
      </c>
      <c r="E250" s="31">
        <f>C250-B250</f>
        <v>-931000</v>
      </c>
    </row>
    <row r="251" spans="1:5" s="5" customFormat="1" ht="15">
      <c r="A251" s="27" t="s">
        <v>38</v>
      </c>
      <c r="B251" s="51">
        <f>B252+B254+B255+B258+B280</f>
        <v>177736105.9</v>
      </c>
      <c r="C251" s="51">
        <f>C252+C254+C255+C258+C280</f>
        <v>29563636.36</v>
      </c>
      <c r="D251" s="28">
        <f t="shared" si="34"/>
        <v>0.1663344440359993</v>
      </c>
      <c r="E251" s="31">
        <f t="shared" si="35"/>
        <v>-148172469.54000002</v>
      </c>
    </row>
    <row r="252" spans="1:5" s="5" customFormat="1" ht="15">
      <c r="A252" s="27" t="s">
        <v>55</v>
      </c>
      <c r="B252" s="51">
        <v>138803900</v>
      </c>
      <c r="C252" s="51">
        <v>22514000</v>
      </c>
      <c r="D252" s="28">
        <f t="shared" si="34"/>
        <v>0.16220005345671124</v>
      </c>
      <c r="E252" s="31">
        <f t="shared" si="35"/>
        <v>-116289900</v>
      </c>
    </row>
    <row r="253" spans="1:5" s="5" customFormat="1" ht="18" customHeight="1">
      <c r="A253" s="41" t="s">
        <v>232</v>
      </c>
      <c r="B253" s="51">
        <v>124759400</v>
      </c>
      <c r="C253" s="51">
        <v>20793200</v>
      </c>
      <c r="D253" s="28">
        <f t="shared" si="34"/>
        <v>0.16666639948573014</v>
      </c>
      <c r="E253" s="31">
        <f t="shared" si="35"/>
        <v>-103966200</v>
      </c>
    </row>
    <row r="254" spans="1:5" s="5" customFormat="1" ht="30">
      <c r="A254" s="39" t="s">
        <v>183</v>
      </c>
      <c r="B254" s="51">
        <v>1179600</v>
      </c>
      <c r="C254" s="55">
        <v>138000</v>
      </c>
      <c r="D254" s="28">
        <f>IF(B254=0,"   ",C254/B254)</f>
        <v>0.11698880976602238</v>
      </c>
      <c r="E254" s="31">
        <f>C254-B254</f>
        <v>-1041600</v>
      </c>
    </row>
    <row r="255" spans="1:5" s="5" customFormat="1" ht="31.5" customHeight="1">
      <c r="A255" s="39" t="s">
        <v>124</v>
      </c>
      <c r="B255" s="51">
        <f>SUM(B256:B257)</f>
        <v>6593636.36</v>
      </c>
      <c r="C255" s="51">
        <f>SUM(C256:C257)</f>
        <v>6593636.36</v>
      </c>
      <c r="D255" s="28">
        <f>IF(B255=0,"   ",C255/B255)</f>
        <v>1</v>
      </c>
      <c r="E255" s="31">
        <f>C255-B255</f>
        <v>0</v>
      </c>
    </row>
    <row r="256" spans="1:5" ht="15">
      <c r="A256" s="27" t="s">
        <v>228</v>
      </c>
      <c r="B256" s="66">
        <v>6527700</v>
      </c>
      <c r="C256" s="66">
        <v>6527700</v>
      </c>
      <c r="D256" s="28">
        <f>IF(B256=0,"   ",C256/B256)</f>
        <v>1</v>
      </c>
      <c r="E256" s="67">
        <f>C256-B256</f>
        <v>0</v>
      </c>
    </row>
    <row r="257" spans="1:5" ht="15">
      <c r="A257" s="39" t="s">
        <v>176</v>
      </c>
      <c r="B257" s="66">
        <v>65936.36</v>
      </c>
      <c r="C257" s="66">
        <v>65936.36</v>
      </c>
      <c r="D257" s="28">
        <f>IF(B257=0,"   ",C257/B257)</f>
        <v>1</v>
      </c>
      <c r="E257" s="67">
        <f>C257-B257</f>
        <v>0</v>
      </c>
    </row>
    <row r="258" spans="1:5" s="5" customFormat="1" ht="15">
      <c r="A258" s="27" t="s">
        <v>111</v>
      </c>
      <c r="B258" s="51">
        <f>B259+B260+B261+B265+B268+B269+B270+B274+B277</f>
        <v>31028860.81</v>
      </c>
      <c r="C258" s="51">
        <f>C259+C260+C261+C265+C268+C269+C270+C274+C277</f>
        <v>300000</v>
      </c>
      <c r="D258" s="28">
        <f t="shared" si="34"/>
        <v>0.009668418116829988</v>
      </c>
      <c r="E258" s="31">
        <f t="shared" si="35"/>
        <v>-30728860.81</v>
      </c>
    </row>
    <row r="259" spans="1:5" s="5" customFormat="1" ht="60">
      <c r="A259" s="39" t="s">
        <v>191</v>
      </c>
      <c r="B259" s="51">
        <v>8593200</v>
      </c>
      <c r="C259" s="55">
        <v>0</v>
      </c>
      <c r="D259" s="28">
        <f aca="true" t="shared" si="36" ref="D259:D273">IF(B259=0,"   ",C259/B259)</f>
        <v>0</v>
      </c>
      <c r="E259" s="31">
        <f aca="true" t="shared" si="37" ref="E259:E268">C259-B259</f>
        <v>-8593200</v>
      </c>
    </row>
    <row r="260" spans="1:5" s="5" customFormat="1" ht="120.75" customHeight="1">
      <c r="A260" s="39" t="s">
        <v>233</v>
      </c>
      <c r="B260" s="51">
        <v>26000</v>
      </c>
      <c r="C260" s="55">
        <v>0</v>
      </c>
      <c r="D260" s="28">
        <f t="shared" si="36"/>
        <v>0</v>
      </c>
      <c r="E260" s="31">
        <f t="shared" si="37"/>
        <v>-26000</v>
      </c>
    </row>
    <row r="261" spans="1:5" s="5" customFormat="1" ht="43.5" customHeight="1">
      <c r="A261" s="39" t="s">
        <v>110</v>
      </c>
      <c r="B261" s="51">
        <f>SUM(B262:B264)</f>
        <v>7345556</v>
      </c>
      <c r="C261" s="51">
        <f>SUM(C262:C264)</f>
        <v>0</v>
      </c>
      <c r="D261" s="28">
        <f t="shared" si="36"/>
        <v>0</v>
      </c>
      <c r="E261" s="31">
        <f t="shared" si="37"/>
        <v>-7345556</v>
      </c>
    </row>
    <row r="262" spans="1:5" s="5" customFormat="1" ht="15" customHeight="1">
      <c r="A262" s="41" t="s">
        <v>54</v>
      </c>
      <c r="B262" s="51">
        <v>7272100</v>
      </c>
      <c r="C262" s="51">
        <v>0</v>
      </c>
      <c r="D262" s="28">
        <f t="shared" si="36"/>
        <v>0</v>
      </c>
      <c r="E262" s="31">
        <f t="shared" si="37"/>
        <v>-7272100</v>
      </c>
    </row>
    <row r="263" spans="1:5" s="5" customFormat="1" ht="15.75" customHeight="1">
      <c r="A263" s="41" t="s">
        <v>46</v>
      </c>
      <c r="B263" s="51">
        <v>36728</v>
      </c>
      <c r="C263" s="51">
        <v>0</v>
      </c>
      <c r="D263" s="28">
        <f t="shared" si="36"/>
        <v>0</v>
      </c>
      <c r="E263" s="31">
        <f t="shared" si="37"/>
        <v>-36728</v>
      </c>
    </row>
    <row r="264" spans="1:5" ht="15">
      <c r="A264" s="41" t="s">
        <v>176</v>
      </c>
      <c r="B264" s="66">
        <v>36728</v>
      </c>
      <c r="C264" s="66">
        <v>0</v>
      </c>
      <c r="D264" s="28">
        <f t="shared" si="36"/>
        <v>0</v>
      </c>
      <c r="E264" s="67">
        <f t="shared" si="37"/>
        <v>-36728</v>
      </c>
    </row>
    <row r="265" spans="1:5" s="5" customFormat="1" ht="88.5" customHeight="1">
      <c r="A265" s="39" t="s">
        <v>121</v>
      </c>
      <c r="B265" s="51">
        <f>SUM(B266:B267)</f>
        <v>3393667</v>
      </c>
      <c r="C265" s="51">
        <f>SUM(C266:C267)</f>
        <v>300000</v>
      </c>
      <c r="D265" s="28">
        <f t="shared" si="36"/>
        <v>0.0883999520282927</v>
      </c>
      <c r="E265" s="31">
        <f t="shared" si="37"/>
        <v>-3093667</v>
      </c>
    </row>
    <row r="266" spans="1:5" s="5" customFormat="1" ht="15.75" customHeight="1">
      <c r="A266" s="41" t="s">
        <v>46</v>
      </c>
      <c r="B266" s="51">
        <v>3054300</v>
      </c>
      <c r="C266" s="51">
        <v>270000</v>
      </c>
      <c r="D266" s="28">
        <f t="shared" si="36"/>
        <v>0.08839996071112857</v>
      </c>
      <c r="E266" s="31">
        <f t="shared" si="37"/>
        <v>-2784300</v>
      </c>
    </row>
    <row r="267" spans="1:5" ht="15">
      <c r="A267" s="41" t="s">
        <v>176</v>
      </c>
      <c r="B267" s="66">
        <v>339367</v>
      </c>
      <c r="C267" s="66">
        <v>30000</v>
      </c>
      <c r="D267" s="28">
        <f t="shared" si="36"/>
        <v>0.08839987388284659</v>
      </c>
      <c r="E267" s="67">
        <f t="shared" si="37"/>
        <v>-309367</v>
      </c>
    </row>
    <row r="268" spans="1:5" s="5" customFormat="1" ht="30">
      <c r="A268" s="39" t="s">
        <v>184</v>
      </c>
      <c r="B268" s="51">
        <v>5000000</v>
      </c>
      <c r="C268" s="51">
        <v>0</v>
      </c>
      <c r="D268" s="28">
        <f t="shared" si="36"/>
        <v>0</v>
      </c>
      <c r="E268" s="31">
        <f t="shared" si="37"/>
        <v>-5000000</v>
      </c>
    </row>
    <row r="269" spans="1:5" s="5" customFormat="1" ht="32.25" customHeight="1">
      <c r="A269" s="39" t="s">
        <v>185</v>
      </c>
      <c r="B269" s="51">
        <v>308500</v>
      </c>
      <c r="C269" s="51">
        <v>0</v>
      </c>
      <c r="D269" s="28">
        <f t="shared" si="36"/>
        <v>0</v>
      </c>
      <c r="E269" s="31">
        <f aca="true" t="shared" si="38" ref="E269:E276">C269-B269</f>
        <v>-308500</v>
      </c>
    </row>
    <row r="270" spans="1:5" s="5" customFormat="1" ht="43.5" customHeight="1">
      <c r="A270" s="39" t="s">
        <v>186</v>
      </c>
      <c r="B270" s="51">
        <f>SUM(B271:B273)</f>
        <v>2753272</v>
      </c>
      <c r="C270" s="51">
        <f>SUM(C271:C273)</f>
        <v>0</v>
      </c>
      <c r="D270" s="28">
        <f t="shared" si="36"/>
        <v>0</v>
      </c>
      <c r="E270" s="31">
        <f>C270-B270</f>
        <v>-2753272</v>
      </c>
    </row>
    <row r="271" spans="1:5" s="5" customFormat="1" ht="15" customHeight="1">
      <c r="A271" s="41" t="s">
        <v>54</v>
      </c>
      <c r="B271" s="51">
        <v>2725700</v>
      </c>
      <c r="C271" s="51">
        <v>0</v>
      </c>
      <c r="D271" s="28">
        <f t="shared" si="36"/>
        <v>0</v>
      </c>
      <c r="E271" s="31">
        <f>C271-B271</f>
        <v>-2725700</v>
      </c>
    </row>
    <row r="272" spans="1:5" s="5" customFormat="1" ht="15.75" customHeight="1">
      <c r="A272" s="41" t="s">
        <v>46</v>
      </c>
      <c r="B272" s="51">
        <v>13786</v>
      </c>
      <c r="C272" s="51">
        <v>0</v>
      </c>
      <c r="D272" s="28">
        <f t="shared" si="36"/>
        <v>0</v>
      </c>
      <c r="E272" s="31">
        <f>C272-B272</f>
        <v>-13786</v>
      </c>
    </row>
    <row r="273" spans="1:5" ht="15">
      <c r="A273" s="41" t="s">
        <v>176</v>
      </c>
      <c r="B273" s="66">
        <v>13786</v>
      </c>
      <c r="C273" s="66">
        <v>0</v>
      </c>
      <c r="D273" s="28">
        <f t="shared" si="36"/>
        <v>0</v>
      </c>
      <c r="E273" s="67">
        <f>C273-B273</f>
        <v>-13786</v>
      </c>
    </row>
    <row r="274" spans="1:5" s="5" customFormat="1" ht="75">
      <c r="A274" s="27" t="s">
        <v>135</v>
      </c>
      <c r="B274" s="51">
        <f>B275+B276</f>
        <v>1351612.8099999998</v>
      </c>
      <c r="C274" s="51">
        <f>C275+C276</f>
        <v>0</v>
      </c>
      <c r="D274" s="28">
        <v>0</v>
      </c>
      <c r="E274" s="31">
        <f t="shared" si="38"/>
        <v>-1351612.8099999998</v>
      </c>
    </row>
    <row r="275" spans="1:5" s="5" customFormat="1" ht="13.5" customHeight="1">
      <c r="A275" s="41" t="s">
        <v>54</v>
      </c>
      <c r="B275" s="51">
        <v>1338096.68</v>
      </c>
      <c r="C275" s="51">
        <v>0</v>
      </c>
      <c r="D275" s="28">
        <v>0</v>
      </c>
      <c r="E275" s="31">
        <f t="shared" si="38"/>
        <v>-1338096.68</v>
      </c>
    </row>
    <row r="276" spans="1:5" s="5" customFormat="1" ht="13.5" customHeight="1">
      <c r="A276" s="41" t="s">
        <v>46</v>
      </c>
      <c r="B276" s="51">
        <v>13516.13</v>
      </c>
      <c r="C276" s="51">
        <v>0</v>
      </c>
      <c r="D276" s="28">
        <v>0</v>
      </c>
      <c r="E276" s="31">
        <f t="shared" si="38"/>
        <v>-13516.13</v>
      </c>
    </row>
    <row r="277" spans="1:5" s="5" customFormat="1" ht="75" customHeight="1">
      <c r="A277" s="27" t="s">
        <v>187</v>
      </c>
      <c r="B277" s="51">
        <f>B278+B279</f>
        <v>2257053</v>
      </c>
      <c r="C277" s="51">
        <f>C278+C279</f>
        <v>0</v>
      </c>
      <c r="D277" s="28">
        <v>0</v>
      </c>
      <c r="E277" s="31">
        <f>C277-B277</f>
        <v>-2257053</v>
      </c>
    </row>
    <row r="278" spans="1:5" s="5" customFormat="1" ht="13.5" customHeight="1">
      <c r="A278" s="41" t="s">
        <v>46</v>
      </c>
      <c r="B278" s="51">
        <v>2144200</v>
      </c>
      <c r="C278" s="51">
        <v>0</v>
      </c>
      <c r="D278" s="28">
        <v>0</v>
      </c>
      <c r="E278" s="31">
        <f>C278-B278</f>
        <v>-2144200</v>
      </c>
    </row>
    <row r="279" spans="1:5" ht="15">
      <c r="A279" s="41" t="s">
        <v>176</v>
      </c>
      <c r="B279" s="66">
        <v>112853</v>
      </c>
      <c r="C279" s="66">
        <v>0</v>
      </c>
      <c r="D279" s="28">
        <f aca="true" t="shared" si="39" ref="D279:D285">IF(B279=0,"   ",C279/B279)</f>
        <v>0</v>
      </c>
      <c r="E279" s="67">
        <f aca="true" t="shared" si="40" ref="E279:E285">C279-B279</f>
        <v>-112853</v>
      </c>
    </row>
    <row r="280" spans="1:5" s="5" customFormat="1" ht="15">
      <c r="A280" s="39" t="s">
        <v>76</v>
      </c>
      <c r="B280" s="51">
        <v>130108.73</v>
      </c>
      <c r="C280" s="51">
        <v>18000</v>
      </c>
      <c r="D280" s="28">
        <f>IF(B280=0,"   ",C280/B280)</f>
        <v>0.13834582813928012</v>
      </c>
      <c r="E280" s="31">
        <f>C280-B280</f>
        <v>-112108.73</v>
      </c>
    </row>
    <row r="281" spans="1:5" s="5" customFormat="1" ht="15">
      <c r="A281" s="27" t="s">
        <v>87</v>
      </c>
      <c r="B281" s="51">
        <f>B282+B283</f>
        <v>27847100</v>
      </c>
      <c r="C281" s="51">
        <f>C282+C283</f>
        <v>4961000</v>
      </c>
      <c r="D281" s="28">
        <f t="shared" si="39"/>
        <v>0.17815140535280155</v>
      </c>
      <c r="E281" s="31">
        <f t="shared" si="40"/>
        <v>-22886100</v>
      </c>
    </row>
    <row r="282" spans="1:5" s="5" customFormat="1" ht="15">
      <c r="A282" s="27" t="s">
        <v>55</v>
      </c>
      <c r="B282" s="51">
        <v>24479300</v>
      </c>
      <c r="C282" s="55">
        <v>4961000</v>
      </c>
      <c r="D282" s="28">
        <f t="shared" si="39"/>
        <v>0.20266102380378523</v>
      </c>
      <c r="E282" s="31">
        <f t="shared" si="40"/>
        <v>-19518300</v>
      </c>
    </row>
    <row r="283" spans="1:5" s="5" customFormat="1" ht="27" customHeight="1">
      <c r="A283" s="39" t="s">
        <v>102</v>
      </c>
      <c r="B283" s="66">
        <v>3367800</v>
      </c>
      <c r="C283" s="66">
        <v>0</v>
      </c>
      <c r="D283" s="28">
        <f t="shared" si="39"/>
        <v>0</v>
      </c>
      <c r="E283" s="31">
        <f t="shared" si="40"/>
        <v>-3367800</v>
      </c>
    </row>
    <row r="284" spans="1:5" s="5" customFormat="1" ht="15">
      <c r="A284" s="39" t="s">
        <v>39</v>
      </c>
      <c r="B284" s="51">
        <f>B285+B286</f>
        <v>222300</v>
      </c>
      <c r="C284" s="51">
        <v>20000</v>
      </c>
      <c r="D284" s="28">
        <f t="shared" si="39"/>
        <v>0.0899685110211426</v>
      </c>
      <c r="E284" s="31">
        <f t="shared" si="40"/>
        <v>-202300</v>
      </c>
    </row>
    <row r="285" spans="1:5" s="5" customFormat="1" ht="15">
      <c r="A285" s="27" t="s">
        <v>249</v>
      </c>
      <c r="B285" s="51">
        <v>120000</v>
      </c>
      <c r="C285" s="51">
        <v>20000</v>
      </c>
      <c r="D285" s="28">
        <f t="shared" si="39"/>
        <v>0.16666666666666666</v>
      </c>
      <c r="E285" s="31">
        <f t="shared" si="40"/>
        <v>-100000</v>
      </c>
    </row>
    <row r="286" spans="1:5" s="5" customFormat="1" ht="30">
      <c r="A286" s="27" t="s">
        <v>132</v>
      </c>
      <c r="B286" s="51">
        <v>102300</v>
      </c>
      <c r="C286" s="51">
        <v>0</v>
      </c>
      <c r="D286" s="28">
        <f aca="true" t="shared" si="41" ref="D286:D293">IF(B286=0,"   ",C286/B286)</f>
        <v>0</v>
      </c>
      <c r="E286" s="31">
        <f aca="true" t="shared" si="42" ref="E286:E293">C286-B286</f>
        <v>-102300</v>
      </c>
    </row>
    <row r="287" spans="1:5" s="5" customFormat="1" ht="15">
      <c r="A287" s="27" t="s">
        <v>40</v>
      </c>
      <c r="B287" s="51">
        <f>B288+B289+B290</f>
        <v>8667800</v>
      </c>
      <c r="C287" s="51">
        <f>C288+C289+C290</f>
        <v>269396.33</v>
      </c>
      <c r="D287" s="28">
        <f t="shared" si="41"/>
        <v>0.031080127598698635</v>
      </c>
      <c r="E287" s="31">
        <f t="shared" si="42"/>
        <v>-8398403.67</v>
      </c>
    </row>
    <row r="288" spans="1:5" s="5" customFormat="1" ht="30" customHeight="1">
      <c r="A288" s="27" t="s">
        <v>192</v>
      </c>
      <c r="B288" s="51">
        <v>7283200</v>
      </c>
      <c r="C288" s="55">
        <v>269396.33</v>
      </c>
      <c r="D288" s="28">
        <f t="shared" si="41"/>
        <v>0.03698873160149385</v>
      </c>
      <c r="E288" s="31">
        <f t="shared" si="42"/>
        <v>-7013803.67</v>
      </c>
    </row>
    <row r="289" spans="1:5" s="5" customFormat="1" ht="30">
      <c r="A289" s="27" t="s">
        <v>118</v>
      </c>
      <c r="B289" s="51">
        <v>1373100</v>
      </c>
      <c r="C289" s="51">
        <v>0</v>
      </c>
      <c r="D289" s="28">
        <f>IF(B289=0,"   ",C289/B289)</f>
        <v>0</v>
      </c>
      <c r="E289" s="31">
        <f>C289-B289</f>
        <v>-1373100</v>
      </c>
    </row>
    <row r="290" spans="1:5" s="5" customFormat="1" ht="30">
      <c r="A290" s="27" t="s">
        <v>131</v>
      </c>
      <c r="B290" s="51">
        <v>11500</v>
      </c>
      <c r="C290" s="51">
        <v>0</v>
      </c>
      <c r="D290" s="28">
        <f>IF(B290=0,"   ",C290/B290)</f>
        <v>0</v>
      </c>
      <c r="E290" s="31">
        <f>C290-B290</f>
        <v>-11500</v>
      </c>
    </row>
    <row r="291" spans="1:5" s="5" customFormat="1" ht="15">
      <c r="A291" s="27" t="s">
        <v>48</v>
      </c>
      <c r="B291" s="50">
        <f>SUM(B292,)</f>
        <v>35718563.36</v>
      </c>
      <c r="C291" s="50">
        <f>SUM(C292,)</f>
        <v>4897000</v>
      </c>
      <c r="D291" s="28">
        <f t="shared" si="41"/>
        <v>0.137099579024054</v>
      </c>
      <c r="E291" s="31">
        <f t="shared" si="42"/>
        <v>-30821563.36</v>
      </c>
    </row>
    <row r="292" spans="1:5" s="5" customFormat="1" ht="13.5" customHeight="1">
      <c r="A292" s="27" t="s">
        <v>41</v>
      </c>
      <c r="B292" s="51">
        <f>B294+B297+B305+B293+B301</f>
        <v>35718563.36</v>
      </c>
      <c r="C292" s="51">
        <f>C294+C297+C305+C293</f>
        <v>4897000</v>
      </c>
      <c r="D292" s="28">
        <f t="shared" si="41"/>
        <v>0.137099579024054</v>
      </c>
      <c r="E292" s="31">
        <f t="shared" si="42"/>
        <v>-30821563.36</v>
      </c>
    </row>
    <row r="293" spans="1:5" s="5" customFormat="1" ht="15">
      <c r="A293" s="27" t="s">
        <v>55</v>
      </c>
      <c r="B293" s="51">
        <v>34190500</v>
      </c>
      <c r="C293" s="51">
        <v>4897000</v>
      </c>
      <c r="D293" s="28">
        <f t="shared" si="41"/>
        <v>0.14322691975841242</v>
      </c>
      <c r="E293" s="31">
        <f t="shared" si="42"/>
        <v>-29293500</v>
      </c>
    </row>
    <row r="294" spans="1:5" ht="30.75" customHeight="1">
      <c r="A294" s="27" t="s">
        <v>109</v>
      </c>
      <c r="B294" s="51">
        <f>SUM(B295:B296)</f>
        <v>45368.42</v>
      </c>
      <c r="C294" s="51">
        <f>SUM(C295:C296)</f>
        <v>0</v>
      </c>
      <c r="D294" s="28">
        <f aca="true" t="shared" si="43" ref="D294:D299">IF(B294=0,"   ",C294/B294)</f>
        <v>0</v>
      </c>
      <c r="E294" s="67">
        <f aca="true" t="shared" si="44" ref="E294:E299">C294-B294</f>
        <v>-45368.42</v>
      </c>
    </row>
    <row r="295" spans="1:5" s="5" customFormat="1" ht="13.5" customHeight="1">
      <c r="A295" s="41" t="s">
        <v>46</v>
      </c>
      <c r="B295" s="66">
        <v>43100</v>
      </c>
      <c r="C295" s="66">
        <v>0</v>
      </c>
      <c r="D295" s="28">
        <f t="shared" si="43"/>
        <v>0</v>
      </c>
      <c r="E295" s="31">
        <f t="shared" si="44"/>
        <v>-43100</v>
      </c>
    </row>
    <row r="296" spans="1:5" ht="14.25" customHeight="1">
      <c r="A296" s="41" t="s">
        <v>176</v>
      </c>
      <c r="B296" s="66">
        <v>2268.42</v>
      </c>
      <c r="C296" s="66">
        <v>0</v>
      </c>
      <c r="D296" s="28">
        <f t="shared" si="43"/>
        <v>0</v>
      </c>
      <c r="E296" s="67">
        <f t="shared" si="44"/>
        <v>-2268.42</v>
      </c>
    </row>
    <row r="297" spans="1:5" s="5" customFormat="1" ht="29.25" customHeight="1">
      <c r="A297" s="27" t="s">
        <v>115</v>
      </c>
      <c r="B297" s="51">
        <f>B298+B299+B300</f>
        <v>175000</v>
      </c>
      <c r="C297" s="51">
        <f>C298+C299+C300</f>
        <v>0</v>
      </c>
      <c r="D297" s="28">
        <f t="shared" si="43"/>
        <v>0</v>
      </c>
      <c r="E297" s="31">
        <f t="shared" si="44"/>
        <v>-175000</v>
      </c>
    </row>
    <row r="298" spans="1:5" s="5" customFormat="1" ht="13.5" customHeight="1">
      <c r="A298" s="41" t="s">
        <v>54</v>
      </c>
      <c r="B298" s="51">
        <v>100000</v>
      </c>
      <c r="C298" s="51">
        <v>0</v>
      </c>
      <c r="D298" s="28">
        <f t="shared" si="43"/>
        <v>0</v>
      </c>
      <c r="E298" s="31">
        <f t="shared" si="44"/>
        <v>-100000</v>
      </c>
    </row>
    <row r="299" spans="1:5" s="5" customFormat="1" ht="13.5" customHeight="1">
      <c r="A299" s="41" t="s">
        <v>46</v>
      </c>
      <c r="B299" s="51">
        <v>50000</v>
      </c>
      <c r="C299" s="51">
        <v>0</v>
      </c>
      <c r="D299" s="28">
        <f t="shared" si="43"/>
        <v>0</v>
      </c>
      <c r="E299" s="31">
        <f t="shared" si="44"/>
        <v>-50000</v>
      </c>
    </row>
    <row r="300" spans="1:5" ht="14.25" customHeight="1">
      <c r="A300" s="41" t="s">
        <v>176</v>
      </c>
      <c r="B300" s="66">
        <v>25000</v>
      </c>
      <c r="C300" s="66">
        <v>0</v>
      </c>
      <c r="D300" s="28">
        <f aca="true" t="shared" si="45" ref="D300:D305">IF(B300=0,"   ",C300/B300)</f>
        <v>0</v>
      </c>
      <c r="E300" s="67">
        <f aca="true" t="shared" si="46" ref="E300:E305">C300-B300</f>
        <v>-25000</v>
      </c>
    </row>
    <row r="301" spans="1:5" s="5" customFormat="1" ht="60">
      <c r="A301" s="39" t="s">
        <v>247</v>
      </c>
      <c r="B301" s="51">
        <f>B302+B303+B304</f>
        <v>1307694.94</v>
      </c>
      <c r="C301" s="51">
        <f>C302+C303+C304</f>
        <v>1684030.05</v>
      </c>
      <c r="D301" s="28">
        <f t="shared" si="45"/>
        <v>1.2877850930584775</v>
      </c>
      <c r="E301" s="31">
        <f t="shared" si="46"/>
        <v>376335.1100000001</v>
      </c>
    </row>
    <row r="302" spans="1:5" s="5" customFormat="1" ht="13.5" customHeight="1">
      <c r="A302" s="41" t="s">
        <v>54</v>
      </c>
      <c r="B302" s="51">
        <v>1281800</v>
      </c>
      <c r="C302" s="51">
        <v>1650683.08</v>
      </c>
      <c r="D302" s="28">
        <f t="shared" si="45"/>
        <v>1.287785208300827</v>
      </c>
      <c r="E302" s="31">
        <f t="shared" si="46"/>
        <v>368883.0800000001</v>
      </c>
    </row>
    <row r="303" spans="1:5" s="5" customFormat="1" ht="13.5" customHeight="1">
      <c r="A303" s="41" t="s">
        <v>46</v>
      </c>
      <c r="B303" s="51">
        <v>12947.47</v>
      </c>
      <c r="C303" s="51">
        <v>16673.56</v>
      </c>
      <c r="D303" s="28">
        <f t="shared" si="45"/>
        <v>1.2877851811975622</v>
      </c>
      <c r="E303" s="31">
        <f t="shared" si="46"/>
        <v>3726.090000000002</v>
      </c>
    </row>
    <row r="304" spans="1:5" ht="14.25" customHeight="1">
      <c r="A304" s="41" t="s">
        <v>248</v>
      </c>
      <c r="B304" s="66">
        <v>12947.47</v>
      </c>
      <c r="C304" s="66">
        <v>16673.41</v>
      </c>
      <c r="D304" s="28">
        <f t="shared" si="45"/>
        <v>1.287773595922601</v>
      </c>
      <c r="E304" s="67">
        <f t="shared" si="46"/>
        <v>3725.9400000000005</v>
      </c>
    </row>
    <row r="305" spans="1:5" s="5" customFormat="1" ht="45.75" customHeight="1">
      <c r="A305" s="27" t="s">
        <v>138</v>
      </c>
      <c r="B305" s="51">
        <v>0</v>
      </c>
      <c r="C305" s="55">
        <v>0</v>
      </c>
      <c r="D305" s="28" t="str">
        <f t="shared" si="45"/>
        <v>   </v>
      </c>
      <c r="E305" s="31">
        <f t="shared" si="46"/>
        <v>0</v>
      </c>
    </row>
    <row r="306" spans="1:5" ht="15.75" customHeight="1">
      <c r="A306" s="27" t="s">
        <v>9</v>
      </c>
      <c r="B306" s="51">
        <f>SUM(B307,B308,B317,)</f>
        <v>18413029.409999996</v>
      </c>
      <c r="C306" s="51">
        <f>SUM(C307,C308,C317,)</f>
        <v>327461.03</v>
      </c>
      <c r="D306" s="28">
        <f aca="true" t="shared" si="47" ref="D306:D329">IF(B306=0,"   ",C306/B306)</f>
        <v>0.01778420175781385</v>
      </c>
      <c r="E306" s="31">
        <f aca="true" t="shared" si="48" ref="E306:E329">C306-B306</f>
        <v>-18085568.379999995</v>
      </c>
    </row>
    <row r="307" spans="1:5" ht="14.25" customHeight="1">
      <c r="A307" s="27" t="s">
        <v>42</v>
      </c>
      <c r="B307" s="51">
        <v>32000</v>
      </c>
      <c r="C307" s="55">
        <v>0</v>
      </c>
      <c r="D307" s="28">
        <f t="shared" si="47"/>
        <v>0</v>
      </c>
      <c r="E307" s="31">
        <f t="shared" si="48"/>
        <v>-32000</v>
      </c>
    </row>
    <row r="308" spans="1:5" s="5" customFormat="1" ht="13.5" customHeight="1">
      <c r="A308" s="27" t="s">
        <v>30</v>
      </c>
      <c r="B308" s="51">
        <f>B309+B313+B316</f>
        <v>3066700</v>
      </c>
      <c r="C308" s="51">
        <f>C309+C313+C316</f>
        <v>320572.5</v>
      </c>
      <c r="D308" s="28">
        <f t="shared" si="47"/>
        <v>0.10453337463723221</v>
      </c>
      <c r="E308" s="31">
        <f t="shared" si="48"/>
        <v>-2746127.5</v>
      </c>
    </row>
    <row r="309" spans="1:5" s="5" customFormat="1" ht="42" customHeight="1">
      <c r="A309" s="39" t="s">
        <v>105</v>
      </c>
      <c r="B309" s="51">
        <f>B311+B310+B312</f>
        <v>622000</v>
      </c>
      <c r="C309" s="51">
        <f>C311+C310+C312</f>
        <v>0</v>
      </c>
      <c r="D309" s="28">
        <f t="shared" si="47"/>
        <v>0</v>
      </c>
      <c r="E309" s="31">
        <f t="shared" si="48"/>
        <v>-622000</v>
      </c>
    </row>
    <row r="310" spans="1:5" s="5" customFormat="1" ht="13.5" customHeight="1">
      <c r="A310" s="41" t="s">
        <v>54</v>
      </c>
      <c r="B310" s="51">
        <v>606900</v>
      </c>
      <c r="C310" s="51">
        <v>0</v>
      </c>
      <c r="D310" s="28">
        <f t="shared" si="47"/>
        <v>0</v>
      </c>
      <c r="E310" s="31">
        <f t="shared" si="48"/>
        <v>-606900</v>
      </c>
    </row>
    <row r="311" spans="1:5" s="5" customFormat="1" ht="13.5" customHeight="1">
      <c r="A311" s="41" t="s">
        <v>46</v>
      </c>
      <c r="B311" s="51">
        <v>6130.3</v>
      </c>
      <c r="C311" s="51">
        <v>0</v>
      </c>
      <c r="D311" s="28">
        <f t="shared" si="47"/>
        <v>0</v>
      </c>
      <c r="E311" s="31">
        <f t="shared" si="48"/>
        <v>-6130.3</v>
      </c>
    </row>
    <row r="312" spans="1:5" s="5" customFormat="1" ht="13.5" customHeight="1">
      <c r="A312" s="41" t="s">
        <v>176</v>
      </c>
      <c r="B312" s="51">
        <v>8969.7</v>
      </c>
      <c r="C312" s="51">
        <v>0</v>
      </c>
      <c r="D312" s="28">
        <f t="shared" si="47"/>
        <v>0</v>
      </c>
      <c r="E312" s="31">
        <f t="shared" si="48"/>
        <v>-8969.7</v>
      </c>
    </row>
    <row r="313" spans="1:5" s="5" customFormat="1" ht="27" customHeight="1">
      <c r="A313" s="27" t="s">
        <v>235</v>
      </c>
      <c r="B313" s="51">
        <f>B314+B315</f>
        <v>2394700</v>
      </c>
      <c r="C313" s="51">
        <f>C314+C315</f>
        <v>320572.5</v>
      </c>
      <c r="D313" s="28">
        <f t="shared" si="47"/>
        <v>0.1338674990604251</v>
      </c>
      <c r="E313" s="31">
        <f t="shared" si="48"/>
        <v>-2074127.5</v>
      </c>
    </row>
    <row r="314" spans="1:5" s="5" customFormat="1" ht="13.5" customHeight="1">
      <c r="A314" s="41" t="s">
        <v>84</v>
      </c>
      <c r="B314" s="51">
        <v>666900</v>
      </c>
      <c r="C314" s="51">
        <v>42310.5</v>
      </c>
      <c r="D314" s="28">
        <f t="shared" si="47"/>
        <v>0.06344354475933424</v>
      </c>
      <c r="E314" s="31">
        <f t="shared" si="48"/>
        <v>-624589.5</v>
      </c>
    </row>
    <row r="315" spans="1:5" s="5" customFormat="1" ht="13.5" customHeight="1">
      <c r="A315" s="41" t="s">
        <v>83</v>
      </c>
      <c r="B315" s="51">
        <v>1727800</v>
      </c>
      <c r="C315" s="51">
        <v>278262</v>
      </c>
      <c r="D315" s="28">
        <f t="shared" si="47"/>
        <v>0.1610498900335687</v>
      </c>
      <c r="E315" s="31">
        <f t="shared" si="48"/>
        <v>-1449538</v>
      </c>
    </row>
    <row r="316" spans="1:5" s="5" customFormat="1" ht="13.5" customHeight="1">
      <c r="A316" s="27" t="s">
        <v>236</v>
      </c>
      <c r="B316" s="51">
        <v>50000</v>
      </c>
      <c r="C316" s="51">
        <v>0</v>
      </c>
      <c r="D316" s="28">
        <f>IF(B316=0,"   ",C316/B316)</f>
        <v>0</v>
      </c>
      <c r="E316" s="31">
        <f>C316-B316</f>
        <v>-50000</v>
      </c>
    </row>
    <row r="317" spans="1:5" s="5" customFormat="1" ht="14.25" customHeight="1">
      <c r="A317" s="27" t="s">
        <v>31</v>
      </c>
      <c r="B317" s="51">
        <f>B319+B323+B327+B318</f>
        <v>15314329.409999998</v>
      </c>
      <c r="C317" s="51">
        <f>C319+C323+C327+C318</f>
        <v>6888.53</v>
      </c>
      <c r="D317" s="28">
        <f t="shared" si="47"/>
        <v>0.0004498094441864301</v>
      </c>
      <c r="E317" s="31">
        <f t="shared" si="48"/>
        <v>-15307440.879999999</v>
      </c>
    </row>
    <row r="318" spans="1:5" s="5" customFormat="1" ht="57" customHeight="1">
      <c r="A318" s="27" t="s">
        <v>237</v>
      </c>
      <c r="B318" s="51">
        <v>2161105.1</v>
      </c>
      <c r="C318" s="55">
        <v>0</v>
      </c>
      <c r="D318" s="28">
        <f aca="true" t="shared" si="49" ref="D318:D325">IF(B318=0,"   ",C318/B318)</f>
        <v>0</v>
      </c>
      <c r="E318" s="31">
        <f aca="true" t="shared" si="50" ref="E318:E326">C318-B318</f>
        <v>-2161105.1</v>
      </c>
    </row>
    <row r="319" spans="1:5" s="5" customFormat="1" ht="27" customHeight="1">
      <c r="A319" s="27" t="s">
        <v>43</v>
      </c>
      <c r="B319" s="51">
        <f>B321+B320+B322</f>
        <v>8536007.309999999</v>
      </c>
      <c r="C319" s="51">
        <f>C321+C320+C322</f>
        <v>0</v>
      </c>
      <c r="D319" s="28">
        <f t="shared" si="49"/>
        <v>0</v>
      </c>
      <c r="E319" s="31">
        <f t="shared" si="50"/>
        <v>-8536007.309999999</v>
      </c>
    </row>
    <row r="320" spans="1:5" s="5" customFormat="1" ht="13.5" customHeight="1">
      <c r="A320" s="41" t="s">
        <v>54</v>
      </c>
      <c r="B320" s="51">
        <v>4872637.27</v>
      </c>
      <c r="C320" s="51">
        <v>0</v>
      </c>
      <c r="D320" s="28">
        <f t="shared" si="49"/>
        <v>0</v>
      </c>
      <c r="E320" s="31">
        <f t="shared" si="50"/>
        <v>-4872637.27</v>
      </c>
    </row>
    <row r="321" spans="1:5" s="5" customFormat="1" ht="13.5" customHeight="1">
      <c r="A321" s="41" t="s">
        <v>46</v>
      </c>
      <c r="B321" s="51">
        <v>2567370.04</v>
      </c>
      <c r="C321" s="51">
        <v>0</v>
      </c>
      <c r="D321" s="28">
        <f t="shared" si="49"/>
        <v>0</v>
      </c>
      <c r="E321" s="31">
        <f t="shared" si="50"/>
        <v>-2567370.04</v>
      </c>
    </row>
    <row r="322" spans="1:5" s="5" customFormat="1" ht="13.5" customHeight="1">
      <c r="A322" s="41" t="s">
        <v>176</v>
      </c>
      <c r="B322" s="51">
        <v>1096000</v>
      </c>
      <c r="C322" s="51">
        <v>0</v>
      </c>
      <c r="D322" s="28">
        <f t="shared" si="49"/>
        <v>0</v>
      </c>
      <c r="E322" s="31">
        <f t="shared" si="50"/>
        <v>-1096000</v>
      </c>
    </row>
    <row r="323" spans="1:5" s="5" customFormat="1" ht="16.5" customHeight="1">
      <c r="A323" s="27" t="s">
        <v>69</v>
      </c>
      <c r="B323" s="51">
        <f>B324+B325+B326</f>
        <v>4304817</v>
      </c>
      <c r="C323" s="51">
        <f>C324+C325+C326</f>
        <v>0</v>
      </c>
      <c r="D323" s="28">
        <f t="shared" si="49"/>
        <v>0</v>
      </c>
      <c r="E323" s="31">
        <f t="shared" si="50"/>
        <v>-4304817</v>
      </c>
    </row>
    <row r="324" spans="1:5" s="5" customFormat="1" ht="14.25" customHeight="1">
      <c r="A324" s="41" t="s">
        <v>54</v>
      </c>
      <c r="B324" s="51">
        <v>2841179.22</v>
      </c>
      <c r="C324" s="51">
        <v>0</v>
      </c>
      <c r="D324" s="28">
        <f t="shared" si="49"/>
        <v>0</v>
      </c>
      <c r="E324" s="31">
        <f t="shared" si="50"/>
        <v>-2841179.22</v>
      </c>
    </row>
    <row r="325" spans="1:5" s="5" customFormat="1" ht="13.5" customHeight="1">
      <c r="A325" s="41" t="s">
        <v>46</v>
      </c>
      <c r="B325" s="51">
        <v>1463637.78</v>
      </c>
      <c r="C325" s="51">
        <v>0</v>
      </c>
      <c r="D325" s="28">
        <f t="shared" si="49"/>
        <v>0</v>
      </c>
      <c r="E325" s="31">
        <f t="shared" si="50"/>
        <v>-1463637.78</v>
      </c>
    </row>
    <row r="326" spans="1:5" s="5" customFormat="1" ht="13.5" customHeight="1">
      <c r="A326" s="41" t="s">
        <v>176</v>
      </c>
      <c r="B326" s="51">
        <v>0</v>
      </c>
      <c r="C326" s="51">
        <v>0</v>
      </c>
      <c r="D326" s="28">
        <v>0</v>
      </c>
      <c r="E326" s="31">
        <f t="shared" si="50"/>
        <v>0</v>
      </c>
    </row>
    <row r="327" spans="1:5" s="5" customFormat="1" ht="29.25" customHeight="1">
      <c r="A327" s="27" t="s">
        <v>234</v>
      </c>
      <c r="B327" s="51">
        <v>312400</v>
      </c>
      <c r="C327" s="55">
        <v>6888.53</v>
      </c>
      <c r="D327" s="28">
        <f t="shared" si="47"/>
        <v>0.022050352112676055</v>
      </c>
      <c r="E327" s="31">
        <f t="shared" si="48"/>
        <v>-305511.47</v>
      </c>
    </row>
    <row r="328" spans="1:5" s="5" customFormat="1" ht="16.5" customHeight="1">
      <c r="A328" s="27" t="s">
        <v>44</v>
      </c>
      <c r="B328" s="51">
        <f>B329</f>
        <v>587000</v>
      </c>
      <c r="C328" s="51">
        <f>C329</f>
        <v>41650</v>
      </c>
      <c r="D328" s="28">
        <f t="shared" si="47"/>
        <v>0.07095400340715502</v>
      </c>
      <c r="E328" s="31">
        <f t="shared" si="48"/>
        <v>-545350</v>
      </c>
    </row>
    <row r="329" spans="1:5" ht="14.25" customHeight="1">
      <c r="A329" s="27" t="s">
        <v>193</v>
      </c>
      <c r="B329" s="51">
        <v>587000</v>
      </c>
      <c r="C329" s="55">
        <v>41650</v>
      </c>
      <c r="D329" s="28">
        <f t="shared" si="47"/>
        <v>0.07095400340715502</v>
      </c>
      <c r="E329" s="31">
        <f t="shared" si="48"/>
        <v>-545350</v>
      </c>
    </row>
    <row r="330" spans="1:5" s="5" customFormat="1" ht="14.25">
      <c r="A330" s="56" t="s">
        <v>10</v>
      </c>
      <c r="B330" s="57">
        <f>B128+B142+B144+B155+B204+B246+B291+B306+B328+B242</f>
        <v>516014695.18999994</v>
      </c>
      <c r="C330" s="57">
        <f>C128+C142+C144+C155+C204+C246+C291+C306+C328+C242</f>
        <v>59714717.64</v>
      </c>
      <c r="D330" s="58">
        <f>IF(B330=0,"   ",C330/B330)</f>
        <v>0.11572290129840712</v>
      </c>
      <c r="E330" s="59">
        <f>C330-B330</f>
        <v>-456299977.54999995</v>
      </c>
    </row>
    <row r="331" spans="1:5" s="5" customFormat="1" ht="15" thickBot="1">
      <c r="A331" s="60" t="s">
        <v>47</v>
      </c>
      <c r="B331" s="61">
        <f>B126-B330</f>
        <v>-16451276.289999962</v>
      </c>
      <c r="C331" s="61">
        <f>C126-C330</f>
        <v>2440279.210000001</v>
      </c>
      <c r="D331" s="58">
        <f>IF(B331=0,"   ",C331/B331)</f>
        <v>-0.14833373210583933</v>
      </c>
      <c r="E331" s="59">
        <f>C331-B331</f>
        <v>18891555.499999963</v>
      </c>
    </row>
    <row r="332" spans="1:5" s="5" customFormat="1" ht="12.75" hidden="1">
      <c r="A332" s="33" t="s">
        <v>11</v>
      </c>
      <c r="B332" s="34"/>
      <c r="C332" s="35"/>
      <c r="D332" s="36" t="str">
        <f>IF(B332=0,"   ",C332/B332)</f>
        <v>   </v>
      </c>
      <c r="E332" s="37">
        <f>C332-B332</f>
        <v>0</v>
      </c>
    </row>
    <row r="333" spans="1:5" s="5" customFormat="1" ht="12.75" hidden="1">
      <c r="A333" s="24" t="s">
        <v>12</v>
      </c>
      <c r="B333" s="25">
        <v>1122919</v>
      </c>
      <c r="C333" s="26">
        <v>815256</v>
      </c>
      <c r="D333" s="22">
        <f>IF(B333=0,"   ",C333/B333)</f>
        <v>0.7260149663510903</v>
      </c>
      <c r="E333" s="23">
        <f>C333-B333</f>
        <v>-307663</v>
      </c>
    </row>
    <row r="334" spans="1:5" s="5" customFormat="1" ht="12.75" hidden="1">
      <c r="A334" s="24" t="s">
        <v>13</v>
      </c>
      <c r="B334" s="25">
        <v>1700000</v>
      </c>
      <c r="C334" s="62">
        <v>1700000</v>
      </c>
      <c r="D334" s="63">
        <f>IF(B334=0,"   ",C334/B334)</f>
        <v>1</v>
      </c>
      <c r="E334" s="64">
        <f>C334-B334</f>
        <v>0</v>
      </c>
    </row>
    <row r="335" spans="1:5" s="5" customFormat="1" ht="15.75">
      <c r="A335" s="71" t="s">
        <v>96</v>
      </c>
      <c r="B335" s="20"/>
      <c r="C335" s="19"/>
      <c r="D335" s="22"/>
      <c r="E335" s="23"/>
    </row>
    <row r="336" spans="1:5" s="5" customFormat="1" ht="15.75">
      <c r="A336" s="72" t="s">
        <v>97</v>
      </c>
      <c r="B336" s="73">
        <f>B9+B17+B18+B49+B87+B89</f>
        <v>64087900</v>
      </c>
      <c r="C336" s="73">
        <f>C9+C17+C18+C49+C87+C89</f>
        <v>4751618.17</v>
      </c>
      <c r="D336" s="28">
        <f>IF(B336=0,"   ",C336/B336)</f>
        <v>0.07414220422263797</v>
      </c>
      <c r="E336" s="31">
        <f>C336-B336</f>
        <v>-59336281.83</v>
      </c>
    </row>
    <row r="337" spans="1:5" s="5" customFormat="1" ht="16.5" thickBot="1">
      <c r="A337" s="74" t="s">
        <v>98</v>
      </c>
      <c r="B337" s="75">
        <f>B173</f>
        <v>64087990</v>
      </c>
      <c r="C337" s="75">
        <f>C173</f>
        <v>3384663.66</v>
      </c>
      <c r="D337" s="76">
        <f>IF(B337=0,"   ",C337/B337)</f>
        <v>0.05281276039395213</v>
      </c>
      <c r="E337" s="77">
        <f>C337-B337</f>
        <v>-60703326.34</v>
      </c>
    </row>
    <row r="338" spans="1:5" s="5" customFormat="1" ht="12.75">
      <c r="A338" s="46"/>
      <c r="B338" s="46"/>
      <c r="C338" s="47"/>
      <c r="D338" s="48"/>
      <c r="E338" s="49"/>
    </row>
    <row r="339" spans="1:5" s="5" customFormat="1" ht="18" customHeight="1">
      <c r="A339" s="46"/>
      <c r="B339" s="80"/>
      <c r="C339" s="80"/>
      <c r="D339" s="48"/>
      <c r="E339" s="49"/>
    </row>
    <row r="340" spans="1:5" s="5" customFormat="1" ht="16.5">
      <c r="A340" s="42" t="s">
        <v>112</v>
      </c>
      <c r="B340" s="46"/>
      <c r="C340" s="47"/>
      <c r="D340" s="48"/>
      <c r="E340" s="49"/>
    </row>
    <row r="341" spans="1:5" s="5" customFormat="1" ht="15.75" customHeight="1">
      <c r="A341" s="42" t="s">
        <v>196</v>
      </c>
      <c r="C341" s="85" t="s">
        <v>113</v>
      </c>
      <c r="D341" s="85"/>
      <c r="E341" s="49"/>
    </row>
    <row r="342" spans="1:5" s="5" customFormat="1" ht="15.75" customHeight="1">
      <c r="A342" s="42"/>
      <c r="C342" s="81"/>
      <c r="D342" s="81"/>
      <c r="E342" s="49"/>
    </row>
    <row r="343" spans="1:5" s="5" customFormat="1" ht="16.5">
      <c r="A343" s="79"/>
      <c r="B343" s="78"/>
      <c r="C343" s="78"/>
      <c r="D343" s="48"/>
      <c r="E343" s="49"/>
    </row>
    <row r="344" spans="1:5" s="5" customFormat="1" ht="16.5">
      <c r="A344" s="79"/>
      <c r="B344" s="78"/>
      <c r="C344" s="78"/>
      <c r="D344" s="48"/>
      <c r="E344" s="49"/>
    </row>
    <row r="345" spans="1:5" s="5" customFormat="1" ht="16.5">
      <c r="A345" s="79"/>
      <c r="B345" s="78"/>
      <c r="C345" s="78"/>
      <c r="D345" s="48"/>
      <c r="E345" s="49"/>
    </row>
    <row r="346" spans="1:5" s="5" customFormat="1" ht="16.5">
      <c r="A346" s="79"/>
      <c r="B346" s="78"/>
      <c r="C346" s="78"/>
      <c r="D346" s="48"/>
      <c r="E346" s="49"/>
    </row>
    <row r="347" spans="1:5" s="5" customFormat="1" ht="16.5">
      <c r="A347" s="42"/>
      <c r="B347" s="78"/>
      <c r="C347" s="78"/>
      <c r="D347" s="48"/>
      <c r="E347" s="49"/>
    </row>
    <row r="348" spans="1:5" s="5" customFormat="1" ht="16.5">
      <c r="A348" s="79"/>
      <c r="B348" s="78"/>
      <c r="C348" s="78"/>
      <c r="D348" s="48"/>
      <c r="E348" s="49"/>
    </row>
    <row r="349" spans="1:5" s="5" customFormat="1" ht="16.5">
      <c r="A349" s="79"/>
      <c r="B349" s="78"/>
      <c r="C349" s="78"/>
      <c r="D349" s="48"/>
      <c r="E349" s="49"/>
    </row>
    <row r="350" spans="1:5" s="5" customFormat="1" ht="16.5">
      <c r="A350" s="42"/>
      <c r="B350" s="78"/>
      <c r="C350" s="78"/>
      <c r="D350" s="48"/>
      <c r="E350" s="49"/>
    </row>
    <row r="351" spans="1:5" s="5" customFormat="1" ht="16.5">
      <c r="A351" s="42"/>
      <c r="C351" s="78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79"/>
      <c r="B353" s="78"/>
      <c r="C353" s="78"/>
      <c r="D353" s="48"/>
      <c r="E353" s="49"/>
    </row>
    <row r="354" spans="1:5" s="5" customFormat="1" ht="16.5">
      <c r="A354" s="42"/>
      <c r="B354" s="78"/>
      <c r="C354" s="78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B390" s="46"/>
      <c r="C390" s="47"/>
      <c r="D390" s="48"/>
      <c r="E390" s="49"/>
    </row>
    <row r="391" spans="1:5" s="5" customFormat="1" ht="13.5" customHeight="1">
      <c r="A391" s="42"/>
      <c r="C391" s="42"/>
      <c r="D391" s="48"/>
      <c r="E391" s="49"/>
    </row>
    <row r="401" ht="4.5" customHeight="1"/>
    <row r="402" ht="12.75" hidden="1"/>
  </sheetData>
  <sheetProtection/>
  <mergeCells count="2">
    <mergeCell ref="A1:E1"/>
    <mergeCell ref="C341:D341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kozlov_info2 О.В. Михайлова</cp:lastModifiedBy>
  <cp:lastPrinted>2023-03-06T05:15:29Z</cp:lastPrinted>
  <dcterms:created xsi:type="dcterms:W3CDTF">2001-03-21T05:21:19Z</dcterms:created>
  <dcterms:modified xsi:type="dcterms:W3CDTF">2023-05-25T07:46:35Z</dcterms:modified>
  <cp:category/>
  <cp:version/>
  <cp:contentType/>
  <cp:contentStatus/>
</cp:coreProperties>
</file>