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15315" yWindow="-45" windowWidth="12690" windowHeight="12540" tabRatio="598"/>
  </bookViews>
  <sheets>
    <sheet name="оперативка" sheetId="1" r:id="rId1"/>
  </sheets>
  <definedNames>
    <definedName name="А2" localSheetId="0">#REF!</definedName>
    <definedName name="А2">#REF!</definedName>
    <definedName name="_xlnm.Print_Titles" localSheetId="0">оперативка!$4:$6</definedName>
    <definedName name="_xlnm.Print_Area" localSheetId="0">оперативка!$A$2:$Z$280</definedName>
  </definedNames>
  <calcPr calcId="145621"/>
</workbook>
</file>

<file path=xl/calcChain.xml><?xml version="1.0" encoding="utf-8"?>
<calcChain xmlns="http://schemas.openxmlformats.org/spreadsheetml/2006/main">
  <c r="P134" i="1" l="1"/>
  <c r="F132" i="1"/>
  <c r="G132" i="1"/>
  <c r="H132" i="1"/>
  <c r="I132" i="1"/>
  <c r="J132" i="1"/>
  <c r="K132" i="1"/>
  <c r="L132" i="1"/>
  <c r="M132" i="1"/>
  <c r="N132" i="1"/>
  <c r="O132" i="1"/>
  <c r="P132" i="1"/>
  <c r="Q132" i="1"/>
  <c r="R132" i="1"/>
  <c r="S132" i="1"/>
  <c r="T132" i="1"/>
  <c r="U132" i="1"/>
  <c r="V132" i="1"/>
  <c r="W132" i="1"/>
  <c r="X132" i="1"/>
  <c r="Y132" i="1"/>
  <c r="P133" i="1"/>
  <c r="C157" i="1" l="1"/>
  <c r="D224" i="1" l="1"/>
  <c r="G210" i="1" l="1"/>
  <c r="M168" i="1"/>
  <c r="F134" i="1"/>
  <c r="C160" i="1"/>
  <c r="C104" i="1"/>
  <c r="L135" i="1" l="1"/>
  <c r="L133" i="1"/>
  <c r="B142" i="1"/>
  <c r="Z142" i="1"/>
  <c r="M167" i="1" l="1"/>
  <c r="B236" i="1"/>
  <c r="B204" i="1"/>
  <c r="B194" i="1"/>
  <c r="E194" i="1"/>
  <c r="B188" i="1"/>
  <c r="E188" i="1"/>
  <c r="B185" i="1"/>
  <c r="E185" i="1"/>
  <c r="F185" i="1"/>
  <c r="B182" i="1"/>
  <c r="F182" i="1"/>
  <c r="B179" i="1"/>
  <c r="E179" i="1"/>
  <c r="C181" i="1"/>
  <c r="D181" i="1" s="1"/>
  <c r="B166" i="1"/>
  <c r="B162" i="1"/>
  <c r="G139" i="1"/>
  <c r="G142" i="1" s="1"/>
  <c r="F139" i="1"/>
  <c r="F142" i="1" s="1"/>
  <c r="C105" i="1" l="1"/>
  <c r="J231" i="1" l="1"/>
  <c r="F140" i="1" l="1"/>
  <c r="G140" i="1"/>
  <c r="H140" i="1"/>
  <c r="I140" i="1"/>
  <c r="J140" i="1"/>
  <c r="K140" i="1"/>
  <c r="L140" i="1"/>
  <c r="M140" i="1"/>
  <c r="N140" i="1"/>
  <c r="O140" i="1"/>
  <c r="P140" i="1"/>
  <c r="Q140" i="1"/>
  <c r="R140" i="1"/>
  <c r="S140" i="1"/>
  <c r="T140" i="1"/>
  <c r="U140" i="1"/>
  <c r="V140" i="1"/>
  <c r="W140" i="1"/>
  <c r="X140" i="1"/>
  <c r="Y140" i="1"/>
  <c r="Z140" i="1"/>
  <c r="F107" i="1"/>
  <c r="E106" i="1"/>
  <c r="G93" i="1"/>
  <c r="H93" i="1"/>
  <c r="I93" i="1"/>
  <c r="J93" i="1"/>
  <c r="K93" i="1"/>
  <c r="L93" i="1"/>
  <c r="M93" i="1"/>
  <c r="N93" i="1"/>
  <c r="O93" i="1"/>
  <c r="P93" i="1"/>
  <c r="Q93" i="1"/>
  <c r="R93" i="1"/>
  <c r="S93" i="1"/>
  <c r="T93" i="1"/>
  <c r="U93" i="1"/>
  <c r="V93" i="1"/>
  <c r="W93" i="1"/>
  <c r="X93" i="1"/>
  <c r="Y93" i="1"/>
  <c r="Z93" i="1"/>
  <c r="G94" i="1"/>
  <c r="H94" i="1"/>
  <c r="I94" i="1"/>
  <c r="J94" i="1"/>
  <c r="K94" i="1"/>
  <c r="L94" i="1"/>
  <c r="M94" i="1"/>
  <c r="N94" i="1"/>
  <c r="O94" i="1"/>
  <c r="P94" i="1"/>
  <c r="Q94" i="1"/>
  <c r="R94" i="1"/>
  <c r="S94" i="1"/>
  <c r="T94" i="1"/>
  <c r="U94" i="1"/>
  <c r="V94" i="1"/>
  <c r="W94" i="1"/>
  <c r="X94" i="1"/>
  <c r="Y94" i="1"/>
  <c r="Z94" i="1"/>
  <c r="G95" i="1"/>
  <c r="H95" i="1"/>
  <c r="I95" i="1"/>
  <c r="J95" i="1"/>
  <c r="K95" i="1"/>
  <c r="L95" i="1"/>
  <c r="M95" i="1"/>
  <c r="N95" i="1"/>
  <c r="O95" i="1"/>
  <c r="P95" i="1"/>
  <c r="Q95" i="1"/>
  <c r="R95" i="1"/>
  <c r="S95" i="1"/>
  <c r="T95" i="1"/>
  <c r="U95" i="1"/>
  <c r="V95" i="1"/>
  <c r="W95" i="1"/>
  <c r="X95" i="1"/>
  <c r="Y95" i="1"/>
  <c r="Z95" i="1"/>
  <c r="F95" i="1"/>
  <c r="F94" i="1"/>
  <c r="F93" i="1"/>
  <c r="C100" i="1"/>
  <c r="F106" i="1"/>
  <c r="C98" i="1"/>
  <c r="C99" i="1"/>
  <c r="C96" i="1"/>
  <c r="C97" i="1"/>
  <c r="G106" i="1"/>
  <c r="G107" i="1"/>
  <c r="I42" i="1" l="1"/>
  <c r="I92" i="1" s="1"/>
  <c r="F42" i="1"/>
  <c r="F92" i="1" s="1"/>
  <c r="B227" i="1" l="1"/>
  <c r="F227" i="1"/>
  <c r="B231" i="1"/>
  <c r="B235" i="1"/>
  <c r="F210" i="1"/>
  <c r="C219" i="1" l="1"/>
  <c r="AH109" i="1"/>
  <c r="AH110" i="1"/>
  <c r="AH108" i="1"/>
  <c r="U205" i="1" l="1"/>
  <c r="H135" i="1" l="1"/>
  <c r="G182" i="1" l="1"/>
  <c r="H182" i="1"/>
  <c r="I182" i="1"/>
  <c r="J182" i="1"/>
  <c r="K182" i="1"/>
  <c r="Y167" i="1"/>
  <c r="Y168" i="1"/>
  <c r="Z167" i="1"/>
  <c r="Q205" i="1" l="1"/>
  <c r="Y64" i="1" l="1"/>
  <c r="X63" i="1" l="1"/>
  <c r="S63" i="1" l="1"/>
  <c r="Q42" i="1" l="1"/>
  <c r="Q92" i="1" s="1"/>
  <c r="Y179" i="1" l="1"/>
  <c r="B135" i="1" l="1"/>
  <c r="P63" i="1" l="1"/>
  <c r="O63" i="1"/>
  <c r="L42" i="1"/>
  <c r="L92" i="1" s="1"/>
  <c r="K63" i="1"/>
  <c r="K64" i="1" l="1"/>
  <c r="J63" i="1" l="1"/>
  <c r="I63" i="1" l="1"/>
  <c r="H63" i="1" l="1"/>
  <c r="H42" i="1"/>
  <c r="H92" i="1" s="1"/>
  <c r="Y63" i="1" l="1"/>
  <c r="Y139" i="1" l="1"/>
  <c r="Y142" i="1" s="1"/>
  <c r="X139" i="1"/>
  <c r="X142" i="1" s="1"/>
  <c r="U139" i="1"/>
  <c r="U142" i="1" s="1"/>
  <c r="T139" i="1"/>
  <c r="T142" i="1" s="1"/>
  <c r="Q139" i="1"/>
  <c r="Q142" i="1" s="1"/>
  <c r="P139" i="1"/>
  <c r="P142" i="1" s="1"/>
  <c r="M139" i="1"/>
  <c r="M142" i="1" s="1"/>
  <c r="L139" i="1"/>
  <c r="L142" i="1" s="1"/>
  <c r="I139" i="1"/>
  <c r="I142" i="1" s="1"/>
  <c r="H139" i="1"/>
  <c r="H142" i="1" s="1"/>
  <c r="J139" i="1"/>
  <c r="J142" i="1" s="1"/>
  <c r="K139" i="1"/>
  <c r="K142" i="1" s="1"/>
  <c r="N139" i="1"/>
  <c r="N142" i="1" s="1"/>
  <c r="O139" i="1"/>
  <c r="O142" i="1" s="1"/>
  <c r="R139" i="1"/>
  <c r="R142" i="1" s="1"/>
  <c r="S139" i="1"/>
  <c r="S142" i="1" s="1"/>
  <c r="V139" i="1"/>
  <c r="V142" i="1" s="1"/>
  <c r="W139" i="1"/>
  <c r="W142" i="1" s="1"/>
  <c r="C139" i="1" l="1"/>
  <c r="D139" i="1" l="1"/>
  <c r="J133" i="1"/>
  <c r="N204" i="1" l="1"/>
  <c r="M204" i="1"/>
  <c r="F204" i="1"/>
  <c r="G204" i="1"/>
  <c r="H204" i="1"/>
  <c r="I204" i="1"/>
  <c r="J204" i="1"/>
  <c r="K204" i="1"/>
  <c r="L204" i="1"/>
  <c r="F205" i="1"/>
  <c r="G205" i="1"/>
  <c r="H205" i="1"/>
  <c r="I205" i="1"/>
  <c r="J205" i="1"/>
  <c r="K205" i="1"/>
  <c r="L205" i="1"/>
  <c r="M205" i="1"/>
  <c r="N205" i="1" l="1"/>
  <c r="D245" i="1" l="1"/>
  <c r="D248" i="1"/>
  <c r="D252" i="1"/>
  <c r="D253" i="1"/>
  <c r="G134" i="1" l="1"/>
  <c r="H134" i="1"/>
  <c r="F135" i="1"/>
  <c r="G135" i="1"/>
  <c r="I135" i="1"/>
  <c r="J135" i="1"/>
  <c r="K135" i="1"/>
  <c r="M135" i="1"/>
  <c r="N135" i="1"/>
  <c r="O135" i="1"/>
  <c r="P135" i="1"/>
  <c r="Q135" i="1"/>
  <c r="R135" i="1"/>
  <c r="S135" i="1"/>
  <c r="T135" i="1"/>
  <c r="U135" i="1"/>
  <c r="V135" i="1"/>
  <c r="W135" i="1"/>
  <c r="X135" i="1"/>
  <c r="B132" i="1" l="1"/>
  <c r="S191" i="1" l="1"/>
  <c r="N214" i="1" l="1"/>
  <c r="W166" i="1" l="1"/>
  <c r="X166" i="1"/>
  <c r="Y166" i="1"/>
  <c r="T166" i="1"/>
  <c r="U166" i="1"/>
  <c r="I166" i="1"/>
  <c r="J166" i="1"/>
  <c r="K166" i="1"/>
  <c r="L166" i="1"/>
  <c r="M166" i="1"/>
  <c r="N166" i="1"/>
  <c r="O166" i="1"/>
  <c r="P166" i="1"/>
  <c r="Q166" i="1"/>
  <c r="R166" i="1"/>
  <c r="G166" i="1"/>
  <c r="F166" i="1"/>
  <c r="Z147" i="1"/>
  <c r="G199" i="1" l="1"/>
  <c r="H199" i="1"/>
  <c r="L199" i="1"/>
  <c r="M199" i="1"/>
  <c r="N199" i="1"/>
  <c r="O199" i="1"/>
  <c r="P199" i="1"/>
  <c r="V199" i="1"/>
  <c r="W199" i="1"/>
  <c r="Y199" i="1"/>
  <c r="I194" i="1"/>
  <c r="G194" i="1"/>
  <c r="N194" i="1"/>
  <c r="O194" i="1"/>
  <c r="P194" i="1"/>
  <c r="Q194" i="1"/>
  <c r="R194" i="1"/>
  <c r="T194" i="1"/>
  <c r="W194" i="1"/>
  <c r="X194" i="1"/>
  <c r="Z191" i="1"/>
  <c r="I191" i="1"/>
  <c r="J191" i="1"/>
  <c r="K191" i="1"/>
  <c r="L191" i="1"/>
  <c r="M191" i="1"/>
  <c r="N191" i="1"/>
  <c r="O191" i="1"/>
  <c r="P191" i="1"/>
  <c r="Q191" i="1"/>
  <c r="R191" i="1"/>
  <c r="T191" i="1"/>
  <c r="U191" i="1"/>
  <c r="G191" i="1"/>
  <c r="F191" i="1"/>
  <c r="W191" i="1"/>
  <c r="X191" i="1"/>
  <c r="W185" i="1"/>
  <c r="X185" i="1"/>
  <c r="Y185" i="1"/>
  <c r="Z185" i="1"/>
  <c r="P185" i="1"/>
  <c r="Q185" i="1"/>
  <c r="K185" i="1"/>
  <c r="L185" i="1"/>
  <c r="M185" i="1"/>
  <c r="N185" i="1"/>
  <c r="Z182" i="1"/>
  <c r="X182" i="1"/>
  <c r="Y182" i="1"/>
  <c r="W182" i="1"/>
  <c r="V182" i="1"/>
  <c r="T182" i="1"/>
  <c r="P182" i="1"/>
  <c r="M182" i="1"/>
  <c r="H168" i="1"/>
  <c r="B210" i="1" l="1"/>
  <c r="N210" i="1" l="1"/>
  <c r="Z152" i="1"/>
  <c r="G161" i="1"/>
  <c r="H161" i="1"/>
  <c r="I161" i="1"/>
  <c r="J161" i="1"/>
  <c r="K161" i="1"/>
  <c r="L161" i="1"/>
  <c r="M161" i="1"/>
  <c r="F161" i="1"/>
  <c r="O161" i="1"/>
  <c r="Q161" i="1"/>
  <c r="R161" i="1"/>
  <c r="W161" i="1"/>
  <c r="V162" i="1"/>
  <c r="R162" i="1"/>
  <c r="I162" i="1"/>
  <c r="Y208" i="1"/>
  <c r="Z208" i="1"/>
  <c r="V208" i="1"/>
  <c r="W208" i="1"/>
  <c r="Q208" i="1"/>
  <c r="R208" i="1"/>
  <c r="H208" i="1"/>
  <c r="G208" i="1"/>
  <c r="N208" i="1"/>
  <c r="J208" i="1"/>
  <c r="K208" i="1"/>
  <c r="L208" i="1"/>
  <c r="M208" i="1"/>
  <c r="I208" i="1"/>
  <c r="F208" i="1"/>
  <c r="C208" i="1" s="1"/>
  <c r="P208" i="1"/>
  <c r="S208" i="1"/>
  <c r="T208" i="1"/>
  <c r="U208" i="1"/>
  <c r="X208" i="1"/>
  <c r="V158" i="1" l="1"/>
  <c r="R158" i="1"/>
  <c r="I158" i="1"/>
  <c r="B241" i="1" l="1"/>
  <c r="C121" i="1" l="1"/>
  <c r="F133" i="1" l="1"/>
  <c r="H133" i="1"/>
  <c r="G133" i="1"/>
  <c r="F136" i="1"/>
  <c r="G136" i="1"/>
  <c r="F137" i="1"/>
  <c r="G137" i="1"/>
  <c r="I133" i="1"/>
  <c r="K133" i="1"/>
  <c r="M133" i="1"/>
  <c r="N133" i="1"/>
  <c r="O133" i="1"/>
  <c r="Q133" i="1"/>
  <c r="R133" i="1"/>
  <c r="S133" i="1"/>
  <c r="T133" i="1"/>
  <c r="U133" i="1"/>
  <c r="V133" i="1"/>
  <c r="W133" i="1"/>
  <c r="X133" i="1"/>
  <c r="Y133" i="1"/>
  <c r="Z133" i="1"/>
  <c r="I134" i="1"/>
  <c r="J134" i="1"/>
  <c r="K134" i="1"/>
  <c r="L134" i="1"/>
  <c r="M134" i="1"/>
  <c r="N134" i="1"/>
  <c r="O134" i="1"/>
  <c r="Q134" i="1"/>
  <c r="R134" i="1"/>
  <c r="S134" i="1"/>
  <c r="T134" i="1"/>
  <c r="U134" i="1"/>
  <c r="V134" i="1"/>
  <c r="W134" i="1"/>
  <c r="X134" i="1"/>
  <c r="Y134" i="1"/>
  <c r="Z134" i="1"/>
  <c r="Y135" i="1"/>
  <c r="Z135" i="1"/>
  <c r="I136" i="1"/>
  <c r="J136" i="1"/>
  <c r="K136" i="1"/>
  <c r="L136" i="1"/>
  <c r="M136" i="1"/>
  <c r="N136" i="1"/>
  <c r="O136" i="1"/>
  <c r="P136" i="1"/>
  <c r="Q136" i="1"/>
  <c r="R136" i="1"/>
  <c r="S136" i="1"/>
  <c r="T136" i="1"/>
  <c r="U136" i="1"/>
  <c r="V136" i="1"/>
  <c r="W136" i="1"/>
  <c r="X136" i="1"/>
  <c r="Y136" i="1"/>
  <c r="Z136" i="1"/>
  <c r="I137" i="1"/>
  <c r="J137" i="1"/>
  <c r="K137" i="1"/>
  <c r="L137" i="1"/>
  <c r="M137" i="1"/>
  <c r="N137" i="1"/>
  <c r="O137" i="1"/>
  <c r="P137" i="1"/>
  <c r="Q137" i="1"/>
  <c r="R137" i="1"/>
  <c r="S137" i="1"/>
  <c r="T137" i="1"/>
  <c r="U137" i="1"/>
  <c r="V137" i="1"/>
  <c r="W137" i="1"/>
  <c r="X137" i="1"/>
  <c r="Y137" i="1"/>
  <c r="Z137" i="1"/>
  <c r="I107" i="1"/>
  <c r="J107" i="1"/>
  <c r="K107" i="1"/>
  <c r="L107" i="1"/>
  <c r="M107" i="1"/>
  <c r="N107" i="1"/>
  <c r="O107" i="1"/>
  <c r="P107" i="1"/>
  <c r="Q107" i="1"/>
  <c r="R107" i="1"/>
  <c r="S107" i="1"/>
  <c r="T107" i="1"/>
  <c r="U107" i="1"/>
  <c r="V107" i="1"/>
  <c r="W107" i="1"/>
  <c r="Y107" i="1"/>
  <c r="Z107" i="1"/>
  <c r="H136" i="1"/>
  <c r="H137" i="1"/>
  <c r="F122" i="1"/>
  <c r="N63" i="1" l="1"/>
  <c r="AA242" i="1" l="1"/>
  <c r="AA244" i="1" s="1"/>
  <c r="G227" i="1" l="1"/>
  <c r="H227" i="1"/>
  <c r="I227" i="1"/>
  <c r="J227" i="1"/>
  <c r="K227" i="1"/>
  <c r="L227" i="1"/>
  <c r="M227" i="1"/>
  <c r="N227" i="1"/>
  <c r="O227" i="1"/>
  <c r="P227" i="1"/>
  <c r="Q227" i="1"/>
  <c r="R227" i="1"/>
  <c r="S227" i="1"/>
  <c r="T227" i="1"/>
  <c r="U227" i="1"/>
  <c r="V227" i="1"/>
  <c r="W227" i="1"/>
  <c r="X227" i="1"/>
  <c r="Y227" i="1"/>
  <c r="Z227" i="1"/>
  <c r="X231" i="1" l="1"/>
  <c r="G64" i="1" l="1"/>
  <c r="K42" i="1" l="1"/>
  <c r="K92" i="1" s="1"/>
  <c r="F63" i="1" l="1"/>
  <c r="G63" i="1" l="1"/>
  <c r="Q228" i="1" l="1"/>
  <c r="U228" i="1" l="1"/>
  <c r="G228" i="1" l="1"/>
  <c r="X228" i="1" l="1"/>
  <c r="S228" i="1" l="1"/>
  <c r="O228" i="1" l="1"/>
  <c r="P228" i="1" l="1"/>
  <c r="I228" i="1" l="1"/>
  <c r="L228" i="1"/>
  <c r="M228" i="1"/>
  <c r="N228" i="1"/>
  <c r="Y228" i="1" l="1"/>
  <c r="V42" i="1" l="1"/>
  <c r="V92" i="1" s="1"/>
  <c r="Z64" i="1" l="1"/>
  <c r="X64" i="1"/>
  <c r="W64" i="1"/>
  <c r="V64" i="1"/>
  <c r="U64" i="1"/>
  <c r="T64" i="1"/>
  <c r="S64" i="1"/>
  <c r="R64" i="1"/>
  <c r="Q64" i="1"/>
  <c r="P64" i="1"/>
  <c r="O64" i="1"/>
  <c r="N64" i="1"/>
  <c r="M64" i="1"/>
  <c r="L64" i="1"/>
  <c r="J64" i="1"/>
  <c r="I64" i="1"/>
  <c r="H64" i="1"/>
  <c r="Z63" i="1" l="1"/>
  <c r="W63" i="1"/>
  <c r="V63" i="1"/>
  <c r="U63" i="1"/>
  <c r="T63" i="1"/>
  <c r="R63" i="1"/>
  <c r="Q63" i="1"/>
  <c r="M63" i="1" l="1"/>
  <c r="L63" i="1"/>
  <c r="X42" i="1" l="1"/>
  <c r="X92" i="1" s="1"/>
  <c r="Y42" i="1"/>
  <c r="Y92" i="1" s="1"/>
  <c r="Z42" i="1"/>
  <c r="Z92" i="1" s="1"/>
  <c r="W42" i="1"/>
  <c r="W92" i="1" s="1"/>
  <c r="U42" i="1"/>
  <c r="U92" i="1" s="1"/>
  <c r="T42" i="1"/>
  <c r="T92" i="1" s="1"/>
  <c r="S42" i="1"/>
  <c r="S92" i="1" s="1"/>
  <c r="R42" i="1"/>
  <c r="R92" i="1" s="1"/>
  <c r="P42" i="1" l="1"/>
  <c r="P92" i="1" s="1"/>
  <c r="O42" i="1"/>
  <c r="O92" i="1" s="1"/>
  <c r="O41" i="1"/>
  <c r="M42" i="1"/>
  <c r="M92" i="1" s="1"/>
  <c r="N42" i="1"/>
  <c r="N92" i="1" s="1"/>
  <c r="J42" i="1"/>
  <c r="J92" i="1" s="1"/>
  <c r="G42" i="1"/>
  <c r="G92" i="1" s="1"/>
  <c r="C63" i="1"/>
  <c r="R228" i="1" l="1"/>
  <c r="J228" i="1"/>
  <c r="F228" i="1" l="1"/>
  <c r="K228" i="1" l="1"/>
  <c r="T228" i="1" l="1"/>
  <c r="Z228" i="1" l="1"/>
  <c r="H228" i="1" l="1"/>
  <c r="H232" i="1"/>
  <c r="C223" i="1" l="1"/>
  <c r="D223" i="1" s="1"/>
  <c r="C225" i="1"/>
  <c r="C226" i="1"/>
  <c r="D226" i="1" s="1"/>
  <c r="C227" i="1" l="1"/>
  <c r="D227" i="1" s="1"/>
  <c r="D225" i="1"/>
  <c r="C229" i="1"/>
  <c r="D229" i="1" s="1"/>
  <c r="C222" i="1" l="1"/>
  <c r="D222" i="1" s="1"/>
  <c r="C85" i="1" l="1"/>
  <c r="C86" i="1"/>
  <c r="C87" i="1"/>
  <c r="C88" i="1"/>
  <c r="C89" i="1"/>
  <c r="C90" i="1"/>
  <c r="C91" i="1"/>
  <c r="C92" i="1"/>
  <c r="C93" i="1"/>
  <c r="C94" i="1"/>
  <c r="C95" i="1"/>
  <c r="C101" i="1"/>
  <c r="C102" i="1"/>
  <c r="C103" i="1"/>
  <c r="C106" i="1" s="1"/>
  <c r="C108" i="1"/>
  <c r="C109" i="1"/>
  <c r="C110" i="1"/>
  <c r="C111" i="1"/>
  <c r="D111" i="1" s="1"/>
  <c r="C112" i="1"/>
  <c r="D112" i="1" s="1"/>
  <c r="C113" i="1"/>
  <c r="C140" i="1" s="1"/>
  <c r="C115" i="1"/>
  <c r="D115" i="1" s="1"/>
  <c r="C116" i="1"/>
  <c r="C117" i="1"/>
  <c r="C118" i="1"/>
  <c r="C119" i="1"/>
  <c r="C120" i="1"/>
  <c r="C123" i="1"/>
  <c r="C124" i="1"/>
  <c r="C125" i="1"/>
  <c r="C126" i="1"/>
  <c r="C127" i="1"/>
  <c r="C138" i="1"/>
  <c r="D138" i="1" s="1"/>
  <c r="C141" i="1"/>
  <c r="C142" i="1" s="1"/>
  <c r="D142" i="1" s="1"/>
  <c r="C143" i="1"/>
  <c r="C146" i="1"/>
  <c r="C149" i="1"/>
  <c r="C150" i="1"/>
  <c r="C153" i="1"/>
  <c r="C154" i="1"/>
  <c r="C159" i="1"/>
  <c r="C164" i="1"/>
  <c r="C165" i="1"/>
  <c r="C177" i="1"/>
  <c r="C178" i="1"/>
  <c r="C180" i="1"/>
  <c r="C182" i="1" s="1"/>
  <c r="D182" i="1" s="1"/>
  <c r="C183" i="1"/>
  <c r="D183" i="1" s="1"/>
  <c r="C184" i="1"/>
  <c r="C186" i="1"/>
  <c r="D186" i="1" s="1"/>
  <c r="C187" i="1"/>
  <c r="C189" i="1"/>
  <c r="D189" i="1" s="1"/>
  <c r="C190" i="1"/>
  <c r="D190" i="1" s="1"/>
  <c r="C192" i="1"/>
  <c r="D192" i="1" s="1"/>
  <c r="C193" i="1"/>
  <c r="C195" i="1"/>
  <c r="D195" i="1" s="1"/>
  <c r="C196" i="1"/>
  <c r="D196" i="1" s="1"/>
  <c r="C197" i="1"/>
  <c r="D197" i="1" s="1"/>
  <c r="C198" i="1"/>
  <c r="D198" i="1" s="1"/>
  <c r="C201" i="1"/>
  <c r="C203" i="1"/>
  <c r="C206" i="1"/>
  <c r="D206" i="1" s="1"/>
  <c r="C207" i="1"/>
  <c r="D207" i="1" s="1"/>
  <c r="C209" i="1"/>
  <c r="C211" i="1"/>
  <c r="C212" i="1"/>
  <c r="C213" i="1"/>
  <c r="C215" i="1"/>
  <c r="C216" i="1"/>
  <c r="C217" i="1"/>
  <c r="C218" i="1"/>
  <c r="C221" i="1"/>
  <c r="C179" i="1" l="1"/>
  <c r="D179" i="1" s="1"/>
  <c r="C185" i="1"/>
  <c r="D185" i="1" s="1"/>
  <c r="D184" i="1"/>
  <c r="C194" i="1"/>
  <c r="D193" i="1"/>
  <c r="D194" i="1" s="1"/>
  <c r="D187" i="1"/>
  <c r="C188" i="1"/>
  <c r="D188" i="1" s="1"/>
  <c r="C132" i="1"/>
  <c r="D113" i="1"/>
  <c r="C166" i="1"/>
  <c r="C205" i="1"/>
  <c r="C134" i="1"/>
  <c r="D134" i="1" s="1"/>
  <c r="C133" i="1"/>
  <c r="D133" i="1" s="1"/>
  <c r="C135" i="1"/>
  <c r="D135" i="1" s="1"/>
  <c r="C162" i="1"/>
  <c r="F295" i="1"/>
  <c r="L295" i="1" l="1"/>
  <c r="AA300" i="1" l="1"/>
  <c r="K36" i="1" l="1"/>
  <c r="U295" i="1" l="1"/>
  <c r="W295" i="1" l="1"/>
  <c r="X295" i="1"/>
  <c r="H295" i="1" l="1"/>
  <c r="K295" i="1"/>
  <c r="Q295" i="1"/>
  <c r="R295" i="1"/>
  <c r="T295" i="1"/>
  <c r="V295" i="1"/>
  <c r="Y295" i="1"/>
  <c r="G295" i="1"/>
  <c r="N295" i="1" l="1"/>
  <c r="S295" i="1"/>
  <c r="O295" i="1"/>
  <c r="AA63" i="1"/>
  <c r="C53" i="1" l="1"/>
  <c r="C52" i="1"/>
  <c r="M295" i="1" l="1"/>
  <c r="S11" i="1" l="1"/>
  <c r="I295" i="1" l="1"/>
  <c r="J295" i="1"/>
  <c r="P295" i="1"/>
  <c r="Z295" i="1"/>
  <c r="C295" i="1" l="1"/>
  <c r="C280" i="1"/>
  <c r="G281" i="1"/>
  <c r="H281" i="1"/>
  <c r="I281" i="1"/>
  <c r="J281" i="1"/>
  <c r="K281" i="1"/>
  <c r="L281" i="1"/>
  <c r="M281" i="1"/>
  <c r="N281" i="1"/>
  <c r="O281" i="1"/>
  <c r="P281" i="1"/>
  <c r="Q281" i="1"/>
  <c r="R281" i="1"/>
  <c r="S281" i="1"/>
  <c r="T281" i="1"/>
  <c r="U281" i="1"/>
  <c r="V281" i="1"/>
  <c r="W281" i="1"/>
  <c r="X281" i="1"/>
  <c r="Y281" i="1"/>
  <c r="Z281" i="1"/>
  <c r="F281" i="1"/>
  <c r="C281" i="1" l="1"/>
  <c r="C30" i="1" l="1"/>
  <c r="AE30" i="1" l="1"/>
  <c r="C47" i="1"/>
  <c r="C48" i="1"/>
  <c r="C49" i="1"/>
  <c r="F44" i="1"/>
  <c r="C42" i="1" l="1"/>
  <c r="AL42" i="1" s="1"/>
  <c r="AL45" i="1" s="1"/>
  <c r="AA42" i="1"/>
  <c r="N285" i="1" l="1"/>
  <c r="U285" i="1"/>
  <c r="B285" i="1"/>
  <c r="F285" i="1"/>
  <c r="J285" i="1"/>
  <c r="O285" i="1"/>
  <c r="S285" i="1"/>
  <c r="K285" i="1"/>
  <c r="V285" i="1"/>
  <c r="Z285" i="1"/>
  <c r="L285" i="1"/>
  <c r="W285" i="1"/>
  <c r="I285" i="1"/>
  <c r="R285" i="1"/>
  <c r="C285" i="1"/>
  <c r="G285" i="1"/>
  <c r="P285" i="1"/>
  <c r="H285" i="1"/>
  <c r="Q285" i="1"/>
  <c r="E285" i="1"/>
  <c r="M285" i="1"/>
  <c r="T285" i="1"/>
  <c r="X285" i="1"/>
  <c r="Y285" i="1"/>
  <c r="C287" i="1"/>
  <c r="C288" i="1" s="1"/>
  <c r="AE5" i="1" l="1"/>
  <c r="AF30" i="1" l="1"/>
  <c r="C21" i="1"/>
  <c r="AE21" i="1" l="1"/>
  <c r="AF21" i="1" s="1"/>
  <c r="D21" i="1"/>
  <c r="C18" i="1"/>
  <c r="G11" i="1"/>
  <c r="F11" i="1"/>
  <c r="B11" i="1"/>
  <c r="H11" i="1"/>
  <c r="I11" i="1"/>
  <c r="J11" i="1"/>
  <c r="K11" i="1"/>
  <c r="M11" i="1"/>
  <c r="N11" i="1"/>
  <c r="O11" i="1"/>
  <c r="Q11" i="1"/>
  <c r="R11" i="1"/>
  <c r="T11" i="1"/>
  <c r="U11" i="1"/>
  <c r="V11" i="1"/>
  <c r="X11" i="1"/>
  <c r="Y11" i="1"/>
  <c r="Z11" i="1"/>
  <c r="F13" i="1"/>
  <c r="G13" i="1"/>
  <c r="H13" i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V13" i="1"/>
  <c r="W13" i="1"/>
  <c r="X13" i="1"/>
  <c r="Y13" i="1"/>
  <c r="Z13" i="1"/>
  <c r="F17" i="1"/>
  <c r="G17" i="1"/>
  <c r="H17" i="1"/>
  <c r="I17" i="1"/>
  <c r="J17" i="1"/>
  <c r="K17" i="1"/>
  <c r="L17" i="1"/>
  <c r="M17" i="1"/>
  <c r="N17" i="1"/>
  <c r="O17" i="1"/>
  <c r="P17" i="1"/>
  <c r="Q17" i="1"/>
  <c r="R17" i="1"/>
  <c r="S17" i="1"/>
  <c r="T17" i="1"/>
  <c r="U17" i="1"/>
  <c r="V17" i="1"/>
  <c r="W17" i="1"/>
  <c r="X17" i="1"/>
  <c r="Z17" i="1"/>
  <c r="R26" i="1"/>
  <c r="F22" i="1"/>
  <c r="G22" i="1"/>
  <c r="H22" i="1"/>
  <c r="I22" i="1"/>
  <c r="J22" i="1"/>
  <c r="K22" i="1"/>
  <c r="L22" i="1"/>
  <c r="M22" i="1"/>
  <c r="N22" i="1"/>
  <c r="O22" i="1"/>
  <c r="P22" i="1"/>
  <c r="Q22" i="1"/>
  <c r="R22" i="1"/>
  <c r="S22" i="1"/>
  <c r="T22" i="1"/>
  <c r="U22" i="1"/>
  <c r="V22" i="1"/>
  <c r="W22" i="1"/>
  <c r="X22" i="1"/>
  <c r="Y22" i="1"/>
  <c r="Z22" i="1"/>
  <c r="F24" i="1"/>
  <c r="G24" i="1"/>
  <c r="H24" i="1"/>
  <c r="I24" i="1"/>
  <c r="J24" i="1"/>
  <c r="K24" i="1"/>
  <c r="L24" i="1"/>
  <c r="M24" i="1"/>
  <c r="N24" i="1"/>
  <c r="O24" i="1"/>
  <c r="P24" i="1"/>
  <c r="Q24" i="1"/>
  <c r="R24" i="1"/>
  <c r="S24" i="1"/>
  <c r="T24" i="1"/>
  <c r="U24" i="1"/>
  <c r="V24" i="1"/>
  <c r="W24" i="1"/>
  <c r="X24" i="1"/>
  <c r="Y24" i="1"/>
  <c r="Z24" i="1"/>
  <c r="F26" i="1"/>
  <c r="G26" i="1"/>
  <c r="H26" i="1"/>
  <c r="I26" i="1"/>
  <c r="J26" i="1"/>
  <c r="K26" i="1"/>
  <c r="L26" i="1"/>
  <c r="M26" i="1"/>
  <c r="N26" i="1"/>
  <c r="O26" i="1"/>
  <c r="P26" i="1"/>
  <c r="Q26" i="1"/>
  <c r="S26" i="1"/>
  <c r="T26" i="1"/>
  <c r="U26" i="1"/>
  <c r="V26" i="1"/>
  <c r="W26" i="1"/>
  <c r="X26" i="1"/>
  <c r="Y26" i="1"/>
  <c r="Z26" i="1"/>
  <c r="F29" i="1"/>
  <c r="G29" i="1"/>
  <c r="H29" i="1"/>
  <c r="I29" i="1"/>
  <c r="J29" i="1"/>
  <c r="K29" i="1"/>
  <c r="L29" i="1"/>
  <c r="M29" i="1"/>
  <c r="N29" i="1"/>
  <c r="O29" i="1"/>
  <c r="P29" i="1"/>
  <c r="Q29" i="1"/>
  <c r="R29" i="1"/>
  <c r="S29" i="1"/>
  <c r="T29" i="1"/>
  <c r="U29" i="1"/>
  <c r="V29" i="1"/>
  <c r="W29" i="1"/>
  <c r="X29" i="1"/>
  <c r="Y29" i="1"/>
  <c r="Z29" i="1"/>
  <c r="AE18" i="1" l="1"/>
  <c r="AF18" i="1" s="1"/>
  <c r="C29" i="1"/>
  <c r="C7" i="1"/>
  <c r="AE7" i="1" s="1"/>
  <c r="AF7" i="1" l="1"/>
  <c r="B13" i="1"/>
  <c r="B9" i="1"/>
  <c r="C25" i="1" l="1"/>
  <c r="AE25" i="1" l="1"/>
  <c r="C12" i="1"/>
  <c r="AE12" i="1" l="1"/>
  <c r="AF12" i="1" s="1"/>
  <c r="AF25" i="1"/>
  <c r="F39" i="1"/>
  <c r="G39" i="1"/>
  <c r="H39" i="1"/>
  <c r="I39" i="1"/>
  <c r="J39" i="1"/>
  <c r="K39" i="1"/>
  <c r="L39" i="1"/>
  <c r="M39" i="1"/>
  <c r="N39" i="1"/>
  <c r="O39" i="1"/>
  <c r="P39" i="1"/>
  <c r="Q39" i="1"/>
  <c r="R39" i="1"/>
  <c r="S39" i="1"/>
  <c r="T39" i="1"/>
  <c r="U39" i="1"/>
  <c r="V39" i="1"/>
  <c r="W39" i="1"/>
  <c r="X39" i="1"/>
  <c r="Y39" i="1"/>
  <c r="Z39" i="1"/>
  <c r="G36" i="1" l="1"/>
  <c r="H36" i="1"/>
  <c r="I36" i="1"/>
  <c r="J36" i="1"/>
  <c r="L36" i="1"/>
  <c r="M36" i="1"/>
  <c r="N36" i="1"/>
  <c r="O36" i="1"/>
  <c r="P36" i="1"/>
  <c r="Q36" i="1"/>
  <c r="R36" i="1"/>
  <c r="S36" i="1"/>
  <c r="T36" i="1"/>
  <c r="U36" i="1"/>
  <c r="V36" i="1"/>
  <c r="W36" i="1"/>
  <c r="X36" i="1"/>
  <c r="Y36" i="1"/>
  <c r="Z36" i="1"/>
  <c r="B36" i="1" l="1"/>
  <c r="F36" i="1" l="1"/>
  <c r="C20" i="1" l="1"/>
  <c r="AE20" i="1" l="1"/>
  <c r="AF20" i="1" s="1"/>
  <c r="B22" i="1"/>
  <c r="D25" i="1" l="1"/>
  <c r="C26" i="1"/>
  <c r="G236" i="1"/>
  <c r="C233" i="1"/>
  <c r="D233" i="1" s="1"/>
  <c r="C235" i="1" l="1"/>
  <c r="AE26" i="1"/>
  <c r="AF26" i="1" l="1"/>
  <c r="K167" i="1"/>
  <c r="K168" i="1"/>
  <c r="K175" i="1" s="1"/>
  <c r="J194" i="1" l="1"/>
  <c r="U194" i="1" l="1"/>
  <c r="L194" i="1" l="1"/>
  <c r="W148" i="1" l="1"/>
  <c r="C144" i="1" l="1"/>
  <c r="U148" i="1"/>
  <c r="R185" i="1" l="1"/>
  <c r="J185" i="1" l="1"/>
  <c r="G185" i="1" l="1"/>
  <c r="C155" i="1" l="1"/>
  <c r="M162" i="1" l="1"/>
  <c r="P148" i="1" l="1"/>
  <c r="B147" i="1" l="1"/>
  <c r="R168" i="1" l="1"/>
  <c r="F167" i="1"/>
  <c r="T199" i="1" l="1"/>
  <c r="O185" i="1" l="1"/>
  <c r="L148" i="1" l="1"/>
  <c r="U152" i="1" l="1"/>
  <c r="K194" i="1" l="1"/>
  <c r="N106" i="1" l="1"/>
  <c r="I167" i="1" l="1"/>
  <c r="I176" i="1" s="1"/>
  <c r="R148" i="1" l="1"/>
  <c r="F163" i="1" l="1"/>
  <c r="X148" i="1"/>
  <c r="D103" i="1" l="1"/>
  <c r="F168" i="1" l="1"/>
  <c r="F175" i="1" s="1"/>
  <c r="F176" i="1"/>
  <c r="F194" i="1"/>
  <c r="S162" i="1" l="1"/>
  <c r="S158" i="1"/>
  <c r="S166" i="1"/>
  <c r="Z176" i="1"/>
  <c r="Z168" i="1"/>
  <c r="Z194" i="1"/>
  <c r="Z175" i="1" l="1"/>
  <c r="M176" i="1" l="1"/>
  <c r="H167" i="1"/>
  <c r="H176" i="1" l="1"/>
  <c r="H175" i="1"/>
  <c r="G167" i="1"/>
  <c r="J167" i="1"/>
  <c r="J176" i="1" s="1"/>
  <c r="K176" i="1"/>
  <c r="L167" i="1"/>
  <c r="L176" i="1" s="1"/>
  <c r="N167" i="1"/>
  <c r="N176" i="1" s="1"/>
  <c r="O167" i="1"/>
  <c r="O176" i="1" s="1"/>
  <c r="P167" i="1"/>
  <c r="P176" i="1" s="1"/>
  <c r="K199" i="1"/>
  <c r="G176" i="1" l="1"/>
  <c r="Y176" i="1"/>
  <c r="Q182" i="1"/>
  <c r="R182" i="1"/>
  <c r="R167" i="1" l="1"/>
  <c r="R175" i="1" s="1"/>
  <c r="O182" i="1"/>
  <c r="I148" i="1"/>
  <c r="G168" i="1"/>
  <c r="G175" i="1" s="1"/>
  <c r="I168" i="1"/>
  <c r="I175" i="1" s="1"/>
  <c r="J168" i="1"/>
  <c r="J175" i="1" s="1"/>
  <c r="L168" i="1"/>
  <c r="L175" i="1" s="1"/>
  <c r="M175" i="1"/>
  <c r="N168" i="1"/>
  <c r="N175" i="1" s="1"/>
  <c r="O168" i="1"/>
  <c r="O175" i="1" s="1"/>
  <c r="P168" i="1"/>
  <c r="P175" i="1" s="1"/>
  <c r="Q168" i="1"/>
  <c r="S168" i="1"/>
  <c r="T168" i="1"/>
  <c r="U168" i="1"/>
  <c r="V168" i="1"/>
  <c r="W168" i="1"/>
  <c r="X168" i="1"/>
  <c r="Q167" i="1"/>
  <c r="S167" i="1"/>
  <c r="S176" i="1" s="1"/>
  <c r="T167" i="1"/>
  <c r="T176" i="1" s="1"/>
  <c r="U167" i="1"/>
  <c r="U176" i="1" s="1"/>
  <c r="V167" i="1"/>
  <c r="V176" i="1" s="1"/>
  <c r="W167" i="1"/>
  <c r="W176" i="1" s="1"/>
  <c r="X167" i="1"/>
  <c r="X176" i="1" s="1"/>
  <c r="H185" i="1"/>
  <c r="V175" i="1" l="1"/>
  <c r="X175" i="1"/>
  <c r="T175" i="1"/>
  <c r="Q175" i="1"/>
  <c r="U175" i="1"/>
  <c r="W175" i="1"/>
  <c r="S175" i="1"/>
  <c r="Q176" i="1"/>
  <c r="C176" i="1" s="1"/>
  <c r="C167" i="1"/>
  <c r="C168" i="1"/>
  <c r="S199" i="1"/>
  <c r="C175" i="1" l="1"/>
  <c r="Z162" i="1"/>
  <c r="V194" i="1" l="1"/>
  <c r="Y191" i="1"/>
  <c r="M194" i="1"/>
  <c r="D119" i="1" l="1"/>
  <c r="S185" i="1" l="1"/>
  <c r="D127" i="1" l="1"/>
  <c r="D120" i="1" l="1"/>
  <c r="C137" i="1" l="1"/>
  <c r="D137" i="1" s="1"/>
  <c r="H194" i="1" l="1"/>
  <c r="S194" i="1" l="1"/>
  <c r="T162" i="1" l="1"/>
  <c r="G235" i="1" l="1"/>
  <c r="H235" i="1"/>
  <c r="I235" i="1"/>
  <c r="J235" i="1"/>
  <c r="K235" i="1"/>
  <c r="L235" i="1"/>
  <c r="M235" i="1"/>
  <c r="N235" i="1"/>
  <c r="O235" i="1"/>
  <c r="P235" i="1"/>
  <c r="Q235" i="1"/>
  <c r="R235" i="1"/>
  <c r="S235" i="1"/>
  <c r="T235" i="1"/>
  <c r="U235" i="1"/>
  <c r="V235" i="1"/>
  <c r="X235" i="1"/>
  <c r="X242" i="1" s="1"/>
  <c r="Y235" i="1"/>
  <c r="Z235" i="1"/>
  <c r="Y106" i="1" l="1"/>
  <c r="S236" i="1" l="1"/>
  <c r="F162" i="1" l="1"/>
  <c r="Y175" i="1" l="1"/>
  <c r="U199" i="1" l="1"/>
  <c r="T185" i="1" l="1"/>
  <c r="P162" i="1" l="1"/>
  <c r="O162" i="1" l="1"/>
  <c r="W162" i="1" l="1"/>
  <c r="T236" i="1" l="1"/>
  <c r="M152" i="1" l="1"/>
  <c r="H191" i="1" l="1"/>
  <c r="Z166" i="1" l="1"/>
  <c r="G152" i="1" l="1"/>
  <c r="R152" i="1"/>
  <c r="Y162" i="1" l="1"/>
  <c r="U185" i="1" l="1"/>
  <c r="X199" i="1" l="1"/>
  <c r="C136" i="1" l="1"/>
  <c r="D136" i="1" s="1"/>
  <c r="J162" i="1"/>
  <c r="J152" i="1"/>
  <c r="H179" i="1" l="1"/>
  <c r="F179" i="1" l="1"/>
  <c r="O152" i="1" l="1"/>
  <c r="N152" i="1"/>
  <c r="L182" i="1" l="1"/>
  <c r="X152" i="1" l="1"/>
  <c r="W152" i="1" l="1"/>
  <c r="L152" i="1" l="1"/>
  <c r="N236" i="1" l="1"/>
  <c r="R236" i="1" l="1"/>
  <c r="R199" i="1"/>
  <c r="P152" i="1"/>
  <c r="H236" i="1" l="1"/>
  <c r="M236" i="1" l="1"/>
  <c r="Z236" i="1" l="1"/>
  <c r="V152" i="1"/>
  <c r="Q152" i="1" l="1"/>
  <c r="Y236" i="1" l="1"/>
  <c r="D201" i="1"/>
  <c r="D203" i="1"/>
  <c r="D205" i="1" l="1"/>
  <c r="O236" i="1"/>
  <c r="K162" i="1" l="1"/>
  <c r="F199" i="1" l="1"/>
  <c r="V236" i="1" l="1"/>
  <c r="U182" i="1" l="1"/>
  <c r="I152" i="1" l="1"/>
  <c r="S106" i="1" l="1"/>
  <c r="U106" i="1"/>
  <c r="Z106" i="1"/>
  <c r="J106" i="1" l="1"/>
  <c r="I106" i="1"/>
  <c r="Q106" i="1"/>
  <c r="M106" i="1"/>
  <c r="X106" i="1"/>
  <c r="P106" i="1"/>
  <c r="L106" i="1"/>
  <c r="H106" i="1"/>
  <c r="H107" i="1"/>
  <c r="C107" i="1" s="1"/>
  <c r="R106" i="1"/>
  <c r="O106" i="1"/>
  <c r="K106" i="1"/>
  <c r="V106" i="1"/>
  <c r="T106" i="1"/>
  <c r="W106" i="1"/>
  <c r="V185" i="1"/>
  <c r="D105" i="1" l="1"/>
  <c r="H152" i="1" l="1"/>
  <c r="K236" i="1" l="1"/>
  <c r="B208" i="1" l="1"/>
  <c r="D208" i="1" s="1"/>
  <c r="Z199" i="1" l="1"/>
  <c r="J199" i="1" l="1"/>
  <c r="T152" i="1" l="1"/>
  <c r="Q199" i="1" l="1"/>
  <c r="G179" i="1" l="1"/>
  <c r="S152" i="1" l="1"/>
  <c r="D175" i="1" l="1"/>
  <c r="X162" i="1"/>
  <c r="I199" i="1" l="1"/>
  <c r="C199" i="1" s="1"/>
  <c r="D199" i="1" s="1"/>
  <c r="K152" i="1" l="1"/>
  <c r="S182" i="1" l="1"/>
  <c r="Q162" i="1"/>
  <c r="I210" i="1" l="1"/>
  <c r="F152" i="1" l="1"/>
  <c r="G162" i="1" l="1"/>
  <c r="V166" i="1" l="1"/>
  <c r="H162" i="1" l="1"/>
  <c r="N182" i="1" l="1"/>
  <c r="X236" i="1" l="1"/>
  <c r="U162" i="1" l="1"/>
  <c r="H148" i="1" l="1"/>
  <c r="I147" i="1"/>
  <c r="L147" i="1"/>
  <c r="O148" i="1"/>
  <c r="R147" i="1"/>
  <c r="S148" i="1"/>
  <c r="U147" i="1"/>
  <c r="X147" i="1"/>
  <c r="Z148" i="1"/>
  <c r="F147" i="1"/>
  <c r="H163" i="1"/>
  <c r="I163" i="1"/>
  <c r="N163" i="1"/>
  <c r="R163" i="1"/>
  <c r="S163" i="1"/>
  <c r="V163" i="1"/>
  <c r="G148" i="1" l="1"/>
  <c r="C145" i="1"/>
  <c r="C156" i="1"/>
  <c r="T147" i="1"/>
  <c r="T148" i="1"/>
  <c r="P147" i="1"/>
  <c r="S147" i="1"/>
  <c r="K147" i="1"/>
  <c r="K148" i="1"/>
  <c r="V147" i="1"/>
  <c r="V148" i="1"/>
  <c r="N147" i="1"/>
  <c r="N148" i="1"/>
  <c r="J147" i="1"/>
  <c r="J148" i="1"/>
  <c r="W147" i="1"/>
  <c r="Y147" i="1"/>
  <c r="Y148" i="1"/>
  <c r="Q147" i="1"/>
  <c r="Q148" i="1"/>
  <c r="M147" i="1"/>
  <c r="M148" i="1"/>
  <c r="D143" i="1"/>
  <c r="O147" i="1"/>
  <c r="G147" i="1"/>
  <c r="Z163" i="1"/>
  <c r="Z158" i="1"/>
  <c r="H147" i="1"/>
  <c r="U158" i="1"/>
  <c r="U163" i="1"/>
  <c r="X158" i="1"/>
  <c r="X163" i="1"/>
  <c r="H158" i="1"/>
  <c r="Q158" i="1"/>
  <c r="Q163" i="1"/>
  <c r="P158" i="1"/>
  <c r="P163" i="1"/>
  <c r="F158" i="1"/>
  <c r="W158" i="1"/>
  <c r="W163" i="1"/>
  <c r="O158" i="1"/>
  <c r="O163" i="1"/>
  <c r="K158" i="1"/>
  <c r="K163" i="1"/>
  <c r="G158" i="1"/>
  <c r="G163" i="1"/>
  <c r="Y158" i="1"/>
  <c r="Y163" i="1"/>
  <c r="M158" i="1"/>
  <c r="M163" i="1"/>
  <c r="T158" i="1"/>
  <c r="T163" i="1"/>
  <c r="L158" i="1"/>
  <c r="L163" i="1"/>
  <c r="J158" i="1"/>
  <c r="J163" i="1"/>
  <c r="H210" i="1"/>
  <c r="J210" i="1"/>
  <c r="K210" i="1"/>
  <c r="L210" i="1"/>
  <c r="M210" i="1"/>
  <c r="O210" i="1"/>
  <c r="P210" i="1"/>
  <c r="Q210" i="1"/>
  <c r="R210" i="1"/>
  <c r="S210" i="1"/>
  <c r="T210" i="1"/>
  <c r="U210" i="1"/>
  <c r="V210" i="1"/>
  <c r="W210" i="1"/>
  <c r="X210" i="1"/>
  <c r="Y210" i="1"/>
  <c r="Z210" i="1"/>
  <c r="D212" i="1"/>
  <c r="C210" i="1" l="1"/>
  <c r="C147" i="1"/>
  <c r="C163" i="1"/>
  <c r="C148" i="1"/>
  <c r="D117" i="1" l="1"/>
  <c r="D125" i="1"/>
  <c r="C202" i="1" l="1"/>
  <c r="D202" i="1" s="1"/>
  <c r="C200" i="1"/>
  <c r="C204" i="1" l="1"/>
  <c r="D200" i="1"/>
  <c r="D204" i="1" s="1"/>
  <c r="Z132" i="1" l="1"/>
  <c r="L162" i="1"/>
  <c r="D104" i="1" l="1"/>
  <c r="D159" i="1" l="1"/>
  <c r="N162" i="1" l="1"/>
  <c r="R232" i="1" l="1"/>
  <c r="D221" i="1" l="1"/>
  <c r="S60" i="1" l="1"/>
  <c r="G231" i="1" l="1"/>
  <c r="G242" i="1" s="1"/>
  <c r="H231" i="1"/>
  <c r="H242" i="1" s="1"/>
  <c r="I231" i="1"/>
  <c r="I242" i="1" s="1"/>
  <c r="J242" i="1"/>
  <c r="K231" i="1"/>
  <c r="K242" i="1" s="1"/>
  <c r="L231" i="1"/>
  <c r="L242" i="1" s="1"/>
  <c r="M231" i="1"/>
  <c r="M242" i="1" s="1"/>
  <c r="N231" i="1"/>
  <c r="N242" i="1" s="1"/>
  <c r="O231" i="1"/>
  <c r="O242" i="1" s="1"/>
  <c r="P231" i="1"/>
  <c r="P242" i="1" s="1"/>
  <c r="Q231" i="1"/>
  <c r="Q242" i="1" s="1"/>
  <c r="R231" i="1"/>
  <c r="R242" i="1" s="1"/>
  <c r="S231" i="1"/>
  <c r="S242" i="1" s="1"/>
  <c r="T231" i="1"/>
  <c r="T242" i="1" s="1"/>
  <c r="U231" i="1"/>
  <c r="V231" i="1"/>
  <c r="V242" i="1" s="1"/>
  <c r="W231" i="1"/>
  <c r="X244" i="1"/>
  <c r="Y231" i="1"/>
  <c r="Z231" i="1"/>
  <c r="F231" i="1"/>
  <c r="Z242" i="1" l="1"/>
  <c r="Z244" i="1" s="1"/>
  <c r="W242" i="1"/>
  <c r="W244" i="1" s="1"/>
  <c r="Y242" i="1"/>
  <c r="Y244" i="1" s="1"/>
  <c r="U242" i="1"/>
  <c r="U244" i="1" s="1"/>
  <c r="I244" i="1"/>
  <c r="P244" i="1"/>
  <c r="G244" i="1"/>
  <c r="L236" i="1" l="1"/>
  <c r="J236" i="1" l="1"/>
  <c r="Q236" i="1" l="1"/>
  <c r="C273" i="1" l="1"/>
  <c r="C267" i="1"/>
  <c r="C265" i="1"/>
  <c r="C263" i="1"/>
  <c r="C262" i="1"/>
  <c r="C261" i="1"/>
  <c r="C260" i="1"/>
  <c r="C259" i="1"/>
  <c r="C251" i="1"/>
  <c r="D251" i="1" s="1"/>
  <c r="C250" i="1"/>
  <c r="D250" i="1" s="1"/>
  <c r="C249" i="1"/>
  <c r="D249" i="1" s="1"/>
  <c r="C247" i="1"/>
  <c r="D247" i="1" s="1"/>
  <c r="C246" i="1"/>
  <c r="D246" i="1" s="1"/>
  <c r="C243" i="1"/>
  <c r="D243" i="1" s="1"/>
  <c r="V244" i="1"/>
  <c r="T244" i="1"/>
  <c r="S244" i="1"/>
  <c r="R244" i="1"/>
  <c r="Q244" i="1"/>
  <c r="O244" i="1"/>
  <c r="N244" i="1"/>
  <c r="M244" i="1"/>
  <c r="L244" i="1"/>
  <c r="K244" i="1"/>
  <c r="J244" i="1"/>
  <c r="H244" i="1"/>
  <c r="C241" i="1"/>
  <c r="D241" i="1" s="1"/>
  <c r="C239" i="1"/>
  <c r="C237" i="1"/>
  <c r="U236" i="1"/>
  <c r="P236" i="1"/>
  <c r="I236" i="1"/>
  <c r="C234" i="1"/>
  <c r="D235" i="1"/>
  <c r="Z232" i="1"/>
  <c r="Y232" i="1"/>
  <c r="X232" i="1"/>
  <c r="W232" i="1"/>
  <c r="V232" i="1"/>
  <c r="T232" i="1"/>
  <c r="S232" i="1"/>
  <c r="Q232" i="1"/>
  <c r="P232" i="1"/>
  <c r="O232" i="1"/>
  <c r="N232" i="1"/>
  <c r="M232" i="1"/>
  <c r="L232" i="1"/>
  <c r="K232" i="1"/>
  <c r="J232" i="1"/>
  <c r="I232" i="1"/>
  <c r="G232" i="1"/>
  <c r="F232" i="1"/>
  <c r="C230" i="1"/>
  <c r="D230" i="1" s="1"/>
  <c r="Z220" i="1"/>
  <c r="Y220" i="1"/>
  <c r="X220" i="1"/>
  <c r="W220" i="1"/>
  <c r="V220" i="1"/>
  <c r="U220" i="1"/>
  <c r="T220" i="1"/>
  <c r="S220" i="1"/>
  <c r="R220" i="1"/>
  <c r="Q220" i="1"/>
  <c r="P220" i="1"/>
  <c r="N220" i="1"/>
  <c r="M220" i="1"/>
  <c r="L220" i="1"/>
  <c r="K220" i="1"/>
  <c r="J220" i="1"/>
  <c r="I220" i="1"/>
  <c r="H220" i="1"/>
  <c r="G220" i="1"/>
  <c r="F220" i="1"/>
  <c r="B220" i="1"/>
  <c r="D219" i="1"/>
  <c r="D218" i="1"/>
  <c r="D216" i="1"/>
  <c r="D215" i="1"/>
  <c r="Z214" i="1"/>
  <c r="Y214" i="1"/>
  <c r="X214" i="1"/>
  <c r="W214" i="1"/>
  <c r="V214" i="1"/>
  <c r="U214" i="1"/>
  <c r="T214" i="1"/>
  <c r="S214" i="1"/>
  <c r="R214" i="1"/>
  <c r="Q214" i="1"/>
  <c r="P214" i="1"/>
  <c r="O214" i="1"/>
  <c r="M214" i="1"/>
  <c r="L214" i="1"/>
  <c r="K214" i="1"/>
  <c r="J214" i="1"/>
  <c r="I214" i="1"/>
  <c r="H214" i="1"/>
  <c r="G214" i="1"/>
  <c r="F214" i="1"/>
  <c r="B214" i="1"/>
  <c r="D211" i="1"/>
  <c r="Y194" i="1"/>
  <c r="V191" i="1"/>
  <c r="C191" i="1" s="1"/>
  <c r="D191" i="1" s="1"/>
  <c r="D180" i="1"/>
  <c r="H166" i="1"/>
  <c r="D165" i="1"/>
  <c r="D164" i="1"/>
  <c r="Z161" i="1"/>
  <c r="Y161" i="1"/>
  <c r="X161" i="1"/>
  <c r="V161" i="1"/>
  <c r="U161" i="1"/>
  <c r="T161" i="1"/>
  <c r="S161" i="1"/>
  <c r="P161" i="1"/>
  <c r="N161" i="1"/>
  <c r="C161" i="1" s="1"/>
  <c r="N158" i="1"/>
  <c r="C158" i="1" s="1"/>
  <c r="D157" i="1"/>
  <c r="Y152" i="1"/>
  <c r="C152" i="1" s="1"/>
  <c r="B152" i="1"/>
  <c r="Z151" i="1"/>
  <c r="Y151" i="1"/>
  <c r="X151" i="1"/>
  <c r="W151" i="1"/>
  <c r="V151" i="1"/>
  <c r="U151" i="1"/>
  <c r="T151" i="1"/>
  <c r="S151" i="1"/>
  <c r="R151" i="1"/>
  <c r="Q151" i="1"/>
  <c r="P151" i="1"/>
  <c r="O151" i="1"/>
  <c r="N151" i="1"/>
  <c r="M151" i="1"/>
  <c r="L151" i="1"/>
  <c r="K151" i="1"/>
  <c r="J151" i="1"/>
  <c r="I151" i="1"/>
  <c r="H151" i="1"/>
  <c r="G151" i="1"/>
  <c r="F151" i="1"/>
  <c r="C151" i="1" s="1"/>
  <c r="B151" i="1"/>
  <c r="D149" i="1"/>
  <c r="D141" i="1"/>
  <c r="D126" i="1"/>
  <c r="D124" i="1"/>
  <c r="D123" i="1"/>
  <c r="Z122" i="1"/>
  <c r="Y122" i="1"/>
  <c r="X122" i="1"/>
  <c r="W122" i="1"/>
  <c r="V122" i="1"/>
  <c r="U122" i="1"/>
  <c r="T122" i="1"/>
  <c r="S122" i="1"/>
  <c r="R122" i="1"/>
  <c r="Q122" i="1"/>
  <c r="P122" i="1"/>
  <c r="O122" i="1"/>
  <c r="N122" i="1"/>
  <c r="M122" i="1"/>
  <c r="L122" i="1"/>
  <c r="K122" i="1"/>
  <c r="J122" i="1"/>
  <c r="I122" i="1"/>
  <c r="H122" i="1"/>
  <c r="G122" i="1"/>
  <c r="C122" i="1"/>
  <c r="B122" i="1"/>
  <c r="D118" i="1"/>
  <c r="D116" i="1"/>
  <c r="D110" i="1"/>
  <c r="D109" i="1"/>
  <c r="D108" i="1"/>
  <c r="B106" i="1"/>
  <c r="D106" i="1" s="1"/>
  <c r="D88" i="1"/>
  <c r="D87" i="1"/>
  <c r="D85" i="1"/>
  <c r="D83" i="1"/>
  <c r="C82" i="1"/>
  <c r="D81" i="1"/>
  <c r="C80" i="1"/>
  <c r="C79" i="1"/>
  <c r="C78" i="1"/>
  <c r="C77" i="1"/>
  <c r="C76" i="1"/>
  <c r="C75" i="1"/>
  <c r="D75" i="1" s="1"/>
  <c r="C74" i="1"/>
  <c r="C73" i="1"/>
  <c r="C72" i="1"/>
  <c r="C71" i="1"/>
  <c r="C70" i="1"/>
  <c r="C69" i="1"/>
  <c r="C68" i="1"/>
  <c r="C67" i="1"/>
  <c r="C66" i="1"/>
  <c r="C65" i="1"/>
  <c r="C62" i="1"/>
  <c r="C61" i="1"/>
  <c r="Z60" i="1"/>
  <c r="Y60" i="1"/>
  <c r="X60" i="1"/>
  <c r="U60" i="1"/>
  <c r="T60" i="1"/>
  <c r="Q60" i="1"/>
  <c r="P60" i="1"/>
  <c r="O60" i="1"/>
  <c r="N60" i="1"/>
  <c r="M60" i="1"/>
  <c r="L60" i="1"/>
  <c r="K60" i="1"/>
  <c r="J60" i="1"/>
  <c r="H60" i="1"/>
  <c r="G60" i="1"/>
  <c r="F60" i="1"/>
  <c r="B60" i="1"/>
  <c r="C59" i="1"/>
  <c r="C57" i="1"/>
  <c r="Y56" i="1"/>
  <c r="X56" i="1"/>
  <c r="W56" i="1"/>
  <c r="V56" i="1"/>
  <c r="U56" i="1"/>
  <c r="T56" i="1"/>
  <c r="S56" i="1"/>
  <c r="R56" i="1"/>
  <c r="Q56" i="1"/>
  <c r="P56" i="1"/>
  <c r="O56" i="1"/>
  <c r="N56" i="1"/>
  <c r="M56" i="1"/>
  <c r="L56" i="1"/>
  <c r="K56" i="1"/>
  <c r="J56" i="1"/>
  <c r="I56" i="1"/>
  <c r="H56" i="1"/>
  <c r="G56" i="1"/>
  <c r="F56" i="1"/>
  <c r="B56" i="1"/>
  <c r="C55" i="1"/>
  <c r="C51" i="1"/>
  <c r="C50" i="1"/>
  <c r="C46" i="1"/>
  <c r="C45" i="1"/>
  <c r="Z44" i="1"/>
  <c r="Y44" i="1"/>
  <c r="X44" i="1"/>
  <c r="W44" i="1"/>
  <c r="V44" i="1"/>
  <c r="U44" i="1"/>
  <c r="T44" i="1"/>
  <c r="S44" i="1"/>
  <c r="R44" i="1"/>
  <c r="Q44" i="1"/>
  <c r="P44" i="1"/>
  <c r="O44" i="1"/>
  <c r="N44" i="1"/>
  <c r="M44" i="1"/>
  <c r="L44" i="1"/>
  <c r="K44" i="1"/>
  <c r="J44" i="1"/>
  <c r="I44" i="1"/>
  <c r="H44" i="1"/>
  <c r="G44" i="1"/>
  <c r="B44" i="1"/>
  <c r="C43" i="1"/>
  <c r="AE42" i="1"/>
  <c r="C41" i="1"/>
  <c r="C40" i="1"/>
  <c r="C38" i="1"/>
  <c r="C37" i="1"/>
  <c r="C35" i="1"/>
  <c r="Z34" i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C33" i="1"/>
  <c r="Z32" i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B32" i="1"/>
  <c r="C31" i="1"/>
  <c r="D30" i="1"/>
  <c r="C28" i="1"/>
  <c r="C27" i="1"/>
  <c r="B26" i="1"/>
  <c r="B24" i="1"/>
  <c r="C23" i="1"/>
  <c r="C19" i="1"/>
  <c r="B17" i="1"/>
  <c r="C16" i="1"/>
  <c r="C15" i="1"/>
  <c r="C14" i="1"/>
  <c r="C10" i="1"/>
  <c r="Z9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C8" i="1"/>
  <c r="D234" i="1" l="1"/>
  <c r="C236" i="1"/>
  <c r="D236" i="1" s="1"/>
  <c r="D166" i="1"/>
  <c r="C240" i="1"/>
  <c r="D239" i="1"/>
  <c r="C238" i="1"/>
  <c r="D238" i="1" s="1"/>
  <c r="D237" i="1"/>
  <c r="C214" i="1"/>
  <c r="D214" i="1" s="1"/>
  <c r="C220" i="1"/>
  <c r="D220" i="1" s="1"/>
  <c r="D77" i="1"/>
  <c r="D82" i="1"/>
  <c r="D79" i="1"/>
  <c r="D80" i="1"/>
  <c r="AE19" i="1"/>
  <c r="AF19" i="1" s="1"/>
  <c r="AE27" i="1"/>
  <c r="N291" i="1"/>
  <c r="V291" i="1"/>
  <c r="J291" i="1"/>
  <c r="O291" i="1"/>
  <c r="S291" i="1"/>
  <c r="W291" i="1"/>
  <c r="H291" i="1"/>
  <c r="Q291" i="1"/>
  <c r="Y291" i="1"/>
  <c r="I291" i="1"/>
  <c r="R291" i="1"/>
  <c r="Z291" i="1"/>
  <c r="K291" i="1"/>
  <c r="P291" i="1"/>
  <c r="T291" i="1"/>
  <c r="X291" i="1"/>
  <c r="L291" i="1"/>
  <c r="U291" i="1"/>
  <c r="M291" i="1"/>
  <c r="AE10" i="1"/>
  <c r="AF10" i="1" s="1"/>
  <c r="AE8" i="1"/>
  <c r="AF8" i="1" s="1"/>
  <c r="D73" i="1"/>
  <c r="D78" i="1"/>
  <c r="AE35" i="1"/>
  <c r="AE28" i="1"/>
  <c r="AF28" i="1" s="1"/>
  <c r="D76" i="1"/>
  <c r="AF42" i="1"/>
  <c r="D15" i="1"/>
  <c r="AE15" i="1"/>
  <c r="D23" i="1"/>
  <c r="AE23" i="1"/>
  <c r="D37" i="1"/>
  <c r="AE37" i="1"/>
  <c r="D62" i="1"/>
  <c r="AE62" i="1"/>
  <c r="D69" i="1"/>
  <c r="AE69" i="1"/>
  <c r="AE73" i="1"/>
  <c r="D74" i="1"/>
  <c r="AE74" i="1"/>
  <c r="D31" i="1"/>
  <c r="AE31" i="1"/>
  <c r="D47" i="1"/>
  <c r="AE47" i="1"/>
  <c r="D65" i="1"/>
  <c r="AE65" i="1"/>
  <c r="D67" i="1"/>
  <c r="AE67" i="1"/>
  <c r="D71" i="1"/>
  <c r="AE71" i="1"/>
  <c r="D16" i="1"/>
  <c r="AE16" i="1"/>
  <c r="D43" i="1"/>
  <c r="AE43" i="1"/>
  <c r="D41" i="1"/>
  <c r="AE41" i="1"/>
  <c r="D48" i="1"/>
  <c r="AE48" i="1"/>
  <c r="D68" i="1"/>
  <c r="AE68" i="1"/>
  <c r="D72" i="1"/>
  <c r="AE72" i="1"/>
  <c r="D54" i="1"/>
  <c r="AE54" i="1"/>
  <c r="D58" i="1"/>
  <c r="AE58" i="1"/>
  <c r="D51" i="1"/>
  <c r="AE51" i="1"/>
  <c r="D55" i="1"/>
  <c r="AE55" i="1"/>
  <c r="D59" i="1"/>
  <c r="AE59" i="1"/>
  <c r="D52" i="1"/>
  <c r="AE52" i="1"/>
  <c r="D53" i="1"/>
  <c r="AE53" i="1"/>
  <c r="D57" i="1"/>
  <c r="AE57" i="1"/>
  <c r="D61" i="1"/>
  <c r="AE61" i="1"/>
  <c r="D70" i="1"/>
  <c r="AE70" i="1"/>
  <c r="D66" i="1"/>
  <c r="AE66" i="1"/>
  <c r="D50" i="1"/>
  <c r="AE50" i="1"/>
  <c r="D46" i="1"/>
  <c r="AE46" i="1"/>
  <c r="D45" i="1"/>
  <c r="AE45" i="1"/>
  <c r="D40" i="1"/>
  <c r="AE40" i="1"/>
  <c r="D38" i="1"/>
  <c r="AE38" i="1"/>
  <c r="D33" i="1"/>
  <c r="AE33" i="1"/>
  <c r="D14" i="1"/>
  <c r="AE14" i="1"/>
  <c r="D167" i="1"/>
  <c r="C11" i="1"/>
  <c r="D10" i="1"/>
  <c r="D8" i="1"/>
  <c r="C13" i="1"/>
  <c r="D28" i="1"/>
  <c r="C36" i="1"/>
  <c r="D35" i="1"/>
  <c r="D20" i="1"/>
  <c r="D26" i="1" s="1"/>
  <c r="C22" i="1"/>
  <c r="D146" i="1"/>
  <c r="D178" i="1"/>
  <c r="D162" i="1"/>
  <c r="D132" i="1"/>
  <c r="D177" i="1"/>
  <c r="D213" i="1"/>
  <c r="D107" i="1"/>
  <c r="D122" i="1"/>
  <c r="D121" i="1"/>
  <c r="D160" i="1"/>
  <c r="D210" i="1"/>
  <c r="D209" i="1"/>
  <c r="C17" i="1"/>
  <c r="C9" i="1"/>
  <c r="C24" i="1"/>
  <c r="C44" i="1"/>
  <c r="D7" i="1"/>
  <c r="C32" i="1"/>
  <c r="D12" i="1"/>
  <c r="C34" i="1"/>
  <c r="C60" i="1"/>
  <c r="D150" i="1"/>
  <c r="C39" i="1"/>
  <c r="C232" i="1"/>
  <c r="D232" i="1" s="1"/>
  <c r="D152" i="1"/>
  <c r="D161" i="1"/>
  <c r="C64" i="1"/>
  <c r="C56" i="1"/>
  <c r="D42" i="1"/>
  <c r="D285" i="1" s="1"/>
  <c r="C228" i="1"/>
  <c r="D228" i="1" s="1"/>
  <c r="C231" i="1"/>
  <c r="D231" i="1" s="1"/>
  <c r="D240" i="1" l="1"/>
  <c r="AF27" i="1"/>
  <c r="AE17" i="1"/>
  <c r="AF17" i="1" s="1"/>
  <c r="AF35" i="1"/>
  <c r="N290" i="1"/>
  <c r="U290" i="1"/>
  <c r="T290" i="1"/>
  <c r="Q290" i="1"/>
  <c r="W290" i="1"/>
  <c r="AA290" i="1"/>
  <c r="S290" i="1"/>
  <c r="F290" i="1"/>
  <c r="L290" i="1"/>
  <c r="P290" i="1"/>
  <c r="H290" i="1"/>
  <c r="X290" i="1"/>
  <c r="K290" i="1"/>
  <c r="J290" i="1"/>
  <c r="Y290" i="1"/>
  <c r="V290" i="1"/>
  <c r="O290" i="1"/>
  <c r="M290" i="1"/>
  <c r="G290" i="1"/>
  <c r="Z290" i="1"/>
  <c r="R290" i="1"/>
  <c r="I290" i="1"/>
  <c r="AE9" i="1"/>
  <c r="AE60" i="1"/>
  <c r="D13" i="1"/>
  <c r="AE13" i="1"/>
  <c r="AF13" i="1" s="1"/>
  <c r="AE56" i="1"/>
  <c r="D9" i="1"/>
  <c r="AF33" i="1"/>
  <c r="AF40" i="1"/>
  <c r="AF46" i="1"/>
  <c r="AF66" i="1"/>
  <c r="AF61" i="1"/>
  <c r="AF53" i="1"/>
  <c r="AF59" i="1"/>
  <c r="AF51" i="1"/>
  <c r="AF54" i="1"/>
  <c r="AF68" i="1"/>
  <c r="AF48" i="1"/>
  <c r="AF43" i="1"/>
  <c r="AF71" i="1"/>
  <c r="AF65" i="1"/>
  <c r="AF31" i="1"/>
  <c r="AF73" i="1"/>
  <c r="AF37" i="1"/>
  <c r="AF15" i="1"/>
  <c r="AF14" i="1"/>
  <c r="AF38" i="1"/>
  <c r="AF45" i="1"/>
  <c r="AF50" i="1"/>
  <c r="AF70" i="1"/>
  <c r="AF57" i="1"/>
  <c r="AF52" i="1"/>
  <c r="AF55" i="1"/>
  <c r="AF58" i="1"/>
  <c r="AF72" i="1"/>
  <c r="AF41" i="1"/>
  <c r="AF16" i="1"/>
  <c r="AF67" i="1"/>
  <c r="AF47" i="1"/>
  <c r="AF74" i="1"/>
  <c r="AF69" i="1"/>
  <c r="AF62" i="1"/>
  <c r="AF23" i="1"/>
  <c r="D32" i="1"/>
  <c r="AE32" i="1"/>
  <c r="D24" i="1"/>
  <c r="AE24" i="1"/>
  <c r="AE22" i="1"/>
  <c r="D22" i="1"/>
  <c r="D11" i="1"/>
  <c r="AE11" i="1"/>
  <c r="D64" i="1"/>
  <c r="AE64" i="1"/>
  <c r="D63" i="1"/>
  <c r="AE63" i="1"/>
  <c r="D44" i="1"/>
  <c r="AE44" i="1"/>
  <c r="D39" i="1"/>
  <c r="AE39" i="1"/>
  <c r="D36" i="1"/>
  <c r="AE36" i="1"/>
  <c r="D34" i="1"/>
  <c r="AE34" i="1"/>
  <c r="D29" i="1"/>
  <c r="AE29" i="1"/>
  <c r="D168" i="1"/>
  <c r="D158" i="1"/>
  <c r="D145" i="1"/>
  <c r="D147" i="1"/>
  <c r="D90" i="1"/>
  <c r="AF9" i="1" l="1"/>
  <c r="AF60" i="1"/>
  <c r="AF56" i="1"/>
  <c r="AF36" i="1"/>
  <c r="AF44" i="1"/>
  <c r="AF64" i="1"/>
  <c r="AF32" i="1"/>
  <c r="AF29" i="1"/>
  <c r="AF22" i="1"/>
  <c r="AF34" i="1"/>
  <c r="AF39" i="1"/>
  <c r="AF63" i="1"/>
  <c r="AF11" i="1"/>
  <c r="AF24" i="1"/>
  <c r="F242" i="1"/>
  <c r="F244" i="1" s="1"/>
  <c r="B242" i="1"/>
  <c r="B244" i="1" s="1"/>
  <c r="C242" i="1"/>
  <c r="C244" i="1" s="1"/>
  <c r="D244" i="1" l="1"/>
  <c r="D242" i="1"/>
</calcChain>
</file>

<file path=xl/sharedStrings.xml><?xml version="1.0" encoding="utf-8"?>
<sst xmlns="http://schemas.openxmlformats.org/spreadsheetml/2006/main" count="288" uniqueCount="227">
  <si>
    <t xml:space="preserve"> </t>
  </si>
  <si>
    <t xml:space="preserve">  </t>
  </si>
  <si>
    <t xml:space="preserve">                                                                                                    </t>
  </si>
  <si>
    <t xml:space="preserve"> П О К А З А Т Е Л И </t>
  </si>
  <si>
    <t xml:space="preserve">  в том числе:</t>
  </si>
  <si>
    <t>Алатырский</t>
  </si>
  <si>
    <t>Аликовский</t>
  </si>
  <si>
    <t>Батыревский</t>
  </si>
  <si>
    <t>Вурнарский</t>
  </si>
  <si>
    <t>Ибресинский</t>
  </si>
  <si>
    <t>Канашский</t>
  </si>
  <si>
    <t>Козловский</t>
  </si>
  <si>
    <t>Комсомольский</t>
  </si>
  <si>
    <t>Красноармейский</t>
  </si>
  <si>
    <t>Красночетайский</t>
  </si>
  <si>
    <t>Мариинско-Посадский</t>
  </si>
  <si>
    <t>Моргаушский</t>
  </si>
  <si>
    <t>Порецкий</t>
  </si>
  <si>
    <t>Урмарский</t>
  </si>
  <si>
    <t>Цивильский</t>
  </si>
  <si>
    <t>Чебоксарский</t>
  </si>
  <si>
    <t>Шемуршинский</t>
  </si>
  <si>
    <t>Шумерлинский</t>
  </si>
  <si>
    <t>Ядринский</t>
  </si>
  <si>
    <t>Яльчикский</t>
  </si>
  <si>
    <t>Янтиковский</t>
  </si>
  <si>
    <t>План засыпки семян яровых зерновых культур, тонн</t>
  </si>
  <si>
    <t>Наличие семян, тонн (по данным ФГБУ "Россельхоцентр" по ЧР)</t>
  </si>
  <si>
    <t>в % к плану</t>
  </si>
  <si>
    <t>в т.ч. кондиционных, тонн  (ФГБУ "Россельхозцентр" по ЧР)</t>
  </si>
  <si>
    <t xml:space="preserve">                                 %</t>
  </si>
  <si>
    <t>Протравлено семян, факт, тонн</t>
  </si>
  <si>
    <t>% к засыпке</t>
  </si>
  <si>
    <t>Яровизация семян картофеля, тонн</t>
  </si>
  <si>
    <t>Необходимое количество минеральных удобрений, тонн д.в.</t>
  </si>
  <si>
    <t>Наличие минеральных удобрений, тонн д.в. (ФГБУ ГЦАС "Чувашский")</t>
  </si>
  <si>
    <t>% обеспеченности</t>
  </si>
  <si>
    <t>Обеспеченность дизельным топливом, %</t>
  </si>
  <si>
    <t>Обеспеченность автобензином, %</t>
  </si>
  <si>
    <t xml:space="preserve">Площадь посева озимых культур на зерно и з.к., га </t>
  </si>
  <si>
    <t>в т.ч.погибло, га</t>
  </si>
  <si>
    <t>%</t>
  </si>
  <si>
    <t>Пересев по погибшим озимым, га</t>
  </si>
  <si>
    <t>% к погибшим</t>
  </si>
  <si>
    <t>Подкормлено озимых, га</t>
  </si>
  <si>
    <t>% к посеву</t>
  </si>
  <si>
    <t xml:space="preserve">Пробороновано озимых культур, га  </t>
  </si>
  <si>
    <t>в т.ч. погибло, га</t>
  </si>
  <si>
    <t>Подкормлено многолетних трав, га</t>
  </si>
  <si>
    <t xml:space="preserve">Пробороновано многолетних трав, га      </t>
  </si>
  <si>
    <t>Зябь, га</t>
  </si>
  <si>
    <t>Боронование зяби, га</t>
  </si>
  <si>
    <t>% к плану</t>
  </si>
  <si>
    <t>Культивация зяби, га</t>
  </si>
  <si>
    <t xml:space="preserve">         ячмень</t>
  </si>
  <si>
    <t xml:space="preserve">         кукуруза на зерно</t>
  </si>
  <si>
    <t xml:space="preserve">         гречиха</t>
  </si>
  <si>
    <t xml:space="preserve">         зернобобовые</t>
  </si>
  <si>
    <r>
      <t xml:space="preserve">Всего зерновых и зернобобовых культур </t>
    </r>
    <r>
      <rPr>
        <i/>
        <sz val="17"/>
        <rFont val="Times New Roman"/>
        <family val="1"/>
        <charset val="204"/>
      </rPr>
      <t>(расчетная)</t>
    </r>
    <r>
      <rPr>
        <sz val="17"/>
        <rFont val="Times New Roman"/>
        <family val="1"/>
        <charset val="204"/>
      </rPr>
      <t>, га</t>
    </r>
  </si>
  <si>
    <t>План посадки картофеля, га</t>
  </si>
  <si>
    <t>Посажено картофеля, га</t>
  </si>
  <si>
    <t>Междурядная обработка картофеля, га</t>
  </si>
  <si>
    <t>Посеяно сахарной свеклы, га</t>
  </si>
  <si>
    <t>Посеяно рапса, га</t>
  </si>
  <si>
    <t>Посеяно горчицы, га</t>
  </si>
  <si>
    <t>Посеяно кукурузы на корм, га</t>
  </si>
  <si>
    <t>Посеяно подсолнечника на зерно, га</t>
  </si>
  <si>
    <t>Посеяно однолетних трав, га</t>
  </si>
  <si>
    <t>Посеяно многолетних беспокровных трав, га</t>
  </si>
  <si>
    <t>Посеяно сои, га</t>
  </si>
  <si>
    <t>Посеяно льна масличного, га</t>
  </si>
  <si>
    <t>Посеяно редьки масличной, га</t>
  </si>
  <si>
    <t>Посеяно кормовых корнеплодов, га</t>
  </si>
  <si>
    <t>Обрезка главных корневищ хмеля, га</t>
  </si>
  <si>
    <t>План навешивания хмеля, га</t>
  </si>
  <si>
    <t>Навешено хмеля, га</t>
  </si>
  <si>
    <t>Количество хозяйств, завершивших сев зерновых</t>
  </si>
  <si>
    <t>Хозяйства не завершившие сев</t>
  </si>
  <si>
    <t>Темп посадки картофеля, га/сут.</t>
  </si>
  <si>
    <t>посадка картофеля на прошлую дату</t>
  </si>
  <si>
    <t>Яровой сев всего, план тыс. га</t>
  </si>
  <si>
    <t>Яровой сев всего, факт тыс. га</t>
  </si>
  <si>
    <t xml:space="preserve">     %</t>
  </si>
  <si>
    <t>Посевная площадь зерновых и зернобобовых культур, га</t>
  </si>
  <si>
    <t>Погибло зерновых и зернобобовых культур, га</t>
  </si>
  <si>
    <t>Переведено на кормовые цели, га</t>
  </si>
  <si>
    <t>Ожидаемая уборочная площадь, га</t>
  </si>
  <si>
    <t>Скошено зерновых и зернобобовых культур, га</t>
  </si>
  <si>
    <t>в т.ч. пшеницы</t>
  </si>
  <si>
    <t xml:space="preserve">         ржи</t>
  </si>
  <si>
    <t xml:space="preserve">         ячменя</t>
  </si>
  <si>
    <t xml:space="preserve">         гречихи</t>
  </si>
  <si>
    <t>Осталось убирать, га</t>
  </si>
  <si>
    <t>Обмолочено зерновых и зернобобовых культур, га</t>
  </si>
  <si>
    <t>Урожайность, ц/га</t>
  </si>
  <si>
    <t>Среднесуточный обмолот, га</t>
  </si>
  <si>
    <t>Работало комбайнов, ед.</t>
  </si>
  <si>
    <t>Средняя выработка 1 комбайна, га</t>
  </si>
  <si>
    <t>Площадь посадки картофеля, га</t>
  </si>
  <si>
    <t>Погибло картофеля, га</t>
  </si>
  <si>
    <t>Уборочная площадь картофеля, га</t>
  </si>
  <si>
    <t>Убрано картофеля, га</t>
  </si>
  <si>
    <t>Валовой сбор картофеля, тонн</t>
  </si>
  <si>
    <t xml:space="preserve">Посевная площадь овощей, га </t>
  </si>
  <si>
    <t>Погибло овощей, га</t>
  </si>
  <si>
    <t>Уборочная площадь овощей, га</t>
  </si>
  <si>
    <t>Валовой сбор овощей, тонн</t>
  </si>
  <si>
    <t>Убрано рапса, га</t>
  </si>
  <si>
    <t>Валовой сбор рапса, тонн</t>
  </si>
  <si>
    <t>Валовой сбор сахарной свеклы, тонн</t>
  </si>
  <si>
    <t>Убрано подсолнечника на зерно, га</t>
  </si>
  <si>
    <t>Валовой сбор подсолнечника на зерно, тонн</t>
  </si>
  <si>
    <t>Убрано кукурузы на корм, га</t>
  </si>
  <si>
    <t>Убрано кормовых корнеплодов, га</t>
  </si>
  <si>
    <t>Подготовка почвы под сев озимых, га</t>
  </si>
  <si>
    <t>% к плану сева</t>
  </si>
  <si>
    <t>Вспахано зяби, га</t>
  </si>
  <si>
    <t>План сева озимых культур, га</t>
  </si>
  <si>
    <t>Сев озимых зерновых культур, га</t>
  </si>
  <si>
    <t xml:space="preserve">          пшеница</t>
  </si>
  <si>
    <t xml:space="preserve">          рожь</t>
  </si>
  <si>
    <t>в % к укосной площади</t>
  </si>
  <si>
    <t>Площадь однолетних трав, га</t>
  </si>
  <si>
    <t>Скошено однолетних трав, га</t>
  </si>
  <si>
    <t>в % к площади</t>
  </si>
  <si>
    <t>Заготовка, тонн:</t>
  </si>
  <si>
    <t>сена, факт</t>
  </si>
  <si>
    <t xml:space="preserve">            план заготовки </t>
  </si>
  <si>
    <t xml:space="preserve">             факт. к.ед.</t>
  </si>
  <si>
    <t xml:space="preserve">             в % к плану</t>
  </si>
  <si>
    <t>сенажа, факт</t>
  </si>
  <si>
    <t>силоса, факт</t>
  </si>
  <si>
    <t xml:space="preserve">            факт. к.ед.</t>
  </si>
  <si>
    <t xml:space="preserve">            в % к плану</t>
  </si>
  <si>
    <t>ВТМ, факт</t>
  </si>
  <si>
    <t>соломы, факт</t>
  </si>
  <si>
    <t>Всего кормов факт, тонн к. ед.</t>
  </si>
  <si>
    <t>Площадь орошения, га</t>
  </si>
  <si>
    <t>Количество поливной техники, ед.</t>
  </si>
  <si>
    <t>2 укос</t>
  </si>
  <si>
    <t>Обмолочено на предыдущую дату, га</t>
  </si>
  <si>
    <t>Сев озимых масличных культур, га</t>
  </si>
  <si>
    <t>Количество хозяйств, вышедших на уборку зерновых</t>
  </si>
  <si>
    <t>Количество хозяйств, завершивших уборку озимых</t>
  </si>
  <si>
    <t xml:space="preserve">          ржи</t>
  </si>
  <si>
    <t xml:space="preserve">          ячменя</t>
  </si>
  <si>
    <t>количество хозяйств, приступивших к подкормке ОЗИМ</t>
  </si>
  <si>
    <t>План посева овощей, га</t>
  </si>
  <si>
    <t>Посеяно овощей открытого грунта, га</t>
  </si>
  <si>
    <t>Количество хозяйств, незавершивших сев зерновых</t>
  </si>
  <si>
    <t xml:space="preserve">на 1 усл. голову к.р.с. (без свиней и птицы), ц. к.ед. </t>
  </si>
  <si>
    <t>Всего кормов без зеленых кормов план, тонн к. ед.</t>
  </si>
  <si>
    <t xml:space="preserve">         пшеница</t>
  </si>
  <si>
    <t>План посева яровых зерновых и зернобобовых культур, га</t>
  </si>
  <si>
    <t>Химпрополка зерновых и зернобобовых культур, га</t>
  </si>
  <si>
    <t>Химзащита зерновых и зернобобовых культур, га</t>
  </si>
  <si>
    <t>Поголовье скота (без свиней, птицы), усл.голов (по данным на 01.05)</t>
  </si>
  <si>
    <t>200 га семенники</t>
  </si>
  <si>
    <t xml:space="preserve">250 га семенники </t>
  </si>
  <si>
    <t>25 га семенники</t>
  </si>
  <si>
    <t>700 семенники</t>
  </si>
  <si>
    <t>150 га семенники</t>
  </si>
  <si>
    <t>зерновые и зернобобовые</t>
  </si>
  <si>
    <t>Убрано овощей открытого грунта (без семенников), га</t>
  </si>
  <si>
    <t>Убрано лука-севка, га</t>
  </si>
  <si>
    <t>Валовой сбор лука-севка, тонн</t>
  </si>
  <si>
    <t>Убрано рыжика, га</t>
  </si>
  <si>
    <t>Валовой сбор рыжика, тонн</t>
  </si>
  <si>
    <t xml:space="preserve">% к  уборочной площади </t>
  </si>
  <si>
    <t>Завершили уборку озимых</t>
  </si>
  <si>
    <t>Убрано горчицы, га</t>
  </si>
  <si>
    <t>Валовой сбор горчицы, тонн</t>
  </si>
  <si>
    <t>% к уборочной площади</t>
  </si>
  <si>
    <t>Завершили уборку зерновых</t>
  </si>
  <si>
    <t>Не завершили уборку зерновых</t>
  </si>
  <si>
    <t>Валовой сбор картофеля по Соглашению (план), тонн</t>
  </si>
  <si>
    <t>Валовой сбор овощей по Соглашению (план), тонн</t>
  </si>
  <si>
    <t>Валовой сбор зерна (в весе после доработки) по Соглашению (план), тонн</t>
  </si>
  <si>
    <t>Намолочено зерна (в первоначально-оприходованном весе), тонн</t>
  </si>
  <si>
    <t>пересев по погибшим озимым</t>
  </si>
  <si>
    <t>Количество хозяйств</t>
  </si>
  <si>
    <t>Посеяно лука-чернушки, га</t>
  </si>
  <si>
    <t>Посеяно технических культур, га</t>
  </si>
  <si>
    <t>Посеяно кормовых культур, га</t>
  </si>
  <si>
    <r>
      <t xml:space="preserve">Укосная площадь многолетних трав, га                                                                                            </t>
    </r>
    <r>
      <rPr>
        <i/>
        <sz val="17"/>
        <rFont val="Times New Roman"/>
        <family val="1"/>
        <charset val="204"/>
      </rPr>
      <t xml:space="preserve"> (на 2022 г. данные 4-сх)</t>
    </r>
  </si>
  <si>
    <t>Убрано плодовых и ягодных культур, га</t>
  </si>
  <si>
    <t>Валовой сбор плодовых и ягодных культур, тонн</t>
  </si>
  <si>
    <t>Убрано земляники садовой, га</t>
  </si>
  <si>
    <t>Урожайность земляники садовой, ц/га</t>
  </si>
  <si>
    <t>Валовой сбор земляники садовой, тонн</t>
  </si>
  <si>
    <t>в т.ч.  пшеницы</t>
  </si>
  <si>
    <t>Убрано льна масличного, га</t>
  </si>
  <si>
    <t>Валовой сбор льна масличного, тонн</t>
  </si>
  <si>
    <t>Урожайность льна масличного, ц/га</t>
  </si>
  <si>
    <t>Убрано хмеля, га</t>
  </si>
  <si>
    <t>Валовой сбор хмеля, тонн</t>
  </si>
  <si>
    <t>Убрано сои, га</t>
  </si>
  <si>
    <t>Валовой сбор сои, тонн</t>
  </si>
  <si>
    <t>Ожидаемая уборочная площадь с учетом перевода, га</t>
  </si>
  <si>
    <t>Убрано масличных культур, га</t>
  </si>
  <si>
    <t>Валовой сбор масличных культур, тонн</t>
  </si>
  <si>
    <t xml:space="preserve">         кукурузы</t>
  </si>
  <si>
    <t xml:space="preserve">         кукурузы на зерно</t>
  </si>
  <si>
    <t>Убрано сахарной свеклы, га</t>
  </si>
  <si>
    <t>На соответ. период 2023 г.</t>
  </si>
  <si>
    <t>Всего период 2024 г.</t>
  </si>
  <si>
    <t>2024 г. к 2023 г., %</t>
  </si>
  <si>
    <t>Площадь многолетних трав всего,  га (4-сх 2023)</t>
  </si>
  <si>
    <t>Количество  муниципальных округов</t>
  </si>
  <si>
    <t xml:space="preserve">         овес</t>
  </si>
  <si>
    <t>доля в республиканском севе</t>
  </si>
  <si>
    <t>Посеяно яровых зерновых и зернобобовых культур, га</t>
  </si>
  <si>
    <t>Скошено многолетних трав, га</t>
  </si>
  <si>
    <t>Количество хозяйств,  вышедших на уборкуед.</t>
  </si>
  <si>
    <t>озимая пшен</t>
  </si>
  <si>
    <t>рожь</t>
  </si>
  <si>
    <t>оз ячмень</t>
  </si>
  <si>
    <t>тритикале озим</t>
  </si>
  <si>
    <t>озимая вся</t>
  </si>
  <si>
    <t>Занесено в систему ФГИС "Зерно"</t>
  </si>
  <si>
    <t>в т.ч. рапса</t>
  </si>
  <si>
    <t>горчицы</t>
  </si>
  <si>
    <t>подсолнечника на зерно</t>
  </si>
  <si>
    <t>сои</t>
  </si>
  <si>
    <t>лен масличный</t>
  </si>
  <si>
    <t>% от уборочной площади</t>
  </si>
  <si>
    <t>Информация о сельскохозяйственных работах по состоянию на 6 августа 2024 г. (сельскохозяйственные организации и крупные К(Ф)Х)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</si>
</sst>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\ _₽_-;\-* #,##0.00\ _₽_-;_-* &quot;-&quot;??\ _₽_-;_-@_-"/>
    <numFmt numFmtId="164" formatCode="0.0%"/>
    <numFmt numFmtId="165" formatCode="#,##0.0"/>
    <numFmt numFmtId="166" formatCode="0.0"/>
    <numFmt numFmtId="167" formatCode="0.000"/>
    <numFmt numFmtId="168" formatCode="_-* #,##0.0\ _₽_-;\-* #,##0.0\ _₽_-;_-* &quot;-&quot;??\ _₽_-;_-@_-"/>
  </numFmts>
  <fonts count="24" x14ac:knownFonts="1">
    <font>
      <sz val="10"/>
      <name val="Arial Cyr"/>
      <charset val="204"/>
    </font>
    <font>
      <sz val="10"/>
      <name val="Arial Cyr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i/>
      <sz val="20"/>
      <name val="Times New Roman"/>
      <family val="1"/>
      <charset val="204"/>
    </font>
    <font>
      <b/>
      <sz val="22"/>
      <name val="Times New Roman"/>
      <family val="1"/>
      <charset val="204"/>
    </font>
    <font>
      <b/>
      <sz val="16"/>
      <name val="Times New Roman"/>
      <family val="1"/>
      <charset val="204"/>
    </font>
    <font>
      <sz val="17"/>
      <name val="Times New Roman"/>
      <family val="1"/>
      <charset val="204"/>
    </font>
    <font>
      <b/>
      <sz val="17"/>
      <name val="Times New Roman"/>
      <family val="1"/>
      <charset val="204"/>
    </font>
    <font>
      <b/>
      <i/>
      <sz val="17"/>
      <name val="Times New Roman"/>
      <family val="1"/>
      <charset val="204"/>
    </font>
    <font>
      <i/>
      <sz val="17"/>
      <name val="Times New Roman"/>
      <family val="1"/>
      <charset val="204"/>
    </font>
    <font>
      <i/>
      <sz val="13"/>
      <name val="Times New Roman"/>
      <family val="1"/>
      <charset val="204"/>
    </font>
    <font>
      <b/>
      <i/>
      <sz val="13"/>
      <name val="Times New Roman"/>
      <family val="1"/>
      <charset val="204"/>
    </font>
    <font>
      <sz val="10"/>
      <name val="Arial Cyr"/>
      <family val="2"/>
      <charset val="204"/>
    </font>
    <font>
      <sz val="11"/>
      <name val="Times New Roman"/>
      <family val="1"/>
      <charset val="204"/>
    </font>
    <font>
      <b/>
      <sz val="15"/>
      <name val="Times New Roman"/>
      <family val="1"/>
      <charset val="204"/>
    </font>
    <font>
      <i/>
      <sz val="18"/>
      <name val="Times New Roman"/>
      <family val="1"/>
      <charset val="204"/>
    </font>
    <font>
      <b/>
      <i/>
      <sz val="16"/>
      <name val="Times New Roman"/>
      <family val="1"/>
      <charset val="204"/>
    </font>
    <font>
      <i/>
      <sz val="16"/>
      <name val="Times New Roman"/>
      <family val="1"/>
      <charset val="204"/>
    </font>
    <font>
      <b/>
      <i/>
      <sz val="17"/>
      <name val="Times New Roman"/>
      <family val="1"/>
    </font>
    <font>
      <b/>
      <sz val="13"/>
      <name val="Times New Roman"/>
      <family val="1"/>
    </font>
    <font>
      <b/>
      <sz val="17"/>
      <name val="Times New Roman"/>
      <family val="1"/>
    </font>
    <font>
      <sz val="11"/>
      <name val="Calibri"/>
      <family val="2"/>
      <charset val="204"/>
    </font>
    <font>
      <i/>
      <sz val="17"/>
      <name val="Times New Roman"/>
      <family val="1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13" fillId="0" borderId="0"/>
    <xf numFmtId="9" fontId="1" fillId="0" borderId="0" applyFont="0" applyFill="0" applyBorder="0" applyAlignment="0" applyProtection="0"/>
    <xf numFmtId="9" fontId="13" fillId="0" borderId="0"/>
    <xf numFmtId="9" fontId="13" fillId="0" borderId="0" applyFill="0" applyBorder="0" applyAlignment="0" applyProtection="0"/>
    <xf numFmtId="43" fontId="1" fillId="0" borderId="0" applyFont="0" applyFill="0" applyBorder="0" applyAlignment="0" applyProtection="0"/>
  </cellStyleXfs>
  <cellXfs count="207">
    <xf numFmtId="0" fontId="0" fillId="0" borderId="0" xfId="0"/>
    <xf numFmtId="0" fontId="2" fillId="0" borderId="0" xfId="0" applyFont="1" applyFill="1" applyBorder="1"/>
    <xf numFmtId="0" fontId="3" fillId="0" borderId="0" xfId="0" applyFont="1" applyFill="1" applyBorder="1"/>
    <xf numFmtId="0" fontId="4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/>
    </xf>
    <xf numFmtId="0" fontId="10" fillId="0" borderId="3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10" fillId="0" borderId="4" xfId="0" applyFont="1" applyFill="1" applyBorder="1" applyAlignment="1">
      <alignment horizontal="left" vertical="center" wrapText="1"/>
    </xf>
    <xf numFmtId="0" fontId="3" fillId="0" borderId="0" xfId="0" applyNumberFormat="1" applyFont="1" applyFill="1" applyBorder="1" applyAlignment="1">
      <alignment horizontal="center" vertical="center"/>
    </xf>
    <xf numFmtId="164" fontId="3" fillId="0" borderId="0" xfId="0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vertical="center" wrapText="1"/>
    </xf>
    <xf numFmtId="3" fontId="9" fillId="0" borderId="2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vertical="center" wrapText="1"/>
    </xf>
    <xf numFmtId="3" fontId="9" fillId="0" borderId="3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11" fillId="0" borderId="0" xfId="0" applyFont="1" applyFill="1" applyBorder="1"/>
    <xf numFmtId="0" fontId="10" fillId="0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vertical="center"/>
    </xf>
    <xf numFmtId="0" fontId="9" fillId="0" borderId="3" xfId="0" applyFont="1" applyFill="1" applyBorder="1" applyAlignment="1">
      <alignment horizontal="left" vertical="center" wrapText="1"/>
    </xf>
    <xf numFmtId="3" fontId="8" fillId="0" borderId="3" xfId="0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vertical="center"/>
    </xf>
    <xf numFmtId="3" fontId="11" fillId="0" borderId="0" xfId="0" applyNumberFormat="1" applyFont="1" applyFill="1" applyBorder="1" applyAlignment="1">
      <alignment vertical="center"/>
    </xf>
    <xf numFmtId="0" fontId="2" fillId="0" borderId="3" xfId="0" applyFont="1" applyFill="1" applyBorder="1"/>
    <xf numFmtId="0" fontId="10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/>
    </xf>
    <xf numFmtId="0" fontId="7" fillId="0" borderId="0" xfId="0" applyFont="1" applyFill="1" applyBorder="1"/>
    <xf numFmtId="0" fontId="7" fillId="0" borderId="0" xfId="0" applyFont="1" applyFill="1" applyBorder="1" applyAlignment="1">
      <alignment horizontal="center"/>
    </xf>
    <xf numFmtId="0" fontId="7" fillId="0" borderId="7" xfId="0" applyFont="1" applyFill="1" applyBorder="1" applyAlignment="1">
      <alignment vertical="top" wrapText="1"/>
    </xf>
    <xf numFmtId="0" fontId="7" fillId="0" borderId="8" xfId="0" applyFont="1" applyFill="1" applyBorder="1" applyAlignment="1">
      <alignment vertical="top" wrapText="1"/>
    </xf>
    <xf numFmtId="0" fontId="3" fillId="0" borderId="3" xfId="0" applyFont="1" applyFill="1" applyBorder="1"/>
    <xf numFmtId="3" fontId="2" fillId="0" borderId="0" xfId="0" applyNumberFormat="1" applyFont="1" applyFill="1" applyBorder="1" applyAlignment="1">
      <alignment vertical="center"/>
    </xf>
    <xf numFmtId="0" fontId="2" fillId="0" borderId="3" xfId="0" applyFont="1" applyFill="1" applyBorder="1" applyAlignment="1">
      <alignment horizontal="left"/>
    </xf>
    <xf numFmtId="0" fontId="2" fillId="0" borderId="6" xfId="0" applyFont="1" applyFill="1" applyBorder="1"/>
    <xf numFmtId="1" fontId="10" fillId="0" borderId="4" xfId="0" applyNumberFormat="1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/>
    </xf>
    <xf numFmtId="3" fontId="3" fillId="0" borderId="0" xfId="0" applyNumberFormat="1" applyFont="1" applyFill="1" applyBorder="1" applyAlignment="1">
      <alignment horizontal="center"/>
    </xf>
    <xf numFmtId="9" fontId="2" fillId="0" borderId="6" xfId="0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vertical="center" wrapText="1"/>
    </xf>
    <xf numFmtId="0" fontId="10" fillId="0" borderId="4" xfId="0" applyNumberFormat="1" applyFont="1" applyFill="1" applyBorder="1" applyAlignment="1">
      <alignment horizontal="left" vertical="center" wrapText="1"/>
    </xf>
    <xf numFmtId="0" fontId="2" fillId="0" borderId="0" xfId="0" applyNumberFormat="1" applyFont="1" applyFill="1" applyBorder="1" applyAlignment="1">
      <alignment vertical="center"/>
    </xf>
    <xf numFmtId="164" fontId="10" fillId="0" borderId="3" xfId="2" applyNumberFormat="1" applyFont="1" applyFill="1" applyBorder="1" applyAlignment="1">
      <alignment horizontal="center" vertical="center" wrapText="1"/>
    </xf>
    <xf numFmtId="3" fontId="10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vertical="center"/>
    </xf>
    <xf numFmtId="166" fontId="2" fillId="0" borderId="0" xfId="0" applyNumberFormat="1" applyFont="1" applyFill="1" applyBorder="1" applyAlignment="1">
      <alignment vertical="center"/>
    </xf>
    <xf numFmtId="0" fontId="2" fillId="0" borderId="3" xfId="0" applyFont="1" applyFill="1" applyBorder="1" applyAlignment="1">
      <alignment horizontal="center"/>
    </xf>
    <xf numFmtId="2" fontId="0" fillId="0" borderId="3" xfId="0" applyNumberFormat="1" applyFont="1" applyFill="1" applyBorder="1"/>
    <xf numFmtId="164" fontId="10" fillId="0" borderId="18" xfId="2" applyNumberFormat="1" applyFont="1" applyFill="1" applyBorder="1" applyAlignment="1">
      <alignment horizontal="center" vertical="center" wrapText="1"/>
    </xf>
    <xf numFmtId="0" fontId="2" fillId="0" borderId="18" xfId="0" applyFont="1" applyFill="1" applyBorder="1"/>
    <xf numFmtId="0" fontId="2" fillId="0" borderId="17" xfId="0" applyFont="1" applyFill="1" applyBorder="1"/>
    <xf numFmtId="3" fontId="3" fillId="0" borderId="3" xfId="0" applyNumberFormat="1" applyFont="1" applyFill="1" applyBorder="1"/>
    <xf numFmtId="0" fontId="2" fillId="0" borderId="3" xfId="0" applyFont="1" applyFill="1" applyBorder="1" applyAlignment="1">
      <alignment vertical="center"/>
    </xf>
    <xf numFmtId="0" fontId="2" fillId="0" borderId="3" xfId="0" applyNumberFormat="1" applyFont="1" applyFill="1" applyBorder="1" applyAlignment="1">
      <alignment vertical="center"/>
    </xf>
    <xf numFmtId="0" fontId="11" fillId="0" borderId="3" xfId="0" applyFont="1" applyFill="1" applyBorder="1"/>
    <xf numFmtId="0" fontId="11" fillId="0" borderId="3" xfId="0" applyFont="1" applyFill="1" applyBorder="1" applyAlignment="1">
      <alignment vertical="center"/>
    </xf>
    <xf numFmtId="0" fontId="12" fillId="0" borderId="3" xfId="0" applyFont="1" applyFill="1" applyBorder="1" applyAlignment="1">
      <alignment vertical="center"/>
    </xf>
    <xf numFmtId="0" fontId="7" fillId="0" borderId="3" xfId="0" applyFont="1" applyFill="1" applyBorder="1"/>
    <xf numFmtId="3" fontId="2" fillId="0" borderId="0" xfId="0" applyNumberFormat="1" applyFont="1" applyFill="1" applyBorder="1"/>
    <xf numFmtId="3" fontId="3" fillId="0" borderId="0" xfId="0" applyNumberFormat="1" applyFont="1" applyFill="1" applyBorder="1"/>
    <xf numFmtId="9" fontId="2" fillId="0" borderId="0" xfId="2" applyFont="1" applyFill="1" applyBorder="1"/>
    <xf numFmtId="164" fontId="2" fillId="0" borderId="0" xfId="2" applyNumberFormat="1" applyFont="1" applyFill="1" applyBorder="1"/>
    <xf numFmtId="0" fontId="14" fillId="0" borderId="3" xfId="0" applyFont="1" applyFill="1" applyBorder="1" applyAlignment="1">
      <alignment horizontal="center"/>
    </xf>
    <xf numFmtId="0" fontId="14" fillId="0" borderId="3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/>
    </xf>
    <xf numFmtId="0" fontId="9" fillId="0" borderId="4" xfId="0" applyFont="1" applyFill="1" applyBorder="1" applyAlignment="1">
      <alignment horizontal="left" vertical="center" wrapText="1"/>
    </xf>
    <xf numFmtId="167" fontId="3" fillId="0" borderId="0" xfId="0" applyNumberFormat="1" applyFont="1" applyFill="1" applyBorder="1"/>
    <xf numFmtId="4" fontId="3" fillId="0" borderId="0" xfId="0" applyNumberFormat="1" applyFont="1" applyFill="1" applyBorder="1"/>
    <xf numFmtId="3" fontId="9" fillId="0" borderId="5" xfId="0" applyNumberFormat="1" applyFont="1" applyFill="1" applyBorder="1" applyAlignment="1">
      <alignment horizontal="center" vertical="center" wrapText="1"/>
    </xf>
    <xf numFmtId="165" fontId="3" fillId="0" borderId="0" xfId="0" applyNumberFormat="1" applyFont="1" applyFill="1" applyBorder="1"/>
    <xf numFmtId="3" fontId="10" fillId="0" borderId="5" xfId="0" applyNumberFormat="1" applyFont="1" applyFill="1" applyBorder="1" applyAlignment="1">
      <alignment horizontal="center" vertical="center" wrapText="1"/>
    </xf>
    <xf numFmtId="164" fontId="10" fillId="0" borderId="3" xfId="0" applyNumberFormat="1" applyFont="1" applyFill="1" applyBorder="1" applyAlignment="1">
      <alignment horizontal="center" vertical="center"/>
    </xf>
    <xf numFmtId="3" fontId="10" fillId="0" borderId="3" xfId="0" applyNumberFormat="1" applyFont="1" applyFill="1" applyBorder="1" applyAlignment="1">
      <alignment horizontal="center" vertical="center" wrapText="1"/>
    </xf>
    <xf numFmtId="0" fontId="10" fillId="0" borderId="3" xfId="2" applyNumberFormat="1" applyFont="1" applyFill="1" applyBorder="1" applyAlignment="1">
      <alignment horizontal="center" vertical="center"/>
    </xf>
    <xf numFmtId="0" fontId="10" fillId="0" borderId="5" xfId="2" applyNumberFormat="1" applyFont="1" applyFill="1" applyBorder="1" applyAlignment="1">
      <alignment horizontal="center" vertical="center"/>
    </xf>
    <xf numFmtId="0" fontId="10" fillId="0" borderId="17" xfId="2" applyNumberFormat="1" applyFont="1" applyFill="1" applyBorder="1" applyAlignment="1">
      <alignment horizontal="center" vertical="center"/>
    </xf>
    <xf numFmtId="1" fontId="10" fillId="0" borderId="3" xfId="2" applyNumberFormat="1" applyFont="1" applyFill="1" applyBorder="1" applyAlignment="1">
      <alignment horizontal="center" vertical="center"/>
    </xf>
    <xf numFmtId="166" fontId="10" fillId="0" borderId="3" xfId="2" applyNumberFormat="1" applyFont="1" applyFill="1" applyBorder="1" applyAlignment="1">
      <alignment horizontal="center" vertical="center"/>
    </xf>
    <xf numFmtId="164" fontId="10" fillId="0" borderId="2" xfId="0" applyNumberFormat="1" applyFont="1" applyFill="1" applyBorder="1" applyAlignment="1">
      <alignment horizontal="center" vertical="center"/>
    </xf>
    <xf numFmtId="0" fontId="10" fillId="0" borderId="3" xfId="0" applyNumberFormat="1" applyFont="1" applyFill="1" applyBorder="1" applyAlignment="1">
      <alignment horizontal="center" vertical="center"/>
    </xf>
    <xf numFmtId="165" fontId="10" fillId="0" borderId="3" xfId="0" applyNumberFormat="1" applyFont="1" applyFill="1" applyBorder="1" applyAlignment="1">
      <alignment horizontal="center" vertical="center"/>
    </xf>
    <xf numFmtId="3" fontId="7" fillId="0" borderId="2" xfId="0" applyNumberFormat="1" applyFont="1" applyFill="1" applyBorder="1" applyAlignment="1">
      <alignment horizontal="center" vertical="center" wrapText="1"/>
    </xf>
    <xf numFmtId="3" fontId="10" fillId="0" borderId="2" xfId="2" applyNumberFormat="1" applyFont="1" applyFill="1" applyBorder="1" applyAlignment="1">
      <alignment horizontal="center" vertical="center"/>
    </xf>
    <xf numFmtId="164" fontId="10" fillId="0" borderId="3" xfId="2" applyNumberFormat="1" applyFont="1" applyFill="1" applyBorder="1" applyAlignment="1">
      <alignment horizontal="center" vertical="center"/>
    </xf>
    <xf numFmtId="165" fontId="10" fillId="0" borderId="2" xfId="0" applyNumberFormat="1" applyFont="1" applyFill="1" applyBorder="1" applyAlignment="1">
      <alignment horizontal="center" vertical="center" wrapText="1"/>
    </xf>
    <xf numFmtId="165" fontId="7" fillId="0" borderId="2" xfId="0" applyNumberFormat="1" applyFont="1" applyFill="1" applyBorder="1" applyAlignment="1">
      <alignment horizontal="center" vertical="center" wrapText="1"/>
    </xf>
    <xf numFmtId="165" fontId="7" fillId="0" borderId="3" xfId="0" applyNumberFormat="1" applyFont="1" applyFill="1" applyBorder="1" applyAlignment="1">
      <alignment horizontal="center" vertical="center" wrapText="1"/>
    </xf>
    <xf numFmtId="1" fontId="7" fillId="0" borderId="3" xfId="2" applyNumberFormat="1" applyFont="1" applyFill="1" applyBorder="1" applyAlignment="1">
      <alignment horizontal="center" vertical="center"/>
    </xf>
    <xf numFmtId="3" fontId="7" fillId="0" borderId="3" xfId="0" applyNumberFormat="1" applyFont="1" applyFill="1" applyBorder="1" applyAlignment="1">
      <alignment horizontal="center" vertical="center" wrapText="1"/>
    </xf>
    <xf numFmtId="166" fontId="10" fillId="0" borderId="3" xfId="0" applyNumberFormat="1" applyFont="1" applyFill="1" applyBorder="1" applyAlignment="1">
      <alignment horizontal="center" vertical="center"/>
    </xf>
    <xf numFmtId="1" fontId="10" fillId="0" borderId="3" xfId="0" applyNumberFormat="1" applyFont="1" applyFill="1" applyBorder="1" applyAlignment="1">
      <alignment horizontal="center" vertical="center"/>
    </xf>
    <xf numFmtId="0" fontId="10" fillId="0" borderId="2" xfId="2" applyNumberFormat="1" applyFont="1" applyFill="1" applyBorder="1" applyAlignment="1">
      <alignment horizontal="center" vertical="center"/>
    </xf>
    <xf numFmtId="0" fontId="10" fillId="0" borderId="2" xfId="0" applyNumberFormat="1" applyFont="1" applyFill="1" applyBorder="1" applyAlignment="1">
      <alignment horizontal="center" vertical="center"/>
    </xf>
    <xf numFmtId="165" fontId="10" fillId="0" borderId="3" xfId="0" applyNumberFormat="1" applyFont="1" applyFill="1" applyBorder="1" applyAlignment="1">
      <alignment horizontal="center" vertical="center" wrapText="1"/>
    </xf>
    <xf numFmtId="166" fontId="10" fillId="0" borderId="2" xfId="2" applyNumberFormat="1" applyFont="1" applyFill="1" applyBorder="1" applyAlignment="1">
      <alignment horizontal="center" vertical="center"/>
    </xf>
    <xf numFmtId="164" fontId="10" fillId="0" borderId="2" xfId="2" applyNumberFormat="1" applyFont="1" applyFill="1" applyBorder="1" applyAlignment="1">
      <alignment horizontal="center" vertical="center" wrapText="1"/>
    </xf>
    <xf numFmtId="0" fontId="10" fillId="0" borderId="2" xfId="2" applyNumberFormat="1" applyFont="1" applyFill="1" applyBorder="1" applyAlignment="1">
      <alignment horizontal="center" vertical="center" wrapText="1"/>
    </xf>
    <xf numFmtId="164" fontId="10" fillId="0" borderId="3" xfId="0" applyNumberFormat="1" applyFont="1" applyFill="1" applyBorder="1" applyAlignment="1">
      <alignment horizontal="center" vertical="center" wrapText="1"/>
    </xf>
    <xf numFmtId="0" fontId="10" fillId="0" borderId="3" xfId="2" applyNumberFormat="1" applyFont="1" applyFill="1" applyBorder="1" applyAlignment="1">
      <alignment horizontal="center" vertical="center" wrapText="1"/>
    </xf>
    <xf numFmtId="165" fontId="10" fillId="0" borderId="5" xfId="0" applyNumberFormat="1" applyFont="1" applyFill="1" applyBorder="1" applyAlignment="1">
      <alignment horizontal="center" vertical="center" wrapText="1"/>
    </xf>
    <xf numFmtId="164" fontId="9" fillId="0" borderId="2" xfId="2" applyNumberFormat="1" applyFont="1" applyFill="1" applyBorder="1" applyAlignment="1">
      <alignment horizontal="center" vertical="center" wrapText="1"/>
    </xf>
    <xf numFmtId="1" fontId="8" fillId="0" borderId="2" xfId="2" applyNumberFormat="1" applyFont="1" applyFill="1" applyBorder="1" applyAlignment="1">
      <alignment horizontal="center" vertical="center" wrapText="1"/>
    </xf>
    <xf numFmtId="164" fontId="9" fillId="0" borderId="3" xfId="0" applyNumberFormat="1" applyFont="1" applyFill="1" applyBorder="1" applyAlignment="1">
      <alignment horizontal="center" vertical="center"/>
    </xf>
    <xf numFmtId="3" fontId="7" fillId="0" borderId="5" xfId="0" applyNumberFormat="1" applyFont="1" applyFill="1" applyBorder="1" applyAlignment="1">
      <alignment horizontal="center" vertical="center" wrapText="1"/>
    </xf>
    <xf numFmtId="164" fontId="9" fillId="0" borderId="3" xfId="2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/>
    </xf>
    <xf numFmtId="165" fontId="9" fillId="0" borderId="2" xfId="0" applyNumberFormat="1" applyFont="1" applyFill="1" applyBorder="1" applyAlignment="1">
      <alignment horizontal="center" vertical="center" wrapText="1"/>
    </xf>
    <xf numFmtId="164" fontId="10" fillId="0" borderId="2" xfId="2" applyNumberFormat="1" applyFont="1" applyFill="1" applyBorder="1" applyAlignment="1">
      <alignment horizontal="center" vertical="center"/>
    </xf>
    <xf numFmtId="0" fontId="7" fillId="0" borderId="3" xfId="2" applyNumberFormat="1" applyFont="1" applyFill="1" applyBorder="1" applyAlignment="1">
      <alignment horizontal="center" vertical="center"/>
    </xf>
    <xf numFmtId="0" fontId="7" fillId="0" borderId="2" xfId="2" applyNumberFormat="1" applyFont="1" applyFill="1" applyBorder="1" applyAlignment="1">
      <alignment horizontal="center" vertical="center"/>
    </xf>
    <xf numFmtId="3" fontId="8" fillId="0" borderId="2" xfId="0" applyNumberFormat="1" applyFont="1" applyFill="1" applyBorder="1" applyAlignment="1">
      <alignment horizontal="center" vertical="center" wrapText="1"/>
    </xf>
    <xf numFmtId="3" fontId="10" fillId="0" borderId="3" xfId="2" applyNumberFormat="1" applyFont="1" applyFill="1" applyBorder="1" applyAlignment="1">
      <alignment horizontal="center" vertical="center" wrapText="1"/>
    </xf>
    <xf numFmtId="9" fontId="9" fillId="0" borderId="2" xfId="2" applyNumberFormat="1" applyFont="1" applyFill="1" applyBorder="1" applyAlignment="1">
      <alignment horizontal="center" vertical="center" wrapText="1"/>
    </xf>
    <xf numFmtId="9" fontId="10" fillId="0" borderId="2" xfId="2" applyNumberFormat="1" applyFont="1" applyFill="1" applyBorder="1" applyAlignment="1">
      <alignment horizontal="center" vertical="center" wrapText="1"/>
    </xf>
    <xf numFmtId="1" fontId="7" fillId="0" borderId="2" xfId="2" applyNumberFormat="1" applyFont="1" applyFill="1" applyBorder="1" applyAlignment="1">
      <alignment horizontal="center" vertical="center" wrapText="1"/>
    </xf>
    <xf numFmtId="164" fontId="9" fillId="0" borderId="3" xfId="2" applyNumberFormat="1" applyFont="1" applyFill="1" applyBorder="1" applyAlignment="1">
      <alignment horizontal="center" vertical="center"/>
    </xf>
    <xf numFmtId="0" fontId="9" fillId="0" borderId="2" xfId="2" applyNumberFormat="1" applyFont="1" applyFill="1" applyBorder="1" applyAlignment="1">
      <alignment horizontal="center" vertical="center" wrapText="1"/>
    </xf>
    <xf numFmtId="3" fontId="10" fillId="0" borderId="3" xfId="2" applyNumberFormat="1" applyFont="1" applyFill="1" applyBorder="1" applyAlignment="1">
      <alignment horizontal="center" vertical="center"/>
    </xf>
    <xf numFmtId="0" fontId="16" fillId="0" borderId="3" xfId="2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left"/>
    </xf>
    <xf numFmtId="0" fontId="7" fillId="0" borderId="2" xfId="0" applyFont="1" applyFill="1" applyBorder="1" applyAlignment="1">
      <alignment horizontal="left"/>
    </xf>
    <xf numFmtId="3" fontId="17" fillId="0" borderId="2" xfId="0" applyNumberFormat="1" applyFont="1" applyFill="1" applyBorder="1" applyAlignment="1">
      <alignment horizontal="center" vertical="center" wrapText="1"/>
    </xf>
    <xf numFmtId="164" fontId="17" fillId="0" borderId="2" xfId="2" applyNumberFormat="1" applyFont="1" applyFill="1" applyBorder="1" applyAlignment="1">
      <alignment horizontal="center" vertical="center" wrapText="1"/>
    </xf>
    <xf numFmtId="1" fontId="6" fillId="0" borderId="2" xfId="2" applyNumberFormat="1" applyFont="1" applyFill="1" applyBorder="1" applyAlignment="1">
      <alignment horizontal="center" vertical="center" wrapText="1"/>
    </xf>
    <xf numFmtId="3" fontId="18" fillId="0" borderId="5" xfId="0" applyNumberFormat="1" applyFont="1" applyFill="1" applyBorder="1" applyAlignment="1">
      <alignment horizontal="center" vertical="center" wrapText="1"/>
    </xf>
    <xf numFmtId="1" fontId="8" fillId="0" borderId="3" xfId="0" applyNumberFormat="1" applyFont="1" applyFill="1" applyBorder="1" applyAlignment="1">
      <alignment horizontal="center" vertical="center" wrapText="1"/>
    </xf>
    <xf numFmtId="1" fontId="9" fillId="0" borderId="2" xfId="2" applyNumberFormat="1" applyFont="1" applyFill="1" applyBorder="1" applyAlignment="1">
      <alignment horizontal="center" vertical="center" wrapText="1"/>
    </xf>
    <xf numFmtId="1" fontId="9" fillId="0" borderId="1" xfId="2" applyNumberFormat="1" applyFont="1" applyFill="1" applyBorder="1" applyAlignment="1">
      <alignment horizontal="center" vertical="center" wrapText="1"/>
    </xf>
    <xf numFmtId="1" fontId="9" fillId="0" borderId="0" xfId="2" applyNumberFormat="1" applyFont="1" applyFill="1" applyBorder="1" applyAlignment="1">
      <alignment horizontal="center" vertical="center" wrapText="1"/>
    </xf>
    <xf numFmtId="1" fontId="10" fillId="0" borderId="4" xfId="2" applyNumberFormat="1" applyFont="1" applyFill="1" applyBorder="1" applyAlignment="1">
      <alignment horizontal="center" vertical="center"/>
    </xf>
    <xf numFmtId="1" fontId="9" fillId="0" borderId="2" xfId="5" applyNumberFormat="1" applyFont="1" applyFill="1" applyBorder="1" applyAlignment="1">
      <alignment horizontal="center" vertical="center" wrapText="1"/>
    </xf>
    <xf numFmtId="1" fontId="7" fillId="0" borderId="2" xfId="5" applyNumberFormat="1" applyFont="1" applyFill="1" applyBorder="1" applyAlignment="1">
      <alignment horizontal="center" vertical="center" wrapText="1"/>
    </xf>
    <xf numFmtId="1" fontId="7" fillId="0" borderId="3" xfId="5" applyNumberFormat="1" applyFont="1" applyFill="1" applyBorder="1" applyAlignment="1">
      <alignment horizontal="center" vertical="center" wrapText="1"/>
    </xf>
    <xf numFmtId="1" fontId="10" fillId="0" borderId="2" xfId="5" applyNumberFormat="1" applyFont="1" applyFill="1" applyBorder="1" applyAlignment="1">
      <alignment horizontal="center" vertical="center" wrapText="1"/>
    </xf>
    <xf numFmtId="1" fontId="9" fillId="0" borderId="3" xfId="5" applyNumberFormat="1" applyFont="1" applyFill="1" applyBorder="1" applyAlignment="1">
      <alignment horizontal="center" vertical="center" wrapText="1"/>
    </xf>
    <xf numFmtId="3" fontId="9" fillId="0" borderId="3" xfId="0" applyNumberFormat="1" applyFont="1" applyFill="1" applyBorder="1" applyAlignment="1">
      <alignment horizontal="center" vertical="center"/>
    </xf>
    <xf numFmtId="165" fontId="10" fillId="0" borderId="2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vertical="center" wrapText="1"/>
    </xf>
    <xf numFmtId="166" fontId="7" fillId="0" borderId="3" xfId="2" applyNumberFormat="1" applyFont="1" applyFill="1" applyBorder="1" applyAlignment="1">
      <alignment horizontal="center" vertical="center"/>
    </xf>
    <xf numFmtId="0" fontId="9" fillId="0" borderId="2" xfId="2" applyNumberFormat="1" applyFont="1" applyFill="1" applyBorder="1" applyAlignment="1">
      <alignment horizontal="center" vertical="center"/>
    </xf>
    <xf numFmtId="3" fontId="19" fillId="0" borderId="2" xfId="0" applyNumberFormat="1" applyFont="1" applyFill="1" applyBorder="1" applyAlignment="1">
      <alignment horizontal="center" vertical="center" wrapText="1"/>
    </xf>
    <xf numFmtId="3" fontId="19" fillId="0" borderId="3" xfId="0" applyNumberFormat="1" applyFont="1" applyFill="1" applyBorder="1" applyAlignment="1">
      <alignment horizontal="center" vertical="center" wrapText="1"/>
    </xf>
    <xf numFmtId="165" fontId="19" fillId="0" borderId="3" xfId="0" applyNumberFormat="1" applyFont="1" applyFill="1" applyBorder="1" applyAlignment="1">
      <alignment horizontal="center" vertical="center" wrapText="1"/>
    </xf>
    <xf numFmtId="164" fontId="19" fillId="0" borderId="3" xfId="2" applyNumberFormat="1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vertical="center"/>
    </xf>
    <xf numFmtId="3" fontId="21" fillId="0" borderId="3" xfId="0" applyNumberFormat="1" applyFont="1" applyFill="1" applyBorder="1" applyAlignment="1">
      <alignment horizontal="center" vertical="center" wrapText="1"/>
    </xf>
    <xf numFmtId="164" fontId="19" fillId="0" borderId="2" xfId="2" applyNumberFormat="1" applyFont="1" applyFill="1" applyBorder="1" applyAlignment="1">
      <alignment horizontal="center" vertical="center" wrapText="1"/>
    </xf>
    <xf numFmtId="166" fontId="19" fillId="0" borderId="3" xfId="0" applyNumberFormat="1" applyFont="1" applyFill="1" applyBorder="1" applyAlignment="1">
      <alignment horizontal="center" vertical="center"/>
    </xf>
    <xf numFmtId="1" fontId="19" fillId="0" borderId="3" xfId="0" applyNumberFormat="1" applyFont="1" applyFill="1" applyBorder="1" applyAlignment="1">
      <alignment horizontal="center" vertical="center"/>
    </xf>
    <xf numFmtId="165" fontId="19" fillId="0" borderId="2" xfId="0" applyNumberFormat="1" applyFont="1" applyFill="1" applyBorder="1" applyAlignment="1">
      <alignment horizontal="center" vertical="center" wrapText="1"/>
    </xf>
    <xf numFmtId="164" fontId="19" fillId="0" borderId="3" xfId="0" applyNumberFormat="1" applyFont="1" applyFill="1" applyBorder="1" applyAlignment="1">
      <alignment horizontal="center" vertical="center" wrapText="1"/>
    </xf>
    <xf numFmtId="165" fontId="21" fillId="0" borderId="2" xfId="0" applyNumberFormat="1" applyFont="1" applyFill="1" applyBorder="1" applyAlignment="1">
      <alignment horizontal="center" vertical="center" wrapText="1"/>
    </xf>
    <xf numFmtId="165" fontId="21" fillId="0" borderId="3" xfId="0" applyNumberFormat="1" applyFont="1" applyFill="1" applyBorder="1" applyAlignment="1">
      <alignment horizontal="center" vertical="center" wrapText="1"/>
    </xf>
    <xf numFmtId="166" fontId="19" fillId="0" borderId="3" xfId="2" applyNumberFormat="1" applyFont="1" applyFill="1" applyBorder="1" applyAlignment="1">
      <alignment horizontal="center" vertical="center"/>
    </xf>
    <xf numFmtId="166" fontId="19" fillId="0" borderId="2" xfId="2" applyNumberFormat="1" applyFont="1" applyFill="1" applyBorder="1" applyAlignment="1">
      <alignment horizontal="center" vertical="center"/>
    </xf>
    <xf numFmtId="164" fontId="19" fillId="0" borderId="3" xfId="2" applyNumberFormat="1" applyFont="1" applyFill="1" applyBorder="1" applyAlignment="1">
      <alignment horizontal="center" vertical="center"/>
    </xf>
    <xf numFmtId="164" fontId="21" fillId="0" borderId="2" xfId="2" applyNumberFormat="1" applyFont="1" applyFill="1" applyBorder="1" applyAlignment="1">
      <alignment horizontal="center" vertical="center" wrapText="1"/>
    </xf>
    <xf numFmtId="0" fontId="21" fillId="0" borderId="3" xfId="0" applyFont="1" applyFill="1" applyBorder="1" applyAlignment="1">
      <alignment horizontal="left" vertical="center" wrapText="1"/>
    </xf>
    <xf numFmtId="1" fontId="19" fillId="0" borderId="2" xfId="5" applyNumberFormat="1" applyFont="1" applyFill="1" applyBorder="1" applyAlignment="1">
      <alignment horizontal="center" vertical="center" wrapText="1"/>
    </xf>
    <xf numFmtId="0" fontId="21" fillId="0" borderId="2" xfId="2" applyNumberFormat="1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vertical="center"/>
    </xf>
    <xf numFmtId="0" fontId="19" fillId="0" borderId="3" xfId="0" applyFont="1" applyFill="1" applyBorder="1" applyAlignment="1">
      <alignment horizontal="left" vertical="center" wrapText="1"/>
    </xf>
    <xf numFmtId="166" fontId="20" fillId="0" borderId="0" xfId="0" applyNumberFormat="1" applyFont="1" applyFill="1" applyBorder="1" applyAlignment="1">
      <alignment vertical="center"/>
    </xf>
    <xf numFmtId="0" fontId="10" fillId="0" borderId="3" xfId="0" applyFont="1" applyFill="1" applyBorder="1" applyAlignment="1">
      <alignment horizontal="left" vertical="center" wrapText="1" indent="4"/>
    </xf>
    <xf numFmtId="0" fontId="22" fillId="0" borderId="16" xfId="0" applyFont="1" applyFill="1" applyBorder="1" applyAlignment="1">
      <alignment horizontal="right" vertical="center"/>
    </xf>
    <xf numFmtId="0" fontId="22" fillId="0" borderId="19" xfId="0" applyFont="1" applyFill="1" applyBorder="1" applyAlignment="1">
      <alignment horizontal="right" vertical="center"/>
    </xf>
    <xf numFmtId="0" fontId="22" fillId="0" borderId="20" xfId="0" applyFont="1" applyFill="1" applyBorder="1" applyAlignment="1">
      <alignment horizontal="right" vertical="center"/>
    </xf>
    <xf numFmtId="0" fontId="22" fillId="0" borderId="10" xfId="0" applyFont="1" applyFill="1" applyBorder="1" applyAlignment="1">
      <alignment horizontal="right" vertical="center"/>
    </xf>
    <xf numFmtId="164" fontId="19" fillId="0" borderId="3" xfId="0" applyNumberFormat="1" applyFont="1" applyFill="1" applyBorder="1" applyAlignment="1">
      <alignment horizontal="center" vertical="center"/>
    </xf>
    <xf numFmtId="3" fontId="21" fillId="0" borderId="2" xfId="0" applyNumberFormat="1" applyFont="1" applyFill="1" applyBorder="1" applyAlignment="1">
      <alignment horizontal="center" vertical="center" wrapText="1"/>
    </xf>
    <xf numFmtId="166" fontId="23" fillId="0" borderId="3" xfId="0" applyNumberFormat="1" applyFont="1" applyFill="1" applyBorder="1" applyAlignment="1">
      <alignment horizontal="center" vertical="center"/>
    </xf>
    <xf numFmtId="165" fontId="23" fillId="0" borderId="3" xfId="0" applyNumberFormat="1" applyFont="1" applyFill="1" applyBorder="1" applyAlignment="1">
      <alignment horizontal="center" vertical="center" wrapText="1"/>
    </xf>
    <xf numFmtId="166" fontId="19" fillId="0" borderId="2" xfId="5" applyNumberFormat="1" applyFont="1" applyFill="1" applyBorder="1" applyAlignment="1">
      <alignment horizontal="center" vertical="center" wrapText="1"/>
    </xf>
    <xf numFmtId="164" fontId="21" fillId="0" borderId="3" xfId="2" applyNumberFormat="1" applyFont="1" applyFill="1" applyBorder="1" applyAlignment="1">
      <alignment horizontal="center" vertical="center" wrapText="1"/>
    </xf>
    <xf numFmtId="3" fontId="7" fillId="0" borderId="3" xfId="2" applyNumberFormat="1" applyFont="1" applyFill="1" applyBorder="1" applyAlignment="1">
      <alignment horizontal="center" vertical="center"/>
    </xf>
    <xf numFmtId="168" fontId="10" fillId="0" borderId="2" xfId="5" applyNumberFormat="1" applyFont="1" applyFill="1" applyBorder="1" applyAlignment="1">
      <alignment vertical="center" wrapText="1"/>
    </xf>
    <xf numFmtId="4" fontId="10" fillId="0" borderId="2" xfId="0" applyNumberFormat="1" applyFont="1" applyFill="1" applyBorder="1" applyAlignment="1">
      <alignment horizontal="center" vertical="center" wrapText="1"/>
    </xf>
    <xf numFmtId="43" fontId="19" fillId="0" borderId="3" xfId="5" applyFont="1" applyFill="1" applyBorder="1" applyAlignment="1">
      <alignment vertical="center" wrapText="1"/>
    </xf>
    <xf numFmtId="166" fontId="9" fillId="0" borderId="3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wrapText="1"/>
    </xf>
    <xf numFmtId="0" fontId="6" fillId="0" borderId="15" xfId="0" applyFont="1" applyFill="1" applyBorder="1" applyAlignment="1">
      <alignment horizontal="center" wrapText="1"/>
    </xf>
    <xf numFmtId="0" fontId="6" fillId="0" borderId="16" xfId="0" applyFont="1" applyFill="1" applyBorder="1" applyAlignment="1">
      <alignment horizontal="center" wrapText="1"/>
    </xf>
    <xf numFmtId="0" fontId="15" fillId="0" borderId="9" xfId="0" applyFont="1" applyFill="1" applyBorder="1" applyAlignment="1">
      <alignment horizontal="center" textRotation="90" wrapText="1"/>
    </xf>
    <xf numFmtId="0" fontId="15" fillId="0" borderId="10" xfId="0" applyFont="1" applyFill="1" applyBorder="1" applyAlignment="1">
      <alignment horizontal="center" textRotation="90" wrapText="1"/>
    </xf>
    <xf numFmtId="0" fontId="6" fillId="0" borderId="9" xfId="0" applyFont="1" applyFill="1" applyBorder="1" applyAlignment="1">
      <alignment horizontal="center" vertical="center" textRotation="90" wrapText="1"/>
    </xf>
    <xf numFmtId="0" fontId="6" fillId="0" borderId="11" xfId="0" applyFont="1" applyFill="1" applyBorder="1" applyAlignment="1">
      <alignment horizontal="center" vertical="center" textRotation="90" wrapText="1"/>
    </xf>
    <xf numFmtId="0" fontId="6" fillId="0" borderId="10" xfId="0" applyFont="1" applyFill="1" applyBorder="1" applyAlignment="1">
      <alignment horizontal="center" vertical="center" textRotation="90" wrapText="1"/>
    </xf>
    <xf numFmtId="0" fontId="11" fillId="0" borderId="6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 wrapText="1"/>
    </xf>
  </cellXfs>
  <cellStyles count="6">
    <cellStyle name="Обычный" xfId="0" builtinId="0"/>
    <cellStyle name="Обычный 2" xfId="1"/>
    <cellStyle name="Процентный" xfId="2" builtinId="5"/>
    <cellStyle name="Процентный 2" xfId="3"/>
    <cellStyle name="Процентный 3" xfId="4"/>
    <cellStyle name="Финансовый" xfId="5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outlinePr summaryRight="0"/>
    <pageSetUpPr fitToPage="1"/>
  </sheetPr>
  <dimension ref="A1:AL452"/>
  <sheetViews>
    <sheetView tabSelected="1" view="pageBreakPreview" topLeftCell="A2" zoomScale="60" zoomScaleNormal="60" zoomScalePageLayoutView="82" workbookViewId="0">
      <pane xSplit="3" ySplit="5" topLeftCell="D131" activePane="bottomRight" state="frozen"/>
      <selection activeCell="A2" sqref="A2"/>
      <selection pane="topRight" activeCell="F2" sqref="F2"/>
      <selection pane="bottomLeft" activeCell="A7" sqref="A7"/>
      <selection pane="bottomRight" activeCell="A168" sqref="A168:XFD168"/>
    </sheetView>
  </sheetViews>
  <sheetFormatPr defaultColWidth="9.140625" defaultRowHeight="16.5" outlineLevelRow="1" x14ac:dyDescent="0.25"/>
  <cols>
    <col min="1" max="1" width="100.28515625" style="38" customWidth="1"/>
    <col min="2" max="2" width="17.42578125" style="2" customWidth="1"/>
    <col min="3" max="3" width="18.7109375" style="2" customWidth="1"/>
    <col min="4" max="4" width="19.5703125" style="2" customWidth="1"/>
    <col min="5" max="5" width="15" style="2" customWidth="1"/>
    <col min="6" max="6" width="15.85546875" style="1" customWidth="1"/>
    <col min="7" max="7" width="17.7109375" style="1" customWidth="1"/>
    <col min="8" max="9" width="13.7109375" style="1" customWidth="1"/>
    <col min="10" max="10" width="14.28515625" style="1" customWidth="1"/>
    <col min="11" max="13" width="13.7109375" style="1" customWidth="1"/>
    <col min="14" max="14" width="18.5703125" style="1" customWidth="1"/>
    <col min="15" max="15" width="14.85546875" style="1" customWidth="1"/>
    <col min="16" max="17" width="13.7109375" style="1" customWidth="1"/>
    <col min="18" max="18" width="13.5703125" style="1" customWidth="1"/>
    <col min="19" max="19" width="13.7109375" style="1" customWidth="1"/>
    <col min="20" max="20" width="18" style="1" customWidth="1"/>
    <col min="21" max="21" width="14" style="1" customWidth="1"/>
    <col min="22" max="26" width="13.7109375" style="1" customWidth="1"/>
    <col min="27" max="27" width="0.42578125" style="1" customWidth="1"/>
    <col min="28" max="28" width="9.140625" style="1" customWidth="1"/>
    <col min="29" max="29" width="9.140625" style="1" hidden="1" customWidth="1"/>
    <col min="30" max="30" width="9.140625" style="28" hidden="1" customWidth="1"/>
    <col min="31" max="31" width="10.5703125" style="28" hidden="1" customWidth="1"/>
    <col min="32" max="32" width="12.140625" style="1" hidden="1" customWidth="1"/>
    <col min="33" max="33" width="0" style="1" hidden="1" customWidth="1"/>
    <col min="34" max="37" width="9.140625" style="1"/>
    <col min="38" max="38" width="11" style="1" bestFit="1" customWidth="1"/>
    <col min="39" max="16384" width="9.140625" style="1"/>
  </cols>
  <sheetData>
    <row r="1" spans="1:32" ht="26.25" hidden="1" x14ac:dyDescent="0.4">
      <c r="A1" s="1"/>
      <c r="Z1" s="3"/>
    </row>
    <row r="2" spans="1:32" s="4" customFormat="1" ht="29.25" customHeight="1" thickBot="1" x14ac:dyDescent="0.3">
      <c r="A2" s="186" t="s">
        <v>226</v>
      </c>
      <c r="B2" s="186"/>
      <c r="C2" s="186"/>
      <c r="D2" s="186"/>
      <c r="E2" s="186"/>
      <c r="F2" s="186"/>
      <c r="G2" s="186"/>
      <c r="H2" s="186"/>
      <c r="I2" s="186"/>
      <c r="J2" s="186"/>
      <c r="K2" s="186"/>
      <c r="L2" s="186"/>
      <c r="M2" s="186"/>
      <c r="N2" s="186"/>
      <c r="O2" s="186"/>
      <c r="P2" s="186"/>
      <c r="Q2" s="186"/>
      <c r="R2" s="186"/>
      <c r="S2" s="186"/>
      <c r="T2" s="186"/>
      <c r="U2" s="186"/>
      <c r="V2" s="186"/>
      <c r="W2" s="186"/>
      <c r="X2" s="186"/>
      <c r="Y2" s="186"/>
      <c r="Z2" s="186"/>
      <c r="AD2" s="53"/>
      <c r="AE2" s="53"/>
    </row>
    <row r="3" spans="1:32" s="4" customFormat="1" ht="3.75" hidden="1" customHeight="1" thickBot="1" x14ac:dyDescent="0.3">
      <c r="A3" s="5"/>
      <c r="B3" s="5"/>
      <c r="C3" s="5"/>
      <c r="D3" s="5"/>
      <c r="E3" s="5"/>
      <c r="F3" s="5">
        <v>120</v>
      </c>
      <c r="G3" s="5"/>
      <c r="H3" s="5" t="s">
        <v>1</v>
      </c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6" t="s">
        <v>2</v>
      </c>
      <c r="Z3" s="6"/>
      <c r="AD3" s="53"/>
      <c r="AE3" s="53"/>
    </row>
    <row r="4" spans="1:32" s="2" customFormat="1" ht="17.25" customHeight="1" thickBot="1" x14ac:dyDescent="0.35">
      <c r="A4" s="187" t="s">
        <v>3</v>
      </c>
      <c r="B4" s="190" t="s">
        <v>204</v>
      </c>
      <c r="C4" s="193" t="s">
        <v>205</v>
      </c>
      <c r="D4" s="193" t="s">
        <v>206</v>
      </c>
      <c r="E4" s="201" t="s">
        <v>208</v>
      </c>
      <c r="F4" s="196" t="s">
        <v>4</v>
      </c>
      <c r="G4" s="197"/>
      <c r="H4" s="197"/>
      <c r="I4" s="197"/>
      <c r="J4" s="197"/>
      <c r="K4" s="197"/>
      <c r="L4" s="197"/>
      <c r="M4" s="197"/>
      <c r="N4" s="197"/>
      <c r="O4" s="197"/>
      <c r="P4" s="197"/>
      <c r="Q4" s="197"/>
      <c r="R4" s="197"/>
      <c r="S4" s="197"/>
      <c r="T4" s="197"/>
      <c r="U4" s="197"/>
      <c r="V4" s="197"/>
      <c r="W4" s="197"/>
      <c r="X4" s="197"/>
      <c r="Y4" s="197"/>
      <c r="Z4" s="198"/>
      <c r="AA4" s="2" t="s">
        <v>0</v>
      </c>
      <c r="AD4" s="35"/>
      <c r="AE4" s="35"/>
    </row>
    <row r="5" spans="1:32" s="2" customFormat="1" ht="133.5" customHeight="1" x14ac:dyDescent="0.25">
      <c r="A5" s="188"/>
      <c r="B5" s="191"/>
      <c r="C5" s="194"/>
      <c r="D5" s="194"/>
      <c r="E5" s="202"/>
      <c r="F5" s="199" t="s">
        <v>5</v>
      </c>
      <c r="G5" s="199" t="s">
        <v>6</v>
      </c>
      <c r="H5" s="199" t="s">
        <v>7</v>
      </c>
      <c r="I5" s="199" t="s">
        <v>8</v>
      </c>
      <c r="J5" s="199" t="s">
        <v>9</v>
      </c>
      <c r="K5" s="199" t="s">
        <v>10</v>
      </c>
      <c r="L5" s="199" t="s">
        <v>11</v>
      </c>
      <c r="M5" s="199" t="s">
        <v>12</v>
      </c>
      <c r="N5" s="199" t="s">
        <v>13</v>
      </c>
      <c r="O5" s="199" t="s">
        <v>14</v>
      </c>
      <c r="P5" s="199" t="s">
        <v>15</v>
      </c>
      <c r="Q5" s="199" t="s">
        <v>16</v>
      </c>
      <c r="R5" s="199" t="s">
        <v>17</v>
      </c>
      <c r="S5" s="199" t="s">
        <v>18</v>
      </c>
      <c r="T5" s="199" t="s">
        <v>19</v>
      </c>
      <c r="U5" s="199" t="s">
        <v>20</v>
      </c>
      <c r="V5" s="199" t="s">
        <v>21</v>
      </c>
      <c r="W5" s="199" t="s">
        <v>22</v>
      </c>
      <c r="X5" s="199" t="s">
        <v>23</v>
      </c>
      <c r="Y5" s="199" t="s">
        <v>24</v>
      </c>
      <c r="Z5" s="199" t="s">
        <v>25</v>
      </c>
      <c r="AD5" s="35"/>
      <c r="AE5" s="35" t="e">
        <f>+  неделя</f>
        <v>#NAME?</v>
      </c>
    </row>
    <row r="6" spans="1:32" s="2" customFormat="1" ht="69.75" customHeight="1" thickBot="1" x14ac:dyDescent="0.3">
      <c r="A6" s="189"/>
      <c r="B6" s="192"/>
      <c r="C6" s="195"/>
      <c r="D6" s="195"/>
      <c r="E6" s="203"/>
      <c r="F6" s="200"/>
      <c r="G6" s="200"/>
      <c r="H6" s="200"/>
      <c r="I6" s="200"/>
      <c r="J6" s="200"/>
      <c r="K6" s="200"/>
      <c r="L6" s="200"/>
      <c r="M6" s="200"/>
      <c r="N6" s="200"/>
      <c r="O6" s="200"/>
      <c r="P6" s="200"/>
      <c r="Q6" s="200"/>
      <c r="R6" s="200"/>
      <c r="S6" s="200"/>
      <c r="T6" s="200"/>
      <c r="U6" s="200"/>
      <c r="V6" s="200"/>
      <c r="W6" s="200"/>
      <c r="X6" s="200"/>
      <c r="Y6" s="200"/>
      <c r="Z6" s="200"/>
      <c r="AD6" s="35"/>
      <c r="AE6" s="35"/>
    </row>
    <row r="7" spans="1:32" s="2" customFormat="1" ht="30" hidden="1" customHeight="1" x14ac:dyDescent="0.25">
      <c r="A7" s="7" t="s">
        <v>26</v>
      </c>
      <c r="B7" s="117">
        <v>48111</v>
      </c>
      <c r="C7" s="117">
        <f>SUM(F7:Z7)</f>
        <v>48111</v>
      </c>
      <c r="D7" s="107">
        <f>C7/B7</f>
        <v>1</v>
      </c>
      <c r="E7" s="108">
        <v>21</v>
      </c>
      <c r="F7" s="88">
        <v>2068</v>
      </c>
      <c r="G7" s="88">
        <v>1426</v>
      </c>
      <c r="H7" s="88">
        <v>3311</v>
      </c>
      <c r="I7" s="88">
        <v>3013</v>
      </c>
      <c r="J7" s="88">
        <v>1381</v>
      </c>
      <c r="K7" s="88">
        <v>3235</v>
      </c>
      <c r="L7" s="88">
        <v>2215</v>
      </c>
      <c r="M7" s="88">
        <v>2793</v>
      </c>
      <c r="N7" s="88">
        <v>2281</v>
      </c>
      <c r="O7" s="88">
        <v>692</v>
      </c>
      <c r="P7" s="88">
        <v>1579</v>
      </c>
      <c r="Q7" s="88">
        <v>1997</v>
      </c>
      <c r="R7" s="88">
        <v>2796</v>
      </c>
      <c r="S7" s="88">
        <v>3011</v>
      </c>
      <c r="T7" s="88">
        <v>3199</v>
      </c>
      <c r="U7" s="88">
        <v>2334</v>
      </c>
      <c r="V7" s="88">
        <v>2066</v>
      </c>
      <c r="W7" s="88">
        <v>685</v>
      </c>
      <c r="X7" s="88">
        <v>1885</v>
      </c>
      <c r="Y7" s="88">
        <v>3999</v>
      </c>
      <c r="Z7" s="88">
        <v>2145</v>
      </c>
      <c r="AD7" s="35"/>
      <c r="AE7" s="58">
        <f>C7-AD7</f>
        <v>48111</v>
      </c>
      <c r="AF7" s="2" t="e">
        <f>AE7/AD7</f>
        <v>#DIV/0!</v>
      </c>
    </row>
    <row r="8" spans="1:32" s="9" customFormat="1" ht="30" hidden="1" customHeight="1" x14ac:dyDescent="0.25">
      <c r="A8" s="8" t="s">
        <v>27</v>
      </c>
      <c r="B8" s="117">
        <v>54735</v>
      </c>
      <c r="C8" s="117">
        <f>SUM(F8:Z8)</f>
        <v>55236.36</v>
      </c>
      <c r="D8" s="107">
        <f>C8/B8</f>
        <v>1.0091597697999453</v>
      </c>
      <c r="E8" s="108">
        <v>21</v>
      </c>
      <c r="F8" s="88">
        <v>2068</v>
      </c>
      <c r="G8" s="88">
        <v>1883</v>
      </c>
      <c r="H8" s="88">
        <v>3390</v>
      </c>
      <c r="I8" s="88">
        <v>3326</v>
      </c>
      <c r="J8" s="88">
        <v>1893</v>
      </c>
      <c r="K8" s="88">
        <v>3249</v>
      </c>
      <c r="L8" s="88">
        <v>2129</v>
      </c>
      <c r="M8" s="88">
        <v>3684</v>
      </c>
      <c r="N8" s="88">
        <v>2906</v>
      </c>
      <c r="O8" s="88">
        <v>1002</v>
      </c>
      <c r="P8" s="88">
        <v>1731</v>
      </c>
      <c r="Q8" s="88">
        <v>2041</v>
      </c>
      <c r="R8" s="88">
        <v>3534</v>
      </c>
      <c r="S8" s="88">
        <v>3133</v>
      </c>
      <c r="T8" s="88">
        <v>4306</v>
      </c>
      <c r="U8" s="88">
        <v>2384</v>
      </c>
      <c r="V8" s="88">
        <v>2205</v>
      </c>
      <c r="W8" s="88">
        <v>696</v>
      </c>
      <c r="X8" s="88">
        <v>2134</v>
      </c>
      <c r="Y8" s="88">
        <v>4830.3600000000006</v>
      </c>
      <c r="Z8" s="88">
        <v>2712</v>
      </c>
      <c r="AD8" s="59"/>
      <c r="AE8" s="58">
        <f>C8-AD8</f>
        <v>55236.36</v>
      </c>
      <c r="AF8" s="2" t="e">
        <f t="shared" ref="AF8:AF70" si="0">AE8/AD8</f>
        <v>#DIV/0!</v>
      </c>
    </row>
    <row r="9" spans="1:32" s="9" customFormat="1" ht="30" hidden="1" customHeight="1" x14ac:dyDescent="0.25">
      <c r="A9" s="10" t="s">
        <v>28</v>
      </c>
      <c r="B9" s="119">
        <f>B8/B7</f>
        <v>1.137681611273929</v>
      </c>
      <c r="C9" s="119">
        <f t="shared" ref="C9:Z9" si="1">C8/C7</f>
        <v>1.1481025129388289</v>
      </c>
      <c r="D9" s="119">
        <f t="shared" si="1"/>
        <v>1.0091597697999453</v>
      </c>
      <c r="E9" s="108"/>
      <c r="F9" s="120">
        <f t="shared" si="1"/>
        <v>1</v>
      </c>
      <c r="G9" s="120">
        <f t="shared" si="1"/>
        <v>1.320476858345021</v>
      </c>
      <c r="H9" s="120">
        <f t="shared" si="1"/>
        <v>1.0238598610691634</v>
      </c>
      <c r="I9" s="120">
        <f t="shared" si="1"/>
        <v>1.1038831729173582</v>
      </c>
      <c r="J9" s="120">
        <f t="shared" si="1"/>
        <v>1.3707458363504708</v>
      </c>
      <c r="K9" s="120">
        <f t="shared" si="1"/>
        <v>1.0043276661514684</v>
      </c>
      <c r="L9" s="120">
        <f t="shared" si="1"/>
        <v>0.96117381489841991</v>
      </c>
      <c r="M9" s="120">
        <f t="shared" si="1"/>
        <v>1.3190118152524168</v>
      </c>
      <c r="N9" s="120">
        <f t="shared" si="1"/>
        <v>1.2740026304252521</v>
      </c>
      <c r="O9" s="120">
        <f t="shared" si="1"/>
        <v>1.4479768786127167</v>
      </c>
      <c r="P9" s="120">
        <f t="shared" si="1"/>
        <v>1.0962634578847372</v>
      </c>
      <c r="Q9" s="120">
        <f t="shared" si="1"/>
        <v>1.0220330495743615</v>
      </c>
      <c r="R9" s="120">
        <f t="shared" si="1"/>
        <v>1.2639484978540771</v>
      </c>
      <c r="S9" s="120">
        <f t="shared" si="1"/>
        <v>1.0405181002989041</v>
      </c>
      <c r="T9" s="120">
        <f t="shared" si="1"/>
        <v>1.3460456392622695</v>
      </c>
      <c r="U9" s="120">
        <f t="shared" si="1"/>
        <v>1.0214224507283634</v>
      </c>
      <c r="V9" s="120">
        <f t="shared" si="1"/>
        <v>1.0672797676669894</v>
      </c>
      <c r="W9" s="120">
        <f t="shared" si="1"/>
        <v>1.0160583941605839</v>
      </c>
      <c r="X9" s="120">
        <f t="shared" si="1"/>
        <v>1.1320954907161804</v>
      </c>
      <c r="Y9" s="120">
        <f t="shared" si="1"/>
        <v>1.2078919729932485</v>
      </c>
      <c r="Z9" s="120">
        <f t="shared" si="1"/>
        <v>1.2643356643356642</v>
      </c>
      <c r="AD9" s="59"/>
      <c r="AE9" s="58">
        <f t="shared" ref="AE9:AE70" si="2">C9-AD9</f>
        <v>1.1481025129388289</v>
      </c>
      <c r="AF9" s="2" t="e">
        <f t="shared" si="0"/>
        <v>#DIV/0!</v>
      </c>
    </row>
    <row r="10" spans="1:32" s="9" customFormat="1" ht="30" hidden="1" customHeight="1" x14ac:dyDescent="0.25">
      <c r="A10" s="8" t="s">
        <v>29</v>
      </c>
      <c r="B10" s="117">
        <v>53686</v>
      </c>
      <c r="C10" s="117">
        <f>SUM(F10:Z10)</f>
        <v>52262.7</v>
      </c>
      <c r="D10" s="107">
        <f>C10/B10</f>
        <v>0.97348843273851648</v>
      </c>
      <c r="E10" s="108">
        <v>21</v>
      </c>
      <c r="F10" s="88">
        <v>1430</v>
      </c>
      <c r="G10" s="88">
        <v>1883</v>
      </c>
      <c r="H10" s="88">
        <v>3390</v>
      </c>
      <c r="I10" s="88">
        <v>3032</v>
      </c>
      <c r="J10" s="88">
        <v>1804.3000000000002</v>
      </c>
      <c r="K10" s="88">
        <v>3249</v>
      </c>
      <c r="L10" s="88">
        <v>1861</v>
      </c>
      <c r="M10" s="88">
        <v>3572.4</v>
      </c>
      <c r="N10" s="88">
        <v>2762</v>
      </c>
      <c r="O10" s="88">
        <v>1002</v>
      </c>
      <c r="P10" s="88">
        <v>1531</v>
      </c>
      <c r="Q10" s="88">
        <v>2041</v>
      </c>
      <c r="R10" s="88">
        <v>3514</v>
      </c>
      <c r="S10" s="88">
        <v>3133</v>
      </c>
      <c r="T10" s="88">
        <v>4298</v>
      </c>
      <c r="U10" s="88">
        <v>1736</v>
      </c>
      <c r="V10" s="88">
        <v>2165</v>
      </c>
      <c r="W10" s="88">
        <v>696</v>
      </c>
      <c r="X10" s="88">
        <v>1982</v>
      </c>
      <c r="Y10" s="88">
        <v>4830</v>
      </c>
      <c r="Z10" s="88">
        <v>2351</v>
      </c>
      <c r="AA10" s="54">
        <v>1964</v>
      </c>
      <c r="AD10" s="59"/>
      <c r="AE10" s="58">
        <f t="shared" si="2"/>
        <v>52262.7</v>
      </c>
      <c r="AF10" s="2" t="e">
        <f t="shared" si="0"/>
        <v>#DIV/0!</v>
      </c>
    </row>
    <row r="11" spans="1:32" s="9" customFormat="1" ht="30" hidden="1" customHeight="1" x14ac:dyDescent="0.25">
      <c r="A11" s="8" t="s">
        <v>30</v>
      </c>
      <c r="B11" s="120">
        <f t="shared" ref="B11:C11" si="3">B10/B8</f>
        <v>0.98083493194482507</v>
      </c>
      <c r="C11" s="120">
        <f t="shared" si="3"/>
        <v>0.94616480883244292</v>
      </c>
      <c r="D11" s="107">
        <f>C11/B11</f>
        <v>0.96465243846521931</v>
      </c>
      <c r="E11" s="108"/>
      <c r="F11" s="120">
        <f>F10/F8</f>
        <v>0.69148936170212771</v>
      </c>
      <c r="G11" s="120">
        <f>G10/G8</f>
        <v>1</v>
      </c>
      <c r="H11" s="120">
        <f t="shared" ref="H11:Z11" si="4">H10/H8</f>
        <v>1</v>
      </c>
      <c r="I11" s="120">
        <f t="shared" si="4"/>
        <v>0.91160553217077567</v>
      </c>
      <c r="J11" s="120">
        <f t="shared" si="4"/>
        <v>0.95314315900686752</v>
      </c>
      <c r="K11" s="120">
        <f t="shared" si="4"/>
        <v>1</v>
      </c>
      <c r="L11" s="120">
        <v>0.97</v>
      </c>
      <c r="M11" s="120">
        <f t="shared" si="4"/>
        <v>0.96970684039087951</v>
      </c>
      <c r="N11" s="120">
        <f t="shared" si="4"/>
        <v>0.95044735030970406</v>
      </c>
      <c r="O11" s="120">
        <f t="shared" si="4"/>
        <v>1</v>
      </c>
      <c r="P11" s="120">
        <v>0.94</v>
      </c>
      <c r="Q11" s="120">
        <f t="shared" si="4"/>
        <v>1</v>
      </c>
      <c r="R11" s="120">
        <f t="shared" si="4"/>
        <v>0.99434069043576678</v>
      </c>
      <c r="S11" s="120">
        <f>S10/S8</f>
        <v>1</v>
      </c>
      <c r="T11" s="120">
        <f t="shared" si="4"/>
        <v>0.99814212726428242</v>
      </c>
      <c r="U11" s="120">
        <f t="shared" si="4"/>
        <v>0.72818791946308725</v>
      </c>
      <c r="V11" s="120">
        <f t="shared" si="4"/>
        <v>0.98185941043083902</v>
      </c>
      <c r="W11" s="120">
        <v>0.97</v>
      </c>
      <c r="X11" s="120">
        <f t="shared" si="4"/>
        <v>0.92877225866916591</v>
      </c>
      <c r="Y11" s="120">
        <f t="shared" si="4"/>
        <v>0.99992547139343635</v>
      </c>
      <c r="Z11" s="120">
        <f t="shared" si="4"/>
        <v>0.86688790560471973</v>
      </c>
      <c r="AD11" s="59"/>
      <c r="AE11" s="58">
        <f t="shared" si="2"/>
        <v>0.94616480883244292</v>
      </c>
      <c r="AF11" s="2" t="e">
        <f t="shared" si="0"/>
        <v>#DIV/0!</v>
      </c>
    </row>
    <row r="12" spans="1:32" s="9" customFormat="1" ht="30" hidden="1" customHeight="1" x14ac:dyDescent="0.25">
      <c r="A12" s="10" t="s">
        <v>31</v>
      </c>
      <c r="B12" s="117">
        <v>27592</v>
      </c>
      <c r="C12" s="117">
        <f>SUM(F12:Z12)</f>
        <v>28828</v>
      </c>
      <c r="D12" s="107">
        <f>C12/B12</f>
        <v>1.0447955929254857</v>
      </c>
      <c r="E12" s="108">
        <v>20</v>
      </c>
      <c r="F12" s="121">
        <v>1410</v>
      </c>
      <c r="G12" s="121">
        <v>1325</v>
      </c>
      <c r="H12" s="121">
        <v>2710</v>
      </c>
      <c r="I12" s="121">
        <v>1700</v>
      </c>
      <c r="J12" s="121">
        <v>590</v>
      </c>
      <c r="K12" s="121">
        <v>1998</v>
      </c>
      <c r="L12" s="121">
        <v>583</v>
      </c>
      <c r="M12" s="121">
        <v>2200</v>
      </c>
      <c r="N12" s="121">
        <v>732</v>
      </c>
      <c r="O12" s="121">
        <v>428</v>
      </c>
      <c r="P12" s="121">
        <v>368</v>
      </c>
      <c r="Q12" s="121">
        <v>790</v>
      </c>
      <c r="R12" s="121">
        <v>3534</v>
      </c>
      <c r="S12" s="121">
        <v>579</v>
      </c>
      <c r="T12" s="121">
        <v>2366</v>
      </c>
      <c r="U12" s="121">
        <v>676</v>
      </c>
      <c r="V12" s="121">
        <v>639</v>
      </c>
      <c r="W12" s="121"/>
      <c r="X12" s="121">
        <v>1500</v>
      </c>
      <c r="Y12" s="121">
        <v>3800</v>
      </c>
      <c r="Z12" s="121">
        <v>900</v>
      </c>
      <c r="AD12" s="59">
        <v>1795</v>
      </c>
      <c r="AE12" s="58">
        <f t="shared" si="2"/>
        <v>27033</v>
      </c>
      <c r="AF12" s="2">
        <f t="shared" si="0"/>
        <v>15.06016713091922</v>
      </c>
    </row>
    <row r="13" spans="1:32" s="9" customFormat="1" ht="30" hidden="1" customHeight="1" x14ac:dyDescent="0.25">
      <c r="A13" s="10" t="s">
        <v>32</v>
      </c>
      <c r="B13" s="107">
        <f>B12/B8</f>
        <v>0.50410158034164609</v>
      </c>
      <c r="C13" s="107">
        <f>C12/C8</f>
        <v>0.52190260183690595</v>
      </c>
      <c r="D13" s="107">
        <f t="shared" ref="D13:Z13" si="5">D12/D8</f>
        <v>1.0353123699457469</v>
      </c>
      <c r="E13" s="108"/>
      <c r="F13" s="107">
        <f t="shared" si="5"/>
        <v>0.68181818181818177</v>
      </c>
      <c r="G13" s="107">
        <f t="shared" si="5"/>
        <v>0.70366436537440258</v>
      </c>
      <c r="H13" s="107">
        <f t="shared" si="5"/>
        <v>0.79941002949852502</v>
      </c>
      <c r="I13" s="107">
        <f t="shared" si="5"/>
        <v>0.51112447384245341</v>
      </c>
      <c r="J13" s="107">
        <f t="shared" si="5"/>
        <v>0.31167459059693609</v>
      </c>
      <c r="K13" s="107">
        <f t="shared" si="5"/>
        <v>0.61495844875346262</v>
      </c>
      <c r="L13" s="107">
        <f t="shared" si="5"/>
        <v>0.27383748238609679</v>
      </c>
      <c r="M13" s="107">
        <f t="shared" si="5"/>
        <v>0.59717698154180243</v>
      </c>
      <c r="N13" s="107">
        <f t="shared" si="5"/>
        <v>0.25189263592567102</v>
      </c>
      <c r="O13" s="107">
        <f t="shared" si="5"/>
        <v>0.42714570858283435</v>
      </c>
      <c r="P13" s="107">
        <f t="shared" si="5"/>
        <v>0.21259387637203928</v>
      </c>
      <c r="Q13" s="107">
        <f t="shared" si="5"/>
        <v>0.38706516413522785</v>
      </c>
      <c r="R13" s="107">
        <f t="shared" si="5"/>
        <v>1</v>
      </c>
      <c r="S13" s="107">
        <f t="shared" si="5"/>
        <v>0.18480689435046282</v>
      </c>
      <c r="T13" s="107">
        <f t="shared" si="5"/>
        <v>0.54946586158848121</v>
      </c>
      <c r="U13" s="107">
        <f t="shared" si="5"/>
        <v>0.28355704697986578</v>
      </c>
      <c r="V13" s="107">
        <f t="shared" si="5"/>
        <v>0.28979591836734692</v>
      </c>
      <c r="W13" s="107">
        <f t="shared" si="5"/>
        <v>0</v>
      </c>
      <c r="X13" s="107">
        <f t="shared" si="5"/>
        <v>0.70290534208059985</v>
      </c>
      <c r="Y13" s="107">
        <f t="shared" si="5"/>
        <v>0.78669084705901826</v>
      </c>
      <c r="Z13" s="107">
        <f t="shared" si="5"/>
        <v>0.33185840707964603</v>
      </c>
      <c r="AD13" s="59"/>
      <c r="AE13" s="58">
        <f t="shared" si="2"/>
        <v>0.52190260183690595</v>
      </c>
      <c r="AF13" s="2" t="e">
        <f t="shared" si="0"/>
        <v>#DIV/0!</v>
      </c>
    </row>
    <row r="14" spans="1:32" s="9" customFormat="1" ht="30" hidden="1" customHeight="1" x14ac:dyDescent="0.25">
      <c r="A14" s="12" t="s">
        <v>33</v>
      </c>
      <c r="B14" s="117">
        <v>4491</v>
      </c>
      <c r="C14" s="16">
        <f t="shared" ref="C14:C21" si="6">SUM(F14:Z14)</f>
        <v>5606</v>
      </c>
      <c r="D14" s="107">
        <f>C14/B14</f>
        <v>1.2482743264306391</v>
      </c>
      <c r="E14" s="108">
        <v>12</v>
      </c>
      <c r="F14" s="88">
        <v>100</v>
      </c>
      <c r="G14" s="88">
        <v>201</v>
      </c>
      <c r="H14" s="88">
        <v>1625</v>
      </c>
      <c r="I14" s="88">
        <v>575</v>
      </c>
      <c r="J14" s="88"/>
      <c r="K14" s="88">
        <v>275</v>
      </c>
      <c r="L14" s="88"/>
      <c r="M14" s="88"/>
      <c r="N14" s="88">
        <v>600</v>
      </c>
      <c r="O14" s="88">
        <v>75</v>
      </c>
      <c r="P14" s="88"/>
      <c r="Q14" s="88">
        <v>500</v>
      </c>
      <c r="R14" s="88"/>
      <c r="S14" s="88">
        <v>585</v>
      </c>
      <c r="T14" s="88">
        <v>295</v>
      </c>
      <c r="U14" s="88"/>
      <c r="V14" s="88">
        <v>145</v>
      </c>
      <c r="W14" s="88"/>
      <c r="X14" s="88"/>
      <c r="Y14" s="88">
        <v>630</v>
      </c>
      <c r="Z14" s="88"/>
      <c r="AD14" s="59"/>
      <c r="AE14" s="58">
        <f t="shared" si="2"/>
        <v>5606</v>
      </c>
      <c r="AF14" s="2" t="e">
        <f t="shared" si="0"/>
        <v>#DIV/0!</v>
      </c>
    </row>
    <row r="15" spans="1:32" s="9" customFormat="1" ht="30" hidden="1" customHeight="1" x14ac:dyDescent="0.25">
      <c r="A15" s="8" t="s">
        <v>34</v>
      </c>
      <c r="B15" s="117">
        <v>19999</v>
      </c>
      <c r="C15" s="16">
        <f t="shared" si="6"/>
        <v>19999.399999999998</v>
      </c>
      <c r="D15" s="107">
        <f>C15/B15</f>
        <v>1.00002000100005</v>
      </c>
      <c r="E15" s="108"/>
      <c r="F15" s="88">
        <v>1214</v>
      </c>
      <c r="G15" s="88">
        <v>599</v>
      </c>
      <c r="H15" s="88">
        <v>1456</v>
      </c>
      <c r="I15" s="88">
        <v>1166.4000000000001</v>
      </c>
      <c r="J15" s="88">
        <v>648</v>
      </c>
      <c r="K15" s="88">
        <v>1046</v>
      </c>
      <c r="L15" s="88">
        <v>965.7</v>
      </c>
      <c r="M15" s="88">
        <v>1272</v>
      </c>
      <c r="N15" s="88">
        <v>779.2</v>
      </c>
      <c r="O15" s="88">
        <v>418</v>
      </c>
      <c r="P15" s="88">
        <v>542</v>
      </c>
      <c r="Q15" s="88">
        <v>1129</v>
      </c>
      <c r="R15" s="88">
        <v>1318</v>
      </c>
      <c r="S15" s="88">
        <v>1036</v>
      </c>
      <c r="T15" s="88">
        <v>1268.5</v>
      </c>
      <c r="U15" s="88">
        <v>857</v>
      </c>
      <c r="V15" s="88">
        <v>661</v>
      </c>
      <c r="W15" s="88">
        <v>187.6</v>
      </c>
      <c r="X15" s="88">
        <v>1099</v>
      </c>
      <c r="Y15" s="88">
        <v>1550</v>
      </c>
      <c r="Z15" s="88">
        <v>787</v>
      </c>
      <c r="AD15" s="59"/>
      <c r="AE15" s="58">
        <f t="shared" si="2"/>
        <v>19999.399999999998</v>
      </c>
      <c r="AF15" s="2" t="e">
        <f t="shared" si="0"/>
        <v>#DIV/0!</v>
      </c>
    </row>
    <row r="16" spans="1:32" s="2" customFormat="1" ht="48.75" hidden="1" customHeight="1" x14ac:dyDescent="0.25">
      <c r="A16" s="8" t="s">
        <v>35</v>
      </c>
      <c r="B16" s="113">
        <v>11554</v>
      </c>
      <c r="C16" s="16">
        <f t="shared" si="6"/>
        <v>11553.500000000002</v>
      </c>
      <c r="D16" s="107">
        <f>C16/B16</f>
        <v>0.99995672494374255</v>
      </c>
      <c r="E16" s="108"/>
      <c r="F16" s="92">
        <v>268.39999999999998</v>
      </c>
      <c r="G16" s="92">
        <v>181.8</v>
      </c>
      <c r="H16" s="92">
        <v>597.6</v>
      </c>
      <c r="I16" s="92">
        <v>1396.4</v>
      </c>
      <c r="J16" s="92">
        <v>363.2</v>
      </c>
      <c r="K16" s="92">
        <v>496.3</v>
      </c>
      <c r="L16" s="92">
        <v>781</v>
      </c>
      <c r="M16" s="92">
        <v>850.5</v>
      </c>
      <c r="N16" s="92">
        <v>782.1</v>
      </c>
      <c r="O16" s="92">
        <v>210</v>
      </c>
      <c r="P16" s="92">
        <v>484.8</v>
      </c>
      <c r="Q16" s="92">
        <v>248.3</v>
      </c>
      <c r="R16" s="92">
        <v>516.20000000000005</v>
      </c>
      <c r="S16" s="92">
        <v>356</v>
      </c>
      <c r="T16" s="92">
        <v>868</v>
      </c>
      <c r="U16" s="92">
        <v>561.20000000000005</v>
      </c>
      <c r="V16" s="92">
        <v>219.8</v>
      </c>
      <c r="W16" s="92">
        <v>145.1</v>
      </c>
      <c r="X16" s="92">
        <v>605.70000000000005</v>
      </c>
      <c r="Y16" s="92">
        <v>1368.7</v>
      </c>
      <c r="Z16" s="92">
        <v>252.4</v>
      </c>
      <c r="AA16" s="13"/>
      <c r="AD16" s="35"/>
      <c r="AE16" s="58">
        <f t="shared" si="2"/>
        <v>11553.500000000002</v>
      </c>
      <c r="AF16" s="2" t="e">
        <f t="shared" si="0"/>
        <v>#DIV/0!</v>
      </c>
    </row>
    <row r="17" spans="1:32" s="2" customFormat="1" ht="30" hidden="1" customHeight="1" x14ac:dyDescent="0.25">
      <c r="A17" s="12" t="s">
        <v>36</v>
      </c>
      <c r="B17" s="107">
        <f>B16/B15</f>
        <v>0.57772888644432219</v>
      </c>
      <c r="C17" s="16">
        <f t="shared" si="6"/>
        <v>12.044296902083078</v>
      </c>
      <c r="D17" s="107"/>
      <c r="E17" s="108"/>
      <c r="F17" s="102">
        <f t="shared" ref="F17:X17" si="7">F16/F15</f>
        <v>0.22108731466227347</v>
      </c>
      <c r="G17" s="102">
        <f t="shared" si="7"/>
        <v>0.30350584307178635</v>
      </c>
      <c r="H17" s="102">
        <f t="shared" si="7"/>
        <v>0.41043956043956048</v>
      </c>
      <c r="I17" s="102">
        <f t="shared" si="7"/>
        <v>1.19718792866941</v>
      </c>
      <c r="J17" s="102">
        <f t="shared" si="7"/>
        <v>0.56049382716049378</v>
      </c>
      <c r="K17" s="102">
        <f t="shared" si="7"/>
        <v>0.47447418738049713</v>
      </c>
      <c r="L17" s="102">
        <f t="shared" si="7"/>
        <v>0.8087397742570156</v>
      </c>
      <c r="M17" s="102">
        <f t="shared" si="7"/>
        <v>0.66863207547169812</v>
      </c>
      <c r="N17" s="102">
        <f t="shared" si="7"/>
        <v>1.0037217659137576</v>
      </c>
      <c r="O17" s="102">
        <f t="shared" si="7"/>
        <v>0.50239234449760761</v>
      </c>
      <c r="P17" s="102">
        <f t="shared" si="7"/>
        <v>0.89446494464944648</v>
      </c>
      <c r="Q17" s="102">
        <f t="shared" si="7"/>
        <v>0.21992914083259524</v>
      </c>
      <c r="R17" s="102">
        <f t="shared" si="7"/>
        <v>0.39165402124430959</v>
      </c>
      <c r="S17" s="102">
        <f t="shared" si="7"/>
        <v>0.34362934362934361</v>
      </c>
      <c r="T17" s="102">
        <f t="shared" si="7"/>
        <v>0.68427276310603069</v>
      </c>
      <c r="U17" s="102">
        <f t="shared" si="7"/>
        <v>0.65484247374562432</v>
      </c>
      <c r="V17" s="102">
        <f t="shared" si="7"/>
        <v>0.33252647503782151</v>
      </c>
      <c r="W17" s="102">
        <f t="shared" si="7"/>
        <v>0.77345415778251603</v>
      </c>
      <c r="X17" s="102">
        <f t="shared" si="7"/>
        <v>0.55113739763421299</v>
      </c>
      <c r="Y17" s="102">
        <v>0.72699999999999998</v>
      </c>
      <c r="Z17" s="102">
        <f>Z16/Z15</f>
        <v>0.32071156289707753</v>
      </c>
      <c r="AA17" s="14"/>
      <c r="AD17" s="35"/>
      <c r="AE17" s="58">
        <f t="shared" si="2"/>
        <v>12.044296902083078</v>
      </c>
      <c r="AF17" s="2" t="e">
        <f t="shared" si="0"/>
        <v>#DIV/0!</v>
      </c>
    </row>
    <row r="18" spans="1:32" s="2" customFormat="1" ht="30" hidden="1" customHeight="1" x14ac:dyDescent="0.25">
      <c r="A18" s="8" t="s">
        <v>37</v>
      </c>
      <c r="B18" s="107">
        <v>0.19</v>
      </c>
      <c r="C18" s="16">
        <f t="shared" si="6"/>
        <v>18.514999999999997</v>
      </c>
      <c r="D18" s="107"/>
      <c r="E18" s="108"/>
      <c r="F18" s="102">
        <v>0.46400000000000002</v>
      </c>
      <c r="G18" s="102">
        <v>0.46700000000000003</v>
      </c>
      <c r="H18" s="102">
        <v>0.84199999999999997</v>
      </c>
      <c r="I18" s="102">
        <v>0.81100000000000005</v>
      </c>
      <c r="J18" s="102">
        <v>1.038</v>
      </c>
      <c r="K18" s="102">
        <v>1.083</v>
      </c>
      <c r="L18" s="102">
        <v>2.1429999999999998</v>
      </c>
      <c r="M18" s="102">
        <v>1.0509999999999999</v>
      </c>
      <c r="N18" s="102">
        <v>0.63500000000000001</v>
      </c>
      <c r="O18" s="102">
        <v>1.077</v>
      </c>
      <c r="P18" s="102">
        <v>0.67700000000000005</v>
      </c>
      <c r="Q18" s="102">
        <v>0.59299999999999997</v>
      </c>
      <c r="R18" s="102">
        <v>0.6</v>
      </c>
      <c r="S18" s="102">
        <v>0.85699999999999998</v>
      </c>
      <c r="T18" s="102">
        <v>0.88300000000000001</v>
      </c>
      <c r="U18" s="102">
        <v>0.30599999999999999</v>
      </c>
      <c r="V18" s="102">
        <v>0.8</v>
      </c>
      <c r="W18" s="102">
        <v>0.69299999999999995</v>
      </c>
      <c r="X18" s="102">
        <v>0.75</v>
      </c>
      <c r="Y18" s="102">
        <v>1.319</v>
      </c>
      <c r="Z18" s="102">
        <v>1.4259999999999999</v>
      </c>
      <c r="AA18" s="14"/>
      <c r="AD18" s="35"/>
      <c r="AE18" s="58">
        <f t="shared" si="2"/>
        <v>18.514999999999997</v>
      </c>
      <c r="AF18" s="2" t="e">
        <f t="shared" si="0"/>
        <v>#DIV/0!</v>
      </c>
    </row>
    <row r="19" spans="1:32" s="2" customFormat="1" ht="30" hidden="1" customHeight="1" x14ac:dyDescent="0.25">
      <c r="A19" s="8" t="s">
        <v>38</v>
      </c>
      <c r="B19" s="107">
        <v>0.16</v>
      </c>
      <c r="C19" s="16">
        <f t="shared" si="6"/>
        <v>16.073999999999998</v>
      </c>
      <c r="D19" s="107"/>
      <c r="E19" s="108"/>
      <c r="F19" s="102">
        <v>0.95099999999999996</v>
      </c>
      <c r="G19" s="102">
        <v>0.26700000000000002</v>
      </c>
      <c r="H19" s="102">
        <v>1.1719999999999999</v>
      </c>
      <c r="I19" s="102">
        <v>0.52600000000000002</v>
      </c>
      <c r="J19" s="102">
        <v>0.625</v>
      </c>
      <c r="K19" s="102">
        <v>1.1180000000000001</v>
      </c>
      <c r="L19" s="102">
        <v>3.464</v>
      </c>
      <c r="M19" s="102">
        <v>0.377</v>
      </c>
      <c r="N19" s="102">
        <v>0.4</v>
      </c>
      <c r="O19" s="102">
        <v>1.548</v>
      </c>
      <c r="P19" s="102">
        <v>0.63300000000000001</v>
      </c>
      <c r="Q19" s="102">
        <v>5.6000000000000001E-2</v>
      </c>
      <c r="R19" s="102">
        <v>0.42199999999999999</v>
      </c>
      <c r="S19" s="102">
        <v>8.6999999999999994E-2</v>
      </c>
      <c r="T19" s="102">
        <v>0.97899999999999998</v>
      </c>
      <c r="U19" s="102">
        <v>0.313</v>
      </c>
      <c r="V19" s="102">
        <v>0</v>
      </c>
      <c r="W19" s="102">
        <v>1.6830000000000001</v>
      </c>
      <c r="X19" s="102">
        <v>0.752</v>
      </c>
      <c r="Y19" s="102">
        <v>0.54900000000000004</v>
      </c>
      <c r="Z19" s="102">
        <v>0.152</v>
      </c>
      <c r="AA19" s="14"/>
      <c r="AD19" s="35"/>
      <c r="AE19" s="58">
        <f t="shared" si="2"/>
        <v>16.073999999999998</v>
      </c>
      <c r="AF19" s="2" t="e">
        <f t="shared" si="0"/>
        <v>#DIV/0!</v>
      </c>
    </row>
    <row r="20" spans="1:32" s="9" customFormat="1" ht="30" hidden="1" customHeight="1" x14ac:dyDescent="0.25">
      <c r="A20" s="144" t="s">
        <v>39</v>
      </c>
      <c r="B20" s="16">
        <v>81796</v>
      </c>
      <c r="C20" s="16">
        <f t="shared" si="6"/>
        <v>87495.9</v>
      </c>
      <c r="D20" s="107">
        <f>C20/B20</f>
        <v>1.0696843366423785</v>
      </c>
      <c r="E20" s="108">
        <v>21</v>
      </c>
      <c r="F20" s="49">
        <v>5715</v>
      </c>
      <c r="G20" s="49">
        <v>3241.6</v>
      </c>
      <c r="H20" s="49">
        <v>2270</v>
      </c>
      <c r="I20" s="49">
        <v>4408</v>
      </c>
      <c r="J20" s="49">
        <v>2314</v>
      </c>
      <c r="K20" s="49">
        <v>6682.8</v>
      </c>
      <c r="L20" s="49">
        <v>3927</v>
      </c>
      <c r="M20" s="49">
        <v>2926</v>
      </c>
      <c r="N20" s="49">
        <v>5009</v>
      </c>
      <c r="O20" s="49">
        <v>1364</v>
      </c>
      <c r="P20" s="49">
        <v>2344</v>
      </c>
      <c r="Q20" s="49">
        <v>6712</v>
      </c>
      <c r="R20" s="49">
        <v>6729</v>
      </c>
      <c r="S20" s="49">
        <v>4409</v>
      </c>
      <c r="T20" s="49">
        <v>7858</v>
      </c>
      <c r="U20" s="49">
        <v>4433.5</v>
      </c>
      <c r="V20" s="49">
        <v>2712</v>
      </c>
      <c r="W20" s="49">
        <v>1496</v>
      </c>
      <c r="X20" s="49">
        <v>5809</v>
      </c>
      <c r="Y20" s="49">
        <v>4885</v>
      </c>
      <c r="Z20" s="49">
        <v>2251</v>
      </c>
      <c r="AD20" s="59"/>
      <c r="AE20" s="58">
        <f t="shared" si="2"/>
        <v>87495.9</v>
      </c>
      <c r="AF20" s="2" t="e">
        <f t="shared" si="0"/>
        <v>#DIV/0!</v>
      </c>
    </row>
    <row r="21" spans="1:32" s="9" customFormat="1" ht="30" hidden="1" customHeight="1" x14ac:dyDescent="0.25">
      <c r="A21" s="17" t="s">
        <v>40</v>
      </c>
      <c r="B21" s="16">
        <v>0</v>
      </c>
      <c r="C21" s="16">
        <f t="shared" si="6"/>
        <v>1518</v>
      </c>
      <c r="D21" s="107" t="e">
        <f t="shared" ref="D21:D22" si="8">C21/B21</f>
        <v>#DIV/0!</v>
      </c>
      <c r="E21" s="108">
        <v>10</v>
      </c>
      <c r="F21" s="79"/>
      <c r="G21" s="79">
        <v>60</v>
      </c>
      <c r="H21" s="79">
        <v>218</v>
      </c>
      <c r="I21" s="79">
        <v>100</v>
      </c>
      <c r="J21" s="79"/>
      <c r="K21" s="79"/>
      <c r="L21" s="79">
        <v>140</v>
      </c>
      <c r="M21" s="79">
        <v>250</v>
      </c>
      <c r="N21" s="79"/>
      <c r="O21" s="79"/>
      <c r="P21" s="79"/>
      <c r="Q21" s="79"/>
      <c r="R21" s="79"/>
      <c r="S21" s="79"/>
      <c r="T21" s="79">
        <v>190</v>
      </c>
      <c r="U21" s="79"/>
      <c r="V21" s="79">
        <v>201</v>
      </c>
      <c r="W21" s="79">
        <v>50</v>
      </c>
      <c r="X21" s="79"/>
      <c r="Y21" s="79">
        <v>250</v>
      </c>
      <c r="Z21" s="79">
        <v>59</v>
      </c>
      <c r="AD21" s="59"/>
      <c r="AE21" s="58">
        <f t="shared" si="2"/>
        <v>1518</v>
      </c>
      <c r="AF21" s="2" t="e">
        <f t="shared" si="0"/>
        <v>#DIV/0!</v>
      </c>
    </row>
    <row r="22" spans="1:32" s="9" customFormat="1" ht="30" hidden="1" customHeight="1" x14ac:dyDescent="0.25">
      <c r="A22" s="17" t="s">
        <v>41</v>
      </c>
      <c r="B22" s="111">
        <f>B21/B20</f>
        <v>0</v>
      </c>
      <c r="C22" s="111">
        <f>C21/C20</f>
        <v>1.7349384371153392E-2</v>
      </c>
      <c r="D22" s="107" t="e">
        <f t="shared" si="8"/>
        <v>#DIV/0!</v>
      </c>
      <c r="E22" s="108"/>
      <c r="F22" s="48">
        <f t="shared" ref="F22:Z22" si="9">F21/F20</f>
        <v>0</v>
      </c>
      <c r="G22" s="48">
        <f t="shared" si="9"/>
        <v>1.8509378084896347E-2</v>
      </c>
      <c r="H22" s="48">
        <f t="shared" si="9"/>
        <v>9.6035242290748904E-2</v>
      </c>
      <c r="I22" s="48">
        <f t="shared" si="9"/>
        <v>2.2686025408348458E-2</v>
      </c>
      <c r="J22" s="48">
        <f t="shared" si="9"/>
        <v>0</v>
      </c>
      <c r="K22" s="48">
        <f t="shared" si="9"/>
        <v>0</v>
      </c>
      <c r="L22" s="48">
        <f t="shared" si="9"/>
        <v>3.5650623885918005E-2</v>
      </c>
      <c r="M22" s="48">
        <f t="shared" si="9"/>
        <v>8.5440874914559123E-2</v>
      </c>
      <c r="N22" s="48">
        <f t="shared" si="9"/>
        <v>0</v>
      </c>
      <c r="O22" s="48">
        <f t="shared" si="9"/>
        <v>0</v>
      </c>
      <c r="P22" s="48">
        <f t="shared" si="9"/>
        <v>0</v>
      </c>
      <c r="Q22" s="48">
        <f t="shared" si="9"/>
        <v>0</v>
      </c>
      <c r="R22" s="48">
        <f t="shared" si="9"/>
        <v>0</v>
      </c>
      <c r="S22" s="48">
        <f t="shared" si="9"/>
        <v>0</v>
      </c>
      <c r="T22" s="48">
        <f t="shared" si="9"/>
        <v>2.4179180453041488E-2</v>
      </c>
      <c r="U22" s="48">
        <f t="shared" si="9"/>
        <v>0</v>
      </c>
      <c r="V22" s="48">
        <f t="shared" si="9"/>
        <v>7.4115044247787615E-2</v>
      </c>
      <c r="W22" s="48">
        <f t="shared" si="9"/>
        <v>3.342245989304813E-2</v>
      </c>
      <c r="X22" s="48">
        <f t="shared" si="9"/>
        <v>0</v>
      </c>
      <c r="Y22" s="48">
        <f t="shared" si="9"/>
        <v>5.1177072671443197E-2</v>
      </c>
      <c r="Z22" s="48">
        <f t="shared" si="9"/>
        <v>2.621057307863172E-2</v>
      </c>
      <c r="AD22" s="59"/>
      <c r="AE22" s="58">
        <f t="shared" si="2"/>
        <v>1.7349384371153392E-2</v>
      </c>
      <c r="AF22" s="2" t="e">
        <f t="shared" si="0"/>
        <v>#DIV/0!</v>
      </c>
    </row>
    <row r="23" spans="1:32" s="9" customFormat="1" ht="30" hidden="1" customHeight="1" x14ac:dyDescent="0.25">
      <c r="A23" s="17" t="s">
        <v>42</v>
      </c>
      <c r="B23" s="16">
        <v>0</v>
      </c>
      <c r="C23" s="18">
        <f>SUM(F23:Z23)</f>
        <v>124</v>
      </c>
      <c r="D23" s="107" t="e">
        <f>C23/B23</f>
        <v>#DIV/0!</v>
      </c>
      <c r="E23" s="108">
        <v>2</v>
      </c>
      <c r="F23" s="79"/>
      <c r="G23" s="79"/>
      <c r="H23" s="79"/>
      <c r="I23" s="79">
        <v>30</v>
      </c>
      <c r="J23" s="79">
        <v>94</v>
      </c>
      <c r="K23" s="79"/>
      <c r="L23" s="79"/>
      <c r="M23" s="79"/>
      <c r="N23" s="79"/>
      <c r="O23" s="79"/>
      <c r="P23" s="79"/>
      <c r="Q23" s="79"/>
      <c r="R23" s="79"/>
      <c r="S23" s="79"/>
      <c r="T23" s="79"/>
      <c r="U23" s="79"/>
      <c r="V23" s="79"/>
      <c r="W23" s="79"/>
      <c r="X23" s="79"/>
      <c r="Y23" s="79"/>
      <c r="Z23" s="79"/>
      <c r="AD23" s="59"/>
      <c r="AE23" s="58">
        <f t="shared" si="2"/>
        <v>124</v>
      </c>
      <c r="AF23" s="2" t="e">
        <f t="shared" si="0"/>
        <v>#DIV/0!</v>
      </c>
    </row>
    <row r="24" spans="1:32" s="9" customFormat="1" ht="30" hidden="1" customHeight="1" x14ac:dyDescent="0.25">
      <c r="A24" s="17" t="s">
        <v>43</v>
      </c>
      <c r="B24" s="107" t="e">
        <f>B23/B21</f>
        <v>#DIV/0!</v>
      </c>
      <c r="C24" s="107">
        <f>C23/C21</f>
        <v>8.1686429512516465E-2</v>
      </c>
      <c r="D24" s="107" t="e">
        <f>C24/B24</f>
        <v>#DIV/0!</v>
      </c>
      <c r="E24" s="108"/>
      <c r="F24" s="102" t="e">
        <f>F23/F21</f>
        <v>#DIV/0!</v>
      </c>
      <c r="G24" s="102">
        <f t="shared" ref="G24:Z24" si="10">G23/G21</f>
        <v>0</v>
      </c>
      <c r="H24" s="102">
        <f t="shared" si="10"/>
        <v>0</v>
      </c>
      <c r="I24" s="102">
        <f t="shared" si="10"/>
        <v>0.3</v>
      </c>
      <c r="J24" s="102" t="e">
        <f t="shared" si="10"/>
        <v>#DIV/0!</v>
      </c>
      <c r="K24" s="102" t="e">
        <f t="shared" si="10"/>
        <v>#DIV/0!</v>
      </c>
      <c r="L24" s="102">
        <f t="shared" si="10"/>
        <v>0</v>
      </c>
      <c r="M24" s="102">
        <f t="shared" si="10"/>
        <v>0</v>
      </c>
      <c r="N24" s="102" t="e">
        <f t="shared" si="10"/>
        <v>#DIV/0!</v>
      </c>
      <c r="O24" s="102" t="e">
        <f t="shared" si="10"/>
        <v>#DIV/0!</v>
      </c>
      <c r="P24" s="102" t="e">
        <f t="shared" si="10"/>
        <v>#DIV/0!</v>
      </c>
      <c r="Q24" s="102" t="e">
        <f t="shared" si="10"/>
        <v>#DIV/0!</v>
      </c>
      <c r="R24" s="102" t="e">
        <f t="shared" si="10"/>
        <v>#DIV/0!</v>
      </c>
      <c r="S24" s="102" t="e">
        <f t="shared" si="10"/>
        <v>#DIV/0!</v>
      </c>
      <c r="T24" s="102">
        <f t="shared" si="10"/>
        <v>0</v>
      </c>
      <c r="U24" s="102" t="e">
        <f t="shared" si="10"/>
        <v>#DIV/0!</v>
      </c>
      <c r="V24" s="102">
        <f t="shared" si="10"/>
        <v>0</v>
      </c>
      <c r="W24" s="102">
        <f t="shared" si="10"/>
        <v>0</v>
      </c>
      <c r="X24" s="102" t="e">
        <f t="shared" si="10"/>
        <v>#DIV/0!</v>
      </c>
      <c r="Y24" s="102">
        <f t="shared" si="10"/>
        <v>0</v>
      </c>
      <c r="Z24" s="102">
        <f t="shared" si="10"/>
        <v>0</v>
      </c>
      <c r="AD24" s="59"/>
      <c r="AE24" s="58">
        <f t="shared" si="2"/>
        <v>8.1686429512516465E-2</v>
      </c>
      <c r="AF24" s="2" t="e">
        <f t="shared" si="0"/>
        <v>#DIV/0!</v>
      </c>
    </row>
    <row r="25" spans="1:32" s="9" customFormat="1" ht="30" hidden="1" customHeight="1" x14ac:dyDescent="0.25">
      <c r="A25" s="10" t="s">
        <v>44</v>
      </c>
      <c r="B25" s="16">
        <v>79751</v>
      </c>
      <c r="C25" s="16">
        <f>SUM(F25:Z25)</f>
        <v>84886</v>
      </c>
      <c r="D25" s="107">
        <f>C25/B25</f>
        <v>1.0643879073616631</v>
      </c>
      <c r="E25" s="108">
        <v>21</v>
      </c>
      <c r="F25" s="79">
        <v>5500</v>
      </c>
      <c r="G25" s="79">
        <v>2920</v>
      </c>
      <c r="H25" s="79">
        <v>3500</v>
      </c>
      <c r="I25" s="79">
        <v>4732</v>
      </c>
      <c r="J25" s="79">
        <v>2149</v>
      </c>
      <c r="K25" s="79">
        <v>5120</v>
      </c>
      <c r="L25" s="79">
        <v>4262</v>
      </c>
      <c r="M25" s="79">
        <v>3134</v>
      </c>
      <c r="N25" s="79">
        <v>4100</v>
      </c>
      <c r="O25" s="79">
        <v>1208</v>
      </c>
      <c r="P25" s="79">
        <v>1547</v>
      </c>
      <c r="Q25" s="79">
        <v>6626</v>
      </c>
      <c r="R25" s="79">
        <v>5989</v>
      </c>
      <c r="S25" s="79">
        <v>4480</v>
      </c>
      <c r="T25" s="79">
        <v>8058</v>
      </c>
      <c r="U25" s="79">
        <v>4368</v>
      </c>
      <c r="V25" s="79">
        <v>2800</v>
      </c>
      <c r="W25" s="79">
        <v>1317</v>
      </c>
      <c r="X25" s="79">
        <v>6184</v>
      </c>
      <c r="Y25" s="79">
        <v>4912</v>
      </c>
      <c r="Z25" s="79">
        <v>1980</v>
      </c>
      <c r="AD25" s="59">
        <v>14063</v>
      </c>
      <c r="AE25" s="58">
        <f t="shared" si="2"/>
        <v>70823</v>
      </c>
      <c r="AF25" s="2">
        <f t="shared" si="0"/>
        <v>5.0361231600654195</v>
      </c>
    </row>
    <row r="26" spans="1:32" s="9" customFormat="1" ht="30" hidden="1" customHeight="1" x14ac:dyDescent="0.25">
      <c r="A26" s="12" t="s">
        <v>45</v>
      </c>
      <c r="B26" s="122">
        <f t="shared" ref="B26" si="11">B25/B20</f>
        <v>0.9749987774463299</v>
      </c>
      <c r="C26" s="122">
        <f>C25/C20</f>
        <v>0.97017117373499795</v>
      </c>
      <c r="D26" s="122">
        <f t="shared" ref="D26:Z26" si="12">D25/D20</f>
        <v>0.99504860536956141</v>
      </c>
      <c r="E26" s="108"/>
      <c r="F26" s="122">
        <f t="shared" si="12"/>
        <v>0.96237970253718286</v>
      </c>
      <c r="G26" s="122">
        <f t="shared" si="12"/>
        <v>0.90078973346495561</v>
      </c>
      <c r="H26" s="122">
        <f t="shared" si="12"/>
        <v>1.5418502202643172</v>
      </c>
      <c r="I26" s="122">
        <f t="shared" si="12"/>
        <v>1.0735027223230491</v>
      </c>
      <c r="J26" s="122">
        <f t="shared" si="12"/>
        <v>0.92869490060501292</v>
      </c>
      <c r="K26" s="122">
        <f t="shared" si="12"/>
        <v>0.766145926857006</v>
      </c>
      <c r="L26" s="122">
        <f t="shared" si="12"/>
        <v>1.0853068500127323</v>
      </c>
      <c r="M26" s="122">
        <f t="shared" si="12"/>
        <v>1.0710868079289131</v>
      </c>
      <c r="N26" s="122">
        <f t="shared" si="12"/>
        <v>0.81852665202635255</v>
      </c>
      <c r="O26" s="122">
        <f t="shared" si="12"/>
        <v>0.88563049853372433</v>
      </c>
      <c r="P26" s="122">
        <f t="shared" si="12"/>
        <v>0.65998293515358364</v>
      </c>
      <c r="Q26" s="122">
        <f t="shared" si="12"/>
        <v>0.98718712753277715</v>
      </c>
      <c r="R26" s="122">
        <f t="shared" si="12"/>
        <v>0.89002823599346115</v>
      </c>
      <c r="S26" s="122">
        <f t="shared" si="12"/>
        <v>1.0161034248128828</v>
      </c>
      <c r="T26" s="122">
        <f t="shared" si="12"/>
        <v>1.0254517688979383</v>
      </c>
      <c r="U26" s="122">
        <f t="shared" si="12"/>
        <v>0.98522611931882265</v>
      </c>
      <c r="V26" s="122">
        <f t="shared" si="12"/>
        <v>1.0324483775811208</v>
      </c>
      <c r="W26" s="122">
        <f t="shared" si="12"/>
        <v>0.88034759358288772</v>
      </c>
      <c r="X26" s="122">
        <f t="shared" si="12"/>
        <v>1.0645550008607334</v>
      </c>
      <c r="Y26" s="122">
        <f t="shared" si="12"/>
        <v>1.0055271238485159</v>
      </c>
      <c r="Z26" s="122">
        <f t="shared" si="12"/>
        <v>0.87960906263882721</v>
      </c>
      <c r="AD26" s="59"/>
      <c r="AE26" s="58">
        <f t="shared" si="2"/>
        <v>0.97017117373499795</v>
      </c>
      <c r="AF26" s="2" t="e">
        <f t="shared" si="0"/>
        <v>#DIV/0!</v>
      </c>
    </row>
    <row r="27" spans="1:32" s="47" customFormat="1" ht="30" hidden="1" customHeight="1" x14ac:dyDescent="0.25">
      <c r="A27" s="46" t="s">
        <v>180</v>
      </c>
      <c r="B27" s="146">
        <v>6</v>
      </c>
      <c r="C27" s="16">
        <f t="shared" ref="C27:C33" si="13">SUM(F27:Z27)</f>
        <v>0</v>
      </c>
      <c r="D27" s="123"/>
      <c r="E27" s="108"/>
      <c r="F27" s="80"/>
      <c r="G27" s="80"/>
      <c r="H27" s="80"/>
      <c r="I27" s="80"/>
      <c r="J27" s="80"/>
      <c r="K27" s="80"/>
      <c r="L27" s="80"/>
      <c r="M27" s="80"/>
      <c r="N27" s="80"/>
      <c r="O27" s="80"/>
      <c r="P27" s="80"/>
      <c r="Q27" s="80"/>
      <c r="R27" s="80"/>
      <c r="S27" s="80"/>
      <c r="T27" s="80"/>
      <c r="U27" s="80"/>
      <c r="V27" s="80"/>
      <c r="W27" s="80"/>
      <c r="X27" s="80"/>
      <c r="Y27" s="80"/>
      <c r="Z27" s="80"/>
      <c r="AD27" s="60"/>
      <c r="AE27" s="58">
        <f t="shared" si="2"/>
        <v>0</v>
      </c>
      <c r="AF27" s="2" t="e">
        <f t="shared" si="0"/>
        <v>#DIV/0!</v>
      </c>
    </row>
    <row r="28" spans="1:32" s="9" customFormat="1" ht="30" hidden="1" customHeight="1" x14ac:dyDescent="0.25">
      <c r="A28" s="17" t="s">
        <v>46</v>
      </c>
      <c r="B28" s="16">
        <v>66395</v>
      </c>
      <c r="C28" s="16">
        <f t="shared" si="13"/>
        <v>61981</v>
      </c>
      <c r="D28" s="107">
        <f t="shared" ref="D28:D55" si="14">C28/B28</f>
        <v>0.93351909029294378</v>
      </c>
      <c r="E28" s="108">
        <v>18</v>
      </c>
      <c r="F28" s="79">
        <v>5500</v>
      </c>
      <c r="G28" s="79">
        <v>550</v>
      </c>
      <c r="H28" s="79">
        <v>3010</v>
      </c>
      <c r="I28" s="79"/>
      <c r="J28" s="79">
        <v>1789</v>
      </c>
      <c r="K28" s="79">
        <v>5100</v>
      </c>
      <c r="L28" s="79">
        <v>4262</v>
      </c>
      <c r="M28" s="79">
        <v>3134</v>
      </c>
      <c r="N28" s="79"/>
      <c r="O28" s="79">
        <v>976</v>
      </c>
      <c r="P28" s="79">
        <v>1547</v>
      </c>
      <c r="Q28" s="79">
        <v>6626</v>
      </c>
      <c r="R28" s="79">
        <v>6900</v>
      </c>
      <c r="S28" s="79">
        <v>2946</v>
      </c>
      <c r="T28" s="79">
        <v>8058</v>
      </c>
      <c r="U28" s="79">
        <v>855</v>
      </c>
      <c r="V28" s="79">
        <v>1977</v>
      </c>
      <c r="W28" s="79"/>
      <c r="X28" s="79">
        <v>1339</v>
      </c>
      <c r="Y28" s="79">
        <v>4912</v>
      </c>
      <c r="Z28" s="79">
        <v>2500</v>
      </c>
      <c r="AD28" s="59">
        <v>1523</v>
      </c>
      <c r="AE28" s="58">
        <f t="shared" si="2"/>
        <v>60458</v>
      </c>
      <c r="AF28" s="2">
        <f t="shared" si="0"/>
        <v>39.696651346027579</v>
      </c>
    </row>
    <row r="29" spans="1:32" s="9" customFormat="1" ht="30" hidden="1" customHeight="1" x14ac:dyDescent="0.25">
      <c r="A29" s="12" t="s">
        <v>45</v>
      </c>
      <c r="B29" s="111">
        <v>0.17</v>
      </c>
      <c r="C29" s="16">
        <f t="shared" si="13"/>
        <v>14.500943840331145</v>
      </c>
      <c r="D29" s="107">
        <f t="shared" si="14"/>
        <v>85.299669649006731</v>
      </c>
      <c r="E29" s="108"/>
      <c r="F29" s="48">
        <f t="shared" ref="F29:R29" si="15">F28/F20</f>
        <v>0.96237970253718286</v>
      </c>
      <c r="G29" s="48">
        <f t="shared" si="15"/>
        <v>0.16966929911154985</v>
      </c>
      <c r="H29" s="48">
        <f t="shared" si="15"/>
        <v>1.3259911894273129</v>
      </c>
      <c r="I29" s="48">
        <f t="shared" si="15"/>
        <v>0</v>
      </c>
      <c r="J29" s="48">
        <f t="shared" si="15"/>
        <v>0.77312013828867765</v>
      </c>
      <c r="K29" s="48">
        <f t="shared" si="15"/>
        <v>0.76315316933022082</v>
      </c>
      <c r="L29" s="48">
        <f t="shared" si="15"/>
        <v>1.0853068500127323</v>
      </c>
      <c r="M29" s="48">
        <f t="shared" si="15"/>
        <v>1.0710868079289131</v>
      </c>
      <c r="N29" s="48">
        <f t="shared" si="15"/>
        <v>0</v>
      </c>
      <c r="O29" s="48">
        <f t="shared" si="15"/>
        <v>0.71554252199413493</v>
      </c>
      <c r="P29" s="48">
        <f t="shared" si="15"/>
        <v>0.65998293515358364</v>
      </c>
      <c r="Q29" s="48">
        <f t="shared" si="15"/>
        <v>0.98718712753277715</v>
      </c>
      <c r="R29" s="48">
        <f t="shared" si="15"/>
        <v>1.0254123941150246</v>
      </c>
      <c r="S29" s="48">
        <f t="shared" ref="S29:Z29" si="16">S28/S20</f>
        <v>0.66817872533454303</v>
      </c>
      <c r="T29" s="48">
        <f t="shared" si="16"/>
        <v>1.0254517688979383</v>
      </c>
      <c r="U29" s="48">
        <f t="shared" si="16"/>
        <v>0.19284989286117063</v>
      </c>
      <c r="V29" s="48">
        <f t="shared" si="16"/>
        <v>0.72898230088495575</v>
      </c>
      <c r="W29" s="48">
        <f t="shared" si="16"/>
        <v>0</v>
      </c>
      <c r="X29" s="48">
        <f t="shared" si="16"/>
        <v>0.23050438974005852</v>
      </c>
      <c r="Y29" s="48">
        <f t="shared" si="16"/>
        <v>1.0055271238485159</v>
      </c>
      <c r="Z29" s="48">
        <f t="shared" si="16"/>
        <v>1.1106175033318526</v>
      </c>
      <c r="AD29" s="59"/>
      <c r="AE29" s="58">
        <f t="shared" si="2"/>
        <v>14.500943840331145</v>
      </c>
      <c r="AF29" s="2" t="e">
        <f t="shared" si="0"/>
        <v>#DIV/0!</v>
      </c>
    </row>
    <row r="30" spans="1:32" s="9" customFormat="1" ht="30" hidden="1" customHeight="1" x14ac:dyDescent="0.25">
      <c r="A30" s="8" t="s">
        <v>207</v>
      </c>
      <c r="B30" s="16">
        <v>111691</v>
      </c>
      <c r="C30" s="16">
        <f t="shared" si="13"/>
        <v>84259</v>
      </c>
      <c r="D30" s="107">
        <f t="shared" si="14"/>
        <v>0.75439381866041133</v>
      </c>
      <c r="E30" s="108">
        <v>21</v>
      </c>
      <c r="F30" s="95">
        <v>631</v>
      </c>
      <c r="G30" s="95">
        <v>1875</v>
      </c>
      <c r="H30" s="95">
        <v>8471</v>
      </c>
      <c r="I30" s="95">
        <v>5090</v>
      </c>
      <c r="J30" s="95">
        <v>4621</v>
      </c>
      <c r="K30" s="95">
        <v>4515</v>
      </c>
      <c r="L30" s="95">
        <v>2838</v>
      </c>
      <c r="M30" s="95">
        <v>4385</v>
      </c>
      <c r="N30" s="95">
        <v>2423</v>
      </c>
      <c r="O30" s="95">
        <v>2773</v>
      </c>
      <c r="P30" s="95">
        <v>2777</v>
      </c>
      <c r="Q30" s="95">
        <v>3720</v>
      </c>
      <c r="R30" s="95">
        <v>4459</v>
      </c>
      <c r="S30" s="95">
        <v>2652</v>
      </c>
      <c r="T30" s="95">
        <v>4348</v>
      </c>
      <c r="U30" s="95">
        <v>4506</v>
      </c>
      <c r="V30" s="95">
        <v>1054</v>
      </c>
      <c r="W30" s="95">
        <v>1557</v>
      </c>
      <c r="X30" s="95">
        <v>8190</v>
      </c>
      <c r="Y30" s="95">
        <v>8783</v>
      </c>
      <c r="Z30" s="95">
        <v>4591</v>
      </c>
      <c r="AD30" s="59"/>
      <c r="AE30" s="58">
        <f t="shared" si="2"/>
        <v>84259</v>
      </c>
      <c r="AF30" s="2" t="e">
        <f t="shared" si="0"/>
        <v>#DIV/0!</v>
      </c>
    </row>
    <row r="31" spans="1:32" s="9" customFormat="1" ht="31.5" hidden="1" customHeight="1" x14ac:dyDescent="0.25">
      <c r="A31" s="10" t="s">
        <v>47</v>
      </c>
      <c r="B31" s="16"/>
      <c r="C31" s="16">
        <f t="shared" si="13"/>
        <v>0</v>
      </c>
      <c r="D31" s="107" t="e">
        <f t="shared" si="14"/>
        <v>#DIV/0!</v>
      </c>
      <c r="E31" s="108"/>
      <c r="F31" s="95"/>
      <c r="G31" s="95"/>
      <c r="H31" s="95"/>
      <c r="I31" s="95"/>
      <c r="J31" s="95"/>
      <c r="K31" s="95"/>
      <c r="L31" s="95"/>
      <c r="M31" s="95"/>
      <c r="N31" s="95"/>
      <c r="O31" s="95"/>
      <c r="P31" s="95"/>
      <c r="Q31" s="95"/>
      <c r="R31" s="95"/>
      <c r="S31" s="95"/>
      <c r="T31" s="95"/>
      <c r="U31" s="95"/>
      <c r="V31" s="95"/>
      <c r="W31" s="95"/>
      <c r="X31" s="95"/>
      <c r="Y31" s="95"/>
      <c r="Z31" s="95"/>
      <c r="AD31" s="59"/>
      <c r="AE31" s="58">
        <f t="shared" si="2"/>
        <v>0</v>
      </c>
      <c r="AF31" s="2" t="e">
        <f t="shared" si="0"/>
        <v>#DIV/0!</v>
      </c>
    </row>
    <row r="32" spans="1:32" s="9" customFormat="1" ht="30" hidden="1" customHeight="1" x14ac:dyDescent="0.25">
      <c r="A32" s="12" t="s">
        <v>41</v>
      </c>
      <c r="B32" s="48">
        <f>B31/B30</f>
        <v>0</v>
      </c>
      <c r="C32" s="16">
        <f t="shared" si="13"/>
        <v>0</v>
      </c>
      <c r="D32" s="107" t="e">
        <f t="shared" si="14"/>
        <v>#DIV/0!</v>
      </c>
      <c r="E32" s="108"/>
      <c r="F32" s="48">
        <f>F31/F30</f>
        <v>0</v>
      </c>
      <c r="G32" s="48">
        <f t="shared" ref="G32:Z32" si="17">G31/G30</f>
        <v>0</v>
      </c>
      <c r="H32" s="48">
        <f t="shared" si="17"/>
        <v>0</v>
      </c>
      <c r="I32" s="48">
        <f t="shared" si="17"/>
        <v>0</v>
      </c>
      <c r="J32" s="48">
        <f t="shared" si="17"/>
        <v>0</v>
      </c>
      <c r="K32" s="48">
        <f t="shared" si="17"/>
        <v>0</v>
      </c>
      <c r="L32" s="48">
        <f t="shared" si="17"/>
        <v>0</v>
      </c>
      <c r="M32" s="48">
        <f t="shared" si="17"/>
        <v>0</v>
      </c>
      <c r="N32" s="48">
        <f t="shared" si="17"/>
        <v>0</v>
      </c>
      <c r="O32" s="48">
        <f t="shared" si="17"/>
        <v>0</v>
      </c>
      <c r="P32" s="48">
        <f t="shared" si="17"/>
        <v>0</v>
      </c>
      <c r="Q32" s="48">
        <f>Q31/R30</f>
        <v>0</v>
      </c>
      <c r="R32" s="48">
        <f>R31/S30</f>
        <v>0</v>
      </c>
      <c r="S32" s="48">
        <f>S31/T30</f>
        <v>0</v>
      </c>
      <c r="T32" s="48">
        <f>T31/U30</f>
        <v>0</v>
      </c>
      <c r="U32" s="48">
        <f t="shared" si="17"/>
        <v>0</v>
      </c>
      <c r="V32" s="48">
        <f t="shared" si="17"/>
        <v>0</v>
      </c>
      <c r="W32" s="48">
        <f t="shared" si="17"/>
        <v>0</v>
      </c>
      <c r="X32" s="48">
        <f t="shared" si="17"/>
        <v>0</v>
      </c>
      <c r="Y32" s="48">
        <f t="shared" si="17"/>
        <v>0</v>
      </c>
      <c r="Z32" s="48">
        <f t="shared" si="17"/>
        <v>0</v>
      </c>
      <c r="AD32" s="59"/>
      <c r="AE32" s="58">
        <f t="shared" si="2"/>
        <v>0</v>
      </c>
      <c r="AF32" s="2" t="e">
        <f t="shared" si="0"/>
        <v>#DIV/0!</v>
      </c>
    </row>
    <row r="33" spans="1:38" s="9" customFormat="1" ht="30" hidden="1" customHeight="1" x14ac:dyDescent="0.25">
      <c r="A33" s="10" t="s">
        <v>48</v>
      </c>
      <c r="B33" s="16">
        <v>39441</v>
      </c>
      <c r="C33" s="16">
        <f t="shared" si="13"/>
        <v>41507</v>
      </c>
      <c r="D33" s="107">
        <f t="shared" si="14"/>
        <v>1.0523820389949545</v>
      </c>
      <c r="E33" s="108">
        <v>20</v>
      </c>
      <c r="F33" s="79">
        <v>612</v>
      </c>
      <c r="G33" s="79">
        <v>930</v>
      </c>
      <c r="H33" s="79">
        <v>7949</v>
      </c>
      <c r="I33" s="79">
        <v>1162</v>
      </c>
      <c r="J33" s="79">
        <v>302</v>
      </c>
      <c r="K33" s="79">
        <v>3850</v>
      </c>
      <c r="L33" s="79">
        <v>1500</v>
      </c>
      <c r="M33" s="79">
        <v>4385</v>
      </c>
      <c r="N33" s="79">
        <v>307</v>
      </c>
      <c r="O33" s="79">
        <v>1481</v>
      </c>
      <c r="P33" s="79">
        <v>770</v>
      </c>
      <c r="Q33" s="79">
        <v>1680</v>
      </c>
      <c r="R33" s="79"/>
      <c r="S33" s="79">
        <v>2170</v>
      </c>
      <c r="T33" s="79">
        <v>2421</v>
      </c>
      <c r="U33" s="79">
        <v>3805</v>
      </c>
      <c r="V33" s="79">
        <v>363</v>
      </c>
      <c r="W33" s="79">
        <v>373</v>
      </c>
      <c r="X33" s="79">
        <v>241</v>
      </c>
      <c r="Y33" s="79">
        <v>5830</v>
      </c>
      <c r="Z33" s="79">
        <v>1376</v>
      </c>
      <c r="AD33" s="59">
        <v>8146</v>
      </c>
      <c r="AE33" s="58">
        <f t="shared" si="2"/>
        <v>33361</v>
      </c>
      <c r="AF33" s="2">
        <f t="shared" si="0"/>
        <v>4.0953842376626568</v>
      </c>
    </row>
    <row r="34" spans="1:38" s="9" customFormat="1" ht="30" hidden="1" customHeight="1" x14ac:dyDescent="0.25">
      <c r="A34" s="10" t="s">
        <v>45</v>
      </c>
      <c r="B34" s="122">
        <v>0.35299999999999998</v>
      </c>
      <c r="C34" s="122">
        <f t="shared" ref="C34:Z34" si="18">C33/C30</f>
        <v>0.4926120651799808</v>
      </c>
      <c r="D34" s="107">
        <f t="shared" si="14"/>
        <v>1.395501601076433</v>
      </c>
      <c r="E34" s="108"/>
      <c r="F34" s="90">
        <f t="shared" si="18"/>
        <v>0.96988906497622818</v>
      </c>
      <c r="G34" s="90">
        <f t="shared" si="18"/>
        <v>0.496</v>
      </c>
      <c r="H34" s="90">
        <f t="shared" si="18"/>
        <v>0.93837799551410694</v>
      </c>
      <c r="I34" s="90">
        <f t="shared" si="18"/>
        <v>0.22829076620825148</v>
      </c>
      <c r="J34" s="90">
        <f t="shared" si="18"/>
        <v>6.5353819519584508E-2</v>
      </c>
      <c r="K34" s="90">
        <f t="shared" si="18"/>
        <v>0.8527131782945736</v>
      </c>
      <c r="L34" s="90">
        <f t="shared" si="18"/>
        <v>0.52854122621564481</v>
      </c>
      <c r="M34" s="90">
        <f t="shared" si="18"/>
        <v>1</v>
      </c>
      <c r="N34" s="90">
        <f t="shared" si="18"/>
        <v>0.12670243499793643</v>
      </c>
      <c r="O34" s="90">
        <f t="shared" si="18"/>
        <v>0.53407861521817523</v>
      </c>
      <c r="P34" s="90">
        <f t="shared" si="18"/>
        <v>0.27727763773856678</v>
      </c>
      <c r="Q34" s="90">
        <f>Q33/R30</f>
        <v>0.37676609105180536</v>
      </c>
      <c r="R34" s="90">
        <f>R33/S30</f>
        <v>0</v>
      </c>
      <c r="S34" s="90">
        <f>S33/T30</f>
        <v>0.49908003679852808</v>
      </c>
      <c r="T34" s="90">
        <f>T33/U30</f>
        <v>0.53728362183754996</v>
      </c>
      <c r="U34" s="90">
        <f t="shared" si="18"/>
        <v>0.84442964935641363</v>
      </c>
      <c r="V34" s="90">
        <f t="shared" si="18"/>
        <v>0.34440227703984821</v>
      </c>
      <c r="W34" s="90">
        <f t="shared" si="18"/>
        <v>0.23956326268464997</v>
      </c>
      <c r="X34" s="90">
        <f t="shared" si="18"/>
        <v>2.9426129426129426E-2</v>
      </c>
      <c r="Y34" s="90">
        <f t="shared" si="18"/>
        <v>0.66378230672890814</v>
      </c>
      <c r="Z34" s="90">
        <f t="shared" si="18"/>
        <v>0.2997168372903507</v>
      </c>
      <c r="AD34" s="59"/>
      <c r="AE34" s="58">
        <f t="shared" si="2"/>
        <v>0.4926120651799808</v>
      </c>
      <c r="AF34" s="2" t="e">
        <f t="shared" si="0"/>
        <v>#DIV/0!</v>
      </c>
    </row>
    <row r="35" spans="1:38" s="9" customFormat="1" ht="30" hidden="1" customHeight="1" x14ac:dyDescent="0.25">
      <c r="A35" s="17" t="s">
        <v>49</v>
      </c>
      <c r="B35" s="16">
        <v>78690</v>
      </c>
      <c r="C35" s="16">
        <f>SUM(F35:Z35)</f>
        <v>62498</v>
      </c>
      <c r="D35" s="107">
        <f t="shared" si="14"/>
        <v>0.79423052484432588</v>
      </c>
      <c r="E35" s="108">
        <v>21</v>
      </c>
      <c r="F35" s="79">
        <v>612</v>
      </c>
      <c r="G35" s="79">
        <v>2036</v>
      </c>
      <c r="H35" s="79">
        <v>8474</v>
      </c>
      <c r="I35" s="79">
        <v>209</v>
      </c>
      <c r="J35" s="79">
        <v>3462</v>
      </c>
      <c r="K35" s="79">
        <v>4500</v>
      </c>
      <c r="L35" s="79">
        <v>1670</v>
      </c>
      <c r="M35" s="79">
        <v>4385</v>
      </c>
      <c r="N35" s="79">
        <v>930</v>
      </c>
      <c r="O35" s="79">
        <v>2448</v>
      </c>
      <c r="P35" s="79">
        <v>2272</v>
      </c>
      <c r="Q35" s="79">
        <v>2850</v>
      </c>
      <c r="R35" s="79">
        <v>4459</v>
      </c>
      <c r="S35" s="79">
        <v>2432</v>
      </c>
      <c r="T35" s="79">
        <v>3401</v>
      </c>
      <c r="U35" s="79">
        <v>2373</v>
      </c>
      <c r="V35" s="79">
        <v>363</v>
      </c>
      <c r="W35" s="79">
        <v>373</v>
      </c>
      <c r="X35" s="79">
        <v>1850</v>
      </c>
      <c r="Y35" s="79">
        <v>8664</v>
      </c>
      <c r="Z35" s="79">
        <v>4735</v>
      </c>
      <c r="AD35" s="59">
        <v>5837</v>
      </c>
      <c r="AE35" s="58">
        <f t="shared" si="2"/>
        <v>56661</v>
      </c>
      <c r="AF35" s="2">
        <f>AE35/AD35</f>
        <v>9.7072126092170627</v>
      </c>
    </row>
    <row r="36" spans="1:38" s="9" customFormat="1" ht="30" hidden="1" customHeight="1" x14ac:dyDescent="0.25">
      <c r="A36" s="12" t="s">
        <v>45</v>
      </c>
      <c r="B36" s="111">
        <f>B35/B30</f>
        <v>0.70453304205352263</v>
      </c>
      <c r="C36" s="111">
        <f>C35/C30</f>
        <v>0.74173678776154472</v>
      </c>
      <c r="D36" s="107">
        <f t="shared" si="14"/>
        <v>1.0528062468150299</v>
      </c>
      <c r="E36" s="108"/>
      <c r="F36" s="48">
        <f>F35/F30</f>
        <v>0.96988906497622818</v>
      </c>
      <c r="G36" s="48">
        <f t="shared" ref="G36:Z36" si="19">G35/G30</f>
        <v>1.0858666666666668</v>
      </c>
      <c r="H36" s="48">
        <f t="shared" si="19"/>
        <v>1.0003541494510684</v>
      </c>
      <c r="I36" s="48">
        <f t="shared" si="19"/>
        <v>4.1060903732809427E-2</v>
      </c>
      <c r="J36" s="48">
        <f t="shared" si="19"/>
        <v>0.74918848734040255</v>
      </c>
      <c r="K36" s="48">
        <f t="shared" si="19"/>
        <v>0.99667774086378735</v>
      </c>
      <c r="L36" s="48">
        <f t="shared" si="19"/>
        <v>0.5884425651867512</v>
      </c>
      <c r="M36" s="48">
        <f t="shared" si="19"/>
        <v>1</v>
      </c>
      <c r="N36" s="48">
        <f t="shared" si="19"/>
        <v>0.38382170862567067</v>
      </c>
      <c r="O36" s="48">
        <f t="shared" si="19"/>
        <v>0.88279841327082587</v>
      </c>
      <c r="P36" s="48">
        <f t="shared" si="19"/>
        <v>0.81814908174288803</v>
      </c>
      <c r="Q36" s="48">
        <f t="shared" si="19"/>
        <v>0.7661290322580645</v>
      </c>
      <c r="R36" s="48">
        <f t="shared" si="19"/>
        <v>1</v>
      </c>
      <c r="S36" s="48">
        <f t="shared" si="19"/>
        <v>0.9170437405731523</v>
      </c>
      <c r="T36" s="48">
        <f t="shared" si="19"/>
        <v>0.78219871205151792</v>
      </c>
      <c r="U36" s="48">
        <f t="shared" si="19"/>
        <v>0.52663115845539277</v>
      </c>
      <c r="V36" s="48">
        <f t="shared" si="19"/>
        <v>0.34440227703984821</v>
      </c>
      <c r="W36" s="48">
        <f t="shared" si="19"/>
        <v>0.23956326268464997</v>
      </c>
      <c r="X36" s="48">
        <f t="shared" si="19"/>
        <v>0.22588522588522589</v>
      </c>
      <c r="Y36" s="48">
        <f t="shared" si="19"/>
        <v>0.98645109871342362</v>
      </c>
      <c r="Z36" s="48">
        <f t="shared" si="19"/>
        <v>1.0313657155303855</v>
      </c>
      <c r="AA36" s="48"/>
      <c r="AB36" s="48"/>
      <c r="AC36" s="55"/>
      <c r="AD36" s="48"/>
      <c r="AE36" s="58">
        <f t="shared" si="2"/>
        <v>0.74173678776154472</v>
      </c>
      <c r="AF36" s="2" t="e">
        <f t="shared" si="0"/>
        <v>#DIV/0!</v>
      </c>
    </row>
    <row r="37" spans="1:38" s="9" customFormat="1" ht="30" hidden="1" customHeight="1" x14ac:dyDescent="0.25">
      <c r="A37" s="15" t="s">
        <v>50</v>
      </c>
      <c r="B37" s="16"/>
      <c r="C37" s="18">
        <f>SUM(F37:Z37)</f>
        <v>0</v>
      </c>
      <c r="D37" s="107" t="e">
        <f t="shared" si="14"/>
        <v>#DIV/0!</v>
      </c>
      <c r="E37" s="108"/>
      <c r="F37" s="115"/>
      <c r="G37" s="115"/>
      <c r="H37" s="115"/>
      <c r="I37" s="115"/>
      <c r="J37" s="115"/>
      <c r="K37" s="115"/>
      <c r="L37" s="115"/>
      <c r="M37" s="115"/>
      <c r="N37" s="115"/>
      <c r="O37" s="115"/>
      <c r="P37" s="115"/>
      <c r="Q37" s="115"/>
      <c r="R37" s="115"/>
      <c r="S37" s="115"/>
      <c r="T37" s="115"/>
      <c r="U37" s="115"/>
      <c r="V37" s="115"/>
      <c r="W37" s="115"/>
      <c r="X37" s="115"/>
      <c r="Y37" s="115"/>
      <c r="Z37" s="115"/>
      <c r="AD37" s="59"/>
      <c r="AE37" s="58">
        <f t="shared" si="2"/>
        <v>0</v>
      </c>
      <c r="AF37" s="2" t="e">
        <f t="shared" si="0"/>
        <v>#DIV/0!</v>
      </c>
    </row>
    <row r="38" spans="1:38" s="9" customFormat="1" ht="30" hidden="1" customHeight="1" x14ac:dyDescent="0.25">
      <c r="A38" s="17" t="s">
        <v>51</v>
      </c>
      <c r="B38" s="16">
        <v>189948</v>
      </c>
      <c r="C38" s="16">
        <f>SUM(F38:Z38)</f>
        <v>160028</v>
      </c>
      <c r="D38" s="107">
        <f t="shared" si="14"/>
        <v>0.842483205930044</v>
      </c>
      <c r="E38" s="108">
        <v>21</v>
      </c>
      <c r="F38" s="79">
        <v>13500</v>
      </c>
      <c r="G38" s="79">
        <v>5200</v>
      </c>
      <c r="H38" s="79">
        <v>16840</v>
      </c>
      <c r="I38" s="79">
        <v>6850</v>
      </c>
      <c r="J38" s="79">
        <v>3777</v>
      </c>
      <c r="K38" s="79">
        <v>4540</v>
      </c>
      <c r="L38" s="79">
        <v>4306</v>
      </c>
      <c r="M38" s="79">
        <v>10238</v>
      </c>
      <c r="N38" s="79">
        <v>3002</v>
      </c>
      <c r="O38" s="79">
        <v>3786</v>
      </c>
      <c r="P38" s="79">
        <v>2574</v>
      </c>
      <c r="Q38" s="79">
        <v>8200</v>
      </c>
      <c r="R38" s="79">
        <v>12344</v>
      </c>
      <c r="S38" s="79">
        <v>5450</v>
      </c>
      <c r="T38" s="79">
        <v>10518</v>
      </c>
      <c r="U38" s="79">
        <v>6413</v>
      </c>
      <c r="V38" s="79">
        <v>6677</v>
      </c>
      <c r="W38" s="79">
        <v>2150</v>
      </c>
      <c r="X38" s="79">
        <v>2900</v>
      </c>
      <c r="Y38" s="79">
        <v>25343</v>
      </c>
      <c r="Z38" s="79">
        <v>5420</v>
      </c>
      <c r="AD38" s="59">
        <v>1757</v>
      </c>
      <c r="AE38" s="58">
        <f t="shared" si="2"/>
        <v>158271</v>
      </c>
      <c r="AF38" s="2">
        <f t="shared" si="0"/>
        <v>90.080250426863969</v>
      </c>
    </row>
    <row r="39" spans="1:38" s="9" customFormat="1" ht="30" hidden="1" customHeight="1" x14ac:dyDescent="0.25">
      <c r="A39" s="12" t="s">
        <v>52</v>
      </c>
      <c r="B39" s="111"/>
      <c r="C39" s="111" t="e">
        <f>C38/C37</f>
        <v>#DIV/0!</v>
      </c>
      <c r="D39" s="107" t="e">
        <f t="shared" si="14"/>
        <v>#DIV/0!</v>
      </c>
      <c r="E39" s="108"/>
      <c r="F39" s="48" t="e">
        <f>F38/F37</f>
        <v>#DIV/0!</v>
      </c>
      <c r="G39" s="48" t="e">
        <f t="shared" ref="G39:Z39" si="20">G38/G37</f>
        <v>#DIV/0!</v>
      </c>
      <c r="H39" s="48" t="e">
        <f t="shared" si="20"/>
        <v>#DIV/0!</v>
      </c>
      <c r="I39" s="48" t="e">
        <f t="shared" si="20"/>
        <v>#DIV/0!</v>
      </c>
      <c r="J39" s="48" t="e">
        <f t="shared" si="20"/>
        <v>#DIV/0!</v>
      </c>
      <c r="K39" s="48" t="e">
        <f t="shared" si="20"/>
        <v>#DIV/0!</v>
      </c>
      <c r="L39" s="48" t="e">
        <f t="shared" si="20"/>
        <v>#DIV/0!</v>
      </c>
      <c r="M39" s="48" t="e">
        <f t="shared" si="20"/>
        <v>#DIV/0!</v>
      </c>
      <c r="N39" s="48" t="e">
        <f t="shared" si="20"/>
        <v>#DIV/0!</v>
      </c>
      <c r="O39" s="48" t="e">
        <f t="shared" si="20"/>
        <v>#DIV/0!</v>
      </c>
      <c r="P39" s="48" t="e">
        <f t="shared" si="20"/>
        <v>#DIV/0!</v>
      </c>
      <c r="Q39" s="48" t="e">
        <f t="shared" si="20"/>
        <v>#DIV/0!</v>
      </c>
      <c r="R39" s="48" t="e">
        <f t="shared" si="20"/>
        <v>#DIV/0!</v>
      </c>
      <c r="S39" s="48" t="e">
        <f t="shared" si="20"/>
        <v>#DIV/0!</v>
      </c>
      <c r="T39" s="48" t="e">
        <f t="shared" si="20"/>
        <v>#DIV/0!</v>
      </c>
      <c r="U39" s="48" t="e">
        <f t="shared" si="20"/>
        <v>#DIV/0!</v>
      </c>
      <c r="V39" s="48" t="e">
        <f t="shared" si="20"/>
        <v>#DIV/0!</v>
      </c>
      <c r="W39" s="48" t="e">
        <f t="shared" si="20"/>
        <v>#DIV/0!</v>
      </c>
      <c r="X39" s="48" t="e">
        <f t="shared" si="20"/>
        <v>#DIV/0!</v>
      </c>
      <c r="Y39" s="48" t="e">
        <f t="shared" si="20"/>
        <v>#DIV/0!</v>
      </c>
      <c r="Z39" s="48" t="e">
        <f t="shared" si="20"/>
        <v>#DIV/0!</v>
      </c>
      <c r="AD39" s="59"/>
      <c r="AE39" s="58" t="e">
        <f t="shared" si="2"/>
        <v>#DIV/0!</v>
      </c>
      <c r="AF39" s="2" t="e">
        <f t="shared" si="0"/>
        <v>#DIV/0!</v>
      </c>
    </row>
    <row r="40" spans="1:38" s="9" customFormat="1" ht="30" hidden="1" customHeight="1" x14ac:dyDescent="0.25">
      <c r="A40" s="39" t="s">
        <v>53</v>
      </c>
      <c r="B40" s="16">
        <v>174978</v>
      </c>
      <c r="C40" s="16">
        <f>SUM(F40:Z40)</f>
        <v>135847</v>
      </c>
      <c r="D40" s="107">
        <f t="shared" si="14"/>
        <v>0.77636617174730538</v>
      </c>
      <c r="E40" s="108">
        <v>20</v>
      </c>
      <c r="F40" s="79">
        <v>10000</v>
      </c>
      <c r="G40" s="79">
        <v>5896</v>
      </c>
      <c r="H40" s="79">
        <v>14375</v>
      </c>
      <c r="I40" s="79">
        <v>6615</v>
      </c>
      <c r="J40" s="79">
        <v>3268</v>
      </c>
      <c r="K40" s="79">
        <v>4110</v>
      </c>
      <c r="L40" s="79">
        <v>3097</v>
      </c>
      <c r="M40" s="79">
        <v>9518</v>
      </c>
      <c r="N40" s="79">
        <v>1471</v>
      </c>
      <c r="O40" s="79">
        <v>3836</v>
      </c>
      <c r="P40" s="79">
        <v>2653</v>
      </c>
      <c r="Q40" s="79">
        <v>6250</v>
      </c>
      <c r="R40" s="79">
        <v>14823</v>
      </c>
      <c r="S40" s="79">
        <v>1399</v>
      </c>
      <c r="T40" s="79">
        <v>10885</v>
      </c>
      <c r="U40" s="79"/>
      <c r="V40" s="79">
        <v>4068</v>
      </c>
      <c r="W40" s="79">
        <v>2150</v>
      </c>
      <c r="X40" s="79">
        <v>2670</v>
      </c>
      <c r="Y40" s="79">
        <v>23343</v>
      </c>
      <c r="Z40" s="79">
        <v>5420</v>
      </c>
      <c r="AD40" s="59">
        <v>261</v>
      </c>
      <c r="AE40" s="58">
        <f t="shared" si="2"/>
        <v>135586</v>
      </c>
      <c r="AF40" s="2">
        <f t="shared" si="0"/>
        <v>519.48659003831415</v>
      </c>
    </row>
    <row r="41" spans="1:38" s="2" customFormat="1" ht="31.5" hidden="1" customHeight="1" x14ac:dyDescent="0.25">
      <c r="A41" s="8" t="s">
        <v>153</v>
      </c>
      <c r="B41" s="16">
        <v>222814</v>
      </c>
      <c r="C41" s="16">
        <f>SUM(F41:Z41)</f>
        <v>220897.8</v>
      </c>
      <c r="D41" s="107">
        <f t="shared" si="14"/>
        <v>0.99140000179521925</v>
      </c>
      <c r="E41" s="108"/>
      <c r="F41" s="88">
        <v>21387</v>
      </c>
      <c r="G41" s="88">
        <v>6370</v>
      </c>
      <c r="H41" s="88">
        <v>14804</v>
      </c>
      <c r="I41" s="88">
        <v>11519</v>
      </c>
      <c r="J41" s="88">
        <v>6216</v>
      </c>
      <c r="K41" s="88">
        <v>14257</v>
      </c>
      <c r="L41" s="88">
        <v>7235</v>
      </c>
      <c r="M41" s="88">
        <v>11166</v>
      </c>
      <c r="N41" s="88">
        <v>10677</v>
      </c>
      <c r="O41" s="88">
        <f>SUM(O45:O50)</f>
        <v>3874.8</v>
      </c>
      <c r="P41" s="88">
        <v>6645</v>
      </c>
      <c r="Q41" s="88">
        <v>10016</v>
      </c>
      <c r="R41" s="88">
        <v>13361</v>
      </c>
      <c r="S41" s="88">
        <v>13059</v>
      </c>
      <c r="T41" s="88">
        <v>11222</v>
      </c>
      <c r="U41" s="88">
        <v>9636</v>
      </c>
      <c r="V41" s="88">
        <v>8357</v>
      </c>
      <c r="W41" s="88">
        <v>4627</v>
      </c>
      <c r="X41" s="88">
        <v>8804</v>
      </c>
      <c r="Y41" s="88">
        <v>18008</v>
      </c>
      <c r="Z41" s="88">
        <v>9657</v>
      </c>
      <c r="AA41" s="13"/>
      <c r="AD41" s="35"/>
      <c r="AE41" s="58">
        <f t="shared" si="2"/>
        <v>220897.8</v>
      </c>
      <c r="AF41" s="2" t="e">
        <f t="shared" si="0"/>
        <v>#DIV/0!</v>
      </c>
    </row>
    <row r="42" spans="1:38" s="2" customFormat="1" ht="30" hidden="1" customHeight="1" x14ac:dyDescent="0.25">
      <c r="A42" s="19" t="s">
        <v>211</v>
      </c>
      <c r="B42" s="16">
        <v>223108</v>
      </c>
      <c r="C42" s="16">
        <f>SUM(F42:Z42)</f>
        <v>199104.80000000002</v>
      </c>
      <c r="D42" s="107">
        <f t="shared" si="14"/>
        <v>0.89241443605787341</v>
      </c>
      <c r="E42" s="132">
        <v>21</v>
      </c>
      <c r="F42" s="25">
        <f>SUM(F45:F50)+90</f>
        <v>19349</v>
      </c>
      <c r="G42" s="25">
        <f t="shared" ref="G42:K42" si="21">SUM(G45:G50)</f>
        <v>6046</v>
      </c>
      <c r="H42" s="25">
        <f t="shared" si="21"/>
        <v>12776.800000000001</v>
      </c>
      <c r="I42" s="25">
        <f>SUM(I45:I50)+633</f>
        <v>13992</v>
      </c>
      <c r="J42" s="25">
        <f t="shared" si="21"/>
        <v>7522</v>
      </c>
      <c r="K42" s="25">
        <f t="shared" si="21"/>
        <v>11925</v>
      </c>
      <c r="L42" s="25">
        <f>SUM(L45:L50)+90</f>
        <v>6271</v>
      </c>
      <c r="M42" s="25">
        <f t="shared" ref="M42:N42" si="22">SUM(M45:M50)</f>
        <v>9426</v>
      </c>
      <c r="N42" s="25">
        <f t="shared" si="22"/>
        <v>8638</v>
      </c>
      <c r="O42" s="25">
        <f>SUM(O45:O50)+255.5</f>
        <v>4130.3</v>
      </c>
      <c r="P42" s="25">
        <f>SUM(P45:P50)</f>
        <v>4025</v>
      </c>
      <c r="Q42" s="25">
        <f>SUM(Q45:Q50)+60</f>
        <v>8766</v>
      </c>
      <c r="R42" s="25">
        <f>SUM(R45:R50)+200</f>
        <v>11109</v>
      </c>
      <c r="S42" s="25">
        <f>SUM(S45:S50)</f>
        <v>10714</v>
      </c>
      <c r="T42" s="25">
        <f>SUM(T45:T50)</f>
        <v>11297</v>
      </c>
      <c r="U42" s="25">
        <f>SUM(U45:U50)</f>
        <v>7624.2</v>
      </c>
      <c r="V42" s="25">
        <f>SUM(V45:V50)</f>
        <v>7456.5</v>
      </c>
      <c r="W42" s="25">
        <f>SUM(W45:W50)</f>
        <v>3772</v>
      </c>
      <c r="X42" s="25">
        <f t="shared" ref="X42:Z42" si="23">SUM(X45:X50)</f>
        <v>7888</v>
      </c>
      <c r="Y42" s="25">
        <f t="shared" si="23"/>
        <v>17937</v>
      </c>
      <c r="Z42" s="25">
        <f t="shared" si="23"/>
        <v>8440</v>
      </c>
      <c r="AA42" s="25">
        <f>AA45+AA46+AA50</f>
        <v>0</v>
      </c>
      <c r="AD42" s="35">
        <v>166</v>
      </c>
      <c r="AE42" s="58">
        <f t="shared" si="2"/>
        <v>198938.80000000002</v>
      </c>
      <c r="AF42" s="2">
        <f t="shared" si="0"/>
        <v>1198.4265060240964</v>
      </c>
      <c r="AJ42" s="2">
        <v>87514.7</v>
      </c>
      <c r="AL42" s="66">
        <f>C42+AJ42</f>
        <v>286619.5</v>
      </c>
    </row>
    <row r="43" spans="1:38" s="2" customFormat="1" ht="30" hidden="1" customHeight="1" x14ac:dyDescent="0.25">
      <c r="A43" s="11" t="s">
        <v>179</v>
      </c>
      <c r="B43" s="16">
        <v>633</v>
      </c>
      <c r="C43" s="16">
        <f>SUM(F43:Z43)</f>
        <v>457</v>
      </c>
      <c r="D43" s="107">
        <f t="shared" si="14"/>
        <v>0.721958925750395</v>
      </c>
      <c r="E43" s="108"/>
      <c r="F43" s="88"/>
      <c r="G43" s="88"/>
      <c r="H43" s="88"/>
      <c r="I43" s="88"/>
      <c r="J43" s="88"/>
      <c r="K43" s="88"/>
      <c r="L43" s="88"/>
      <c r="M43" s="88">
        <v>457</v>
      </c>
      <c r="N43" s="88"/>
      <c r="O43" s="88"/>
      <c r="P43" s="88"/>
      <c r="Q43" s="88"/>
      <c r="R43" s="88"/>
      <c r="S43" s="88"/>
      <c r="T43" s="88"/>
      <c r="U43" s="88"/>
      <c r="V43" s="88"/>
      <c r="W43" s="88"/>
      <c r="X43" s="88"/>
      <c r="Y43" s="88"/>
      <c r="Z43" s="88"/>
      <c r="AA43" s="13"/>
      <c r="AD43" s="35"/>
      <c r="AE43" s="58">
        <f t="shared" si="2"/>
        <v>457</v>
      </c>
      <c r="AF43" s="2" t="e">
        <f t="shared" si="0"/>
        <v>#DIV/0!</v>
      </c>
    </row>
    <row r="44" spans="1:38" s="2" customFormat="1" ht="30" hidden="1" customHeight="1" x14ac:dyDescent="0.25">
      <c r="A44" s="72" t="s">
        <v>52</v>
      </c>
      <c r="B44" s="109">
        <f>B42/B41</f>
        <v>1.0013194862082275</v>
      </c>
      <c r="C44" s="109">
        <f>C42/C41</f>
        <v>0.90134351722832928</v>
      </c>
      <c r="D44" s="107">
        <f t="shared" si="14"/>
        <v>0.90015577409914904</v>
      </c>
      <c r="E44" s="108"/>
      <c r="F44" s="109">
        <f>F42/F41</f>
        <v>0.90470846776078928</v>
      </c>
      <c r="G44" s="109">
        <f t="shared" ref="G44:Z44" si="24">G42/G41</f>
        <v>0.9491365777080063</v>
      </c>
      <c r="H44" s="109">
        <f t="shared" si="24"/>
        <v>0.8630640367468253</v>
      </c>
      <c r="I44" s="109">
        <f t="shared" si="24"/>
        <v>1.2146887750672801</v>
      </c>
      <c r="J44" s="109">
        <f t="shared" si="24"/>
        <v>1.21010296010296</v>
      </c>
      <c r="K44" s="109">
        <f t="shared" si="24"/>
        <v>0.83643122676579928</v>
      </c>
      <c r="L44" s="109">
        <f t="shared" si="24"/>
        <v>0.86675881133379407</v>
      </c>
      <c r="M44" s="109">
        <f t="shared" si="24"/>
        <v>0.84416980118216012</v>
      </c>
      <c r="N44" s="109">
        <f t="shared" si="24"/>
        <v>0.80902875339514846</v>
      </c>
      <c r="O44" s="109">
        <f t="shared" si="24"/>
        <v>1.0659388871683699</v>
      </c>
      <c r="P44" s="109">
        <f t="shared" si="24"/>
        <v>0.6057185854025583</v>
      </c>
      <c r="Q44" s="109">
        <f t="shared" si="24"/>
        <v>0.87519968051118213</v>
      </c>
      <c r="R44" s="109">
        <f t="shared" si="24"/>
        <v>0.83144974178579445</v>
      </c>
      <c r="S44" s="109">
        <f t="shared" si="24"/>
        <v>0.82043035454475843</v>
      </c>
      <c r="T44" s="109">
        <f t="shared" si="24"/>
        <v>1.0066833006594189</v>
      </c>
      <c r="U44" s="109">
        <f t="shared" si="24"/>
        <v>0.79122042341220422</v>
      </c>
      <c r="V44" s="109">
        <f t="shared" si="24"/>
        <v>0.89224602129950936</v>
      </c>
      <c r="W44" s="109">
        <f t="shared" si="24"/>
        <v>0.81521504214393781</v>
      </c>
      <c r="X44" s="109">
        <f t="shared" si="24"/>
        <v>0.89595638346206274</v>
      </c>
      <c r="Y44" s="109">
        <f t="shared" si="24"/>
        <v>0.99605730786317193</v>
      </c>
      <c r="Z44" s="109">
        <f t="shared" si="24"/>
        <v>0.87397742570156367</v>
      </c>
      <c r="AA44" s="14"/>
      <c r="AD44" s="35"/>
      <c r="AE44" s="58">
        <f t="shared" si="2"/>
        <v>0.90134351722832928</v>
      </c>
      <c r="AF44" s="2" t="e">
        <f t="shared" si="0"/>
        <v>#DIV/0!</v>
      </c>
      <c r="AL44" s="2">
        <v>301400</v>
      </c>
    </row>
    <row r="45" spans="1:38" s="2" customFormat="1" ht="30" hidden="1" customHeight="1" x14ac:dyDescent="0.25">
      <c r="A45" s="12" t="s">
        <v>152</v>
      </c>
      <c r="B45" s="16">
        <v>96740</v>
      </c>
      <c r="C45" s="16">
        <f>SUM(F45:Z45)</f>
        <v>82840</v>
      </c>
      <c r="D45" s="107">
        <f t="shared" si="14"/>
        <v>0.85631589828406041</v>
      </c>
      <c r="E45" s="108">
        <v>21</v>
      </c>
      <c r="F45" s="77">
        <v>13006</v>
      </c>
      <c r="G45" s="77">
        <v>2826</v>
      </c>
      <c r="H45" s="77">
        <v>3870.5</v>
      </c>
      <c r="I45" s="77">
        <v>4787</v>
      </c>
      <c r="J45" s="77">
        <v>2313</v>
      </c>
      <c r="K45" s="77">
        <v>7002</v>
      </c>
      <c r="L45" s="77">
        <v>3182</v>
      </c>
      <c r="M45" s="77">
        <v>3392</v>
      </c>
      <c r="N45" s="77">
        <v>2860</v>
      </c>
      <c r="O45" s="77">
        <v>1047</v>
      </c>
      <c r="P45" s="77">
        <v>952</v>
      </c>
      <c r="Q45" s="77">
        <v>2818</v>
      </c>
      <c r="R45" s="77">
        <v>5980</v>
      </c>
      <c r="S45" s="77">
        <v>6043</v>
      </c>
      <c r="T45" s="77">
        <v>3526</v>
      </c>
      <c r="U45" s="77">
        <v>1938.5</v>
      </c>
      <c r="V45" s="77">
        <v>2888</v>
      </c>
      <c r="W45" s="77">
        <v>1069</v>
      </c>
      <c r="X45" s="77">
        <v>1485</v>
      </c>
      <c r="Y45" s="77">
        <v>7689</v>
      </c>
      <c r="Z45" s="77">
        <v>4166</v>
      </c>
      <c r="AA45" s="14"/>
      <c r="AD45" s="35"/>
      <c r="AE45" s="58">
        <f t="shared" si="2"/>
        <v>82840</v>
      </c>
      <c r="AF45" s="2" t="e">
        <f t="shared" si="0"/>
        <v>#DIV/0!</v>
      </c>
      <c r="AK45" s="66"/>
      <c r="AL45" s="73">
        <f>AL42/AL44</f>
        <v>0.9509605175846052</v>
      </c>
    </row>
    <row r="46" spans="1:38" s="2" customFormat="1" ht="30" hidden="1" customHeight="1" x14ac:dyDescent="0.25">
      <c r="A46" s="12" t="s">
        <v>54</v>
      </c>
      <c r="B46" s="16">
        <v>97963</v>
      </c>
      <c r="C46" s="16">
        <f>SUM(F46:Z46)</f>
        <v>75468.600000000006</v>
      </c>
      <c r="D46" s="107">
        <f t="shared" si="14"/>
        <v>0.77037861233322791</v>
      </c>
      <c r="E46" s="108">
        <v>21</v>
      </c>
      <c r="F46" s="79">
        <v>392</v>
      </c>
      <c r="G46" s="79">
        <v>2066</v>
      </c>
      <c r="H46" s="79">
        <v>5787.6</v>
      </c>
      <c r="I46" s="79">
        <v>7096</v>
      </c>
      <c r="J46" s="79">
        <v>2723</v>
      </c>
      <c r="K46" s="79">
        <v>3788</v>
      </c>
      <c r="L46" s="79">
        <v>2060</v>
      </c>
      <c r="M46" s="79">
        <v>4544</v>
      </c>
      <c r="N46" s="79">
        <v>2992</v>
      </c>
      <c r="O46" s="79">
        <v>1590</v>
      </c>
      <c r="P46" s="79">
        <v>2391</v>
      </c>
      <c r="Q46" s="79">
        <v>3795</v>
      </c>
      <c r="R46" s="79">
        <v>3312</v>
      </c>
      <c r="S46" s="79">
        <v>4121</v>
      </c>
      <c r="T46" s="79">
        <v>5352</v>
      </c>
      <c r="U46" s="79">
        <v>3565</v>
      </c>
      <c r="V46" s="79">
        <v>2700</v>
      </c>
      <c r="W46" s="79">
        <v>2104</v>
      </c>
      <c r="X46" s="79">
        <v>4606</v>
      </c>
      <c r="Y46" s="79">
        <v>6739</v>
      </c>
      <c r="Z46" s="79">
        <v>3745</v>
      </c>
      <c r="AA46" s="14"/>
      <c r="AD46" s="35">
        <v>166</v>
      </c>
      <c r="AE46" s="58">
        <f t="shared" si="2"/>
        <v>75302.600000000006</v>
      </c>
      <c r="AF46" s="2">
        <f t="shared" si="0"/>
        <v>453.63012048192775</v>
      </c>
      <c r="AH46" s="74"/>
      <c r="AK46" s="66"/>
    </row>
    <row r="47" spans="1:38" s="2" customFormat="1" ht="30" hidden="1" customHeight="1" x14ac:dyDescent="0.25">
      <c r="A47" s="12" t="s">
        <v>55</v>
      </c>
      <c r="B47" s="16">
        <v>1835</v>
      </c>
      <c r="C47" s="16">
        <f t="shared" ref="C47:C49" si="25">SUM(F47:Z47)</f>
        <v>944.5</v>
      </c>
      <c r="D47" s="107">
        <f t="shared" si="14"/>
        <v>0.51471389645776566</v>
      </c>
      <c r="E47" s="108">
        <v>6</v>
      </c>
      <c r="F47" s="77">
        <v>284</v>
      </c>
      <c r="G47" s="77"/>
      <c r="H47" s="77">
        <v>50</v>
      </c>
      <c r="I47" s="77">
        <v>200</v>
      </c>
      <c r="J47" s="77"/>
      <c r="K47" s="77"/>
      <c r="L47" s="77"/>
      <c r="M47" s="77"/>
      <c r="N47" s="77">
        <v>110</v>
      </c>
      <c r="O47" s="77"/>
      <c r="P47" s="77"/>
      <c r="Q47" s="77"/>
      <c r="R47" s="77"/>
      <c r="S47" s="77"/>
      <c r="T47" s="77">
        <v>225</v>
      </c>
      <c r="U47" s="77"/>
      <c r="V47" s="77">
        <v>75.5</v>
      </c>
      <c r="W47" s="77"/>
      <c r="X47" s="77"/>
      <c r="Y47" s="77"/>
      <c r="Z47" s="77"/>
      <c r="AA47" s="14"/>
      <c r="AD47" s="35"/>
      <c r="AE47" s="58">
        <f t="shared" si="2"/>
        <v>944.5</v>
      </c>
      <c r="AF47" s="2" t="e">
        <f t="shared" si="0"/>
        <v>#DIV/0!</v>
      </c>
      <c r="AH47" s="66"/>
    </row>
    <row r="48" spans="1:38" s="2" customFormat="1" ht="30" hidden="1" customHeight="1" x14ac:dyDescent="0.25">
      <c r="A48" s="12" t="s">
        <v>56</v>
      </c>
      <c r="B48" s="16">
        <v>998</v>
      </c>
      <c r="C48" s="16">
        <f t="shared" si="25"/>
        <v>959</v>
      </c>
      <c r="D48" s="107">
        <f t="shared" si="14"/>
        <v>0.96092184368737477</v>
      </c>
      <c r="E48" s="108">
        <v>9</v>
      </c>
      <c r="F48" s="77">
        <v>224</v>
      </c>
      <c r="G48" s="77">
        <v>24</v>
      </c>
      <c r="H48" s="77">
        <v>173</v>
      </c>
      <c r="I48" s="77">
        <v>50</v>
      </c>
      <c r="J48" s="77"/>
      <c r="K48" s="77"/>
      <c r="L48" s="77"/>
      <c r="M48" s="77"/>
      <c r="N48" s="77"/>
      <c r="O48" s="77"/>
      <c r="P48" s="77"/>
      <c r="Q48" s="77"/>
      <c r="R48" s="77">
        <v>76</v>
      </c>
      <c r="S48" s="77"/>
      <c r="T48" s="77"/>
      <c r="U48" s="77"/>
      <c r="V48" s="77">
        <v>80</v>
      </c>
      <c r="W48" s="77">
        <v>100</v>
      </c>
      <c r="X48" s="77"/>
      <c r="Y48" s="77">
        <v>232</v>
      </c>
      <c r="Z48" s="77"/>
      <c r="AA48" s="14"/>
      <c r="AD48" s="35"/>
      <c r="AE48" s="58">
        <f t="shared" si="2"/>
        <v>959</v>
      </c>
      <c r="AF48" s="2" t="e">
        <f t="shared" si="0"/>
        <v>#DIV/0!</v>
      </c>
    </row>
    <row r="49" spans="1:32" s="2" customFormat="1" ht="30" hidden="1" customHeight="1" x14ac:dyDescent="0.25">
      <c r="A49" s="12" t="s">
        <v>209</v>
      </c>
      <c r="B49" s="16"/>
      <c r="C49" s="16">
        <f t="shared" si="25"/>
        <v>11460.7</v>
      </c>
      <c r="D49" s="107"/>
      <c r="E49" s="108">
        <v>21</v>
      </c>
      <c r="F49" s="77">
        <v>100</v>
      </c>
      <c r="G49" s="77">
        <v>395</v>
      </c>
      <c r="H49" s="77">
        <v>1577.7</v>
      </c>
      <c r="I49" s="77">
        <v>148</v>
      </c>
      <c r="J49" s="77">
        <v>646</v>
      </c>
      <c r="K49" s="77">
        <v>595</v>
      </c>
      <c r="L49" s="77">
        <v>563</v>
      </c>
      <c r="M49" s="77">
        <v>1103</v>
      </c>
      <c r="N49" s="77">
        <v>240</v>
      </c>
      <c r="O49" s="77">
        <v>552</v>
      </c>
      <c r="P49" s="77">
        <v>394</v>
      </c>
      <c r="Q49" s="77">
        <v>1120</v>
      </c>
      <c r="R49" s="77">
        <v>827</v>
      </c>
      <c r="S49" s="77">
        <v>254</v>
      </c>
      <c r="T49" s="77">
        <v>70</v>
      </c>
      <c r="U49" s="77">
        <v>262</v>
      </c>
      <c r="V49" s="77">
        <v>455</v>
      </c>
      <c r="W49" s="77">
        <v>434</v>
      </c>
      <c r="X49" s="77">
        <v>774</v>
      </c>
      <c r="Y49" s="77">
        <v>612</v>
      </c>
      <c r="Z49" s="110">
        <v>339</v>
      </c>
      <c r="AA49" s="14"/>
      <c r="AD49" s="35"/>
      <c r="AE49" s="58"/>
    </row>
    <row r="50" spans="1:32" s="2" customFormat="1" ht="30" hidden="1" customHeight="1" x14ac:dyDescent="0.25">
      <c r="A50" s="12" t="s">
        <v>57</v>
      </c>
      <c r="B50" s="16">
        <v>13150</v>
      </c>
      <c r="C50" s="16">
        <f>SUM(F50:Z50)</f>
        <v>26103.5</v>
      </c>
      <c r="D50" s="107">
        <f t="shared" si="14"/>
        <v>1.9850570342205323</v>
      </c>
      <c r="E50" s="108">
        <v>21</v>
      </c>
      <c r="F50" s="79">
        <v>5253</v>
      </c>
      <c r="G50" s="79">
        <v>735</v>
      </c>
      <c r="H50" s="79">
        <v>1318</v>
      </c>
      <c r="I50" s="79">
        <v>1078</v>
      </c>
      <c r="J50" s="79">
        <v>1840</v>
      </c>
      <c r="K50" s="79">
        <v>540</v>
      </c>
      <c r="L50" s="79">
        <v>376</v>
      </c>
      <c r="M50" s="79">
        <v>387</v>
      </c>
      <c r="N50" s="79">
        <v>2436</v>
      </c>
      <c r="O50" s="79">
        <v>685.8</v>
      </c>
      <c r="P50" s="79">
        <v>288</v>
      </c>
      <c r="Q50" s="79">
        <v>973</v>
      </c>
      <c r="R50" s="79">
        <v>714</v>
      </c>
      <c r="S50" s="79">
        <v>296</v>
      </c>
      <c r="T50" s="79">
        <v>2124</v>
      </c>
      <c r="U50" s="79">
        <v>1858.7</v>
      </c>
      <c r="V50" s="79">
        <v>1258</v>
      </c>
      <c r="W50" s="79">
        <v>65</v>
      </c>
      <c r="X50" s="79">
        <v>1023</v>
      </c>
      <c r="Y50" s="79">
        <v>2665</v>
      </c>
      <c r="Z50" s="79">
        <v>190</v>
      </c>
      <c r="AA50" s="14"/>
      <c r="AD50" s="35"/>
      <c r="AE50" s="58">
        <f t="shared" si="2"/>
        <v>26103.5</v>
      </c>
      <c r="AF50" s="2" t="e">
        <f t="shared" si="0"/>
        <v>#DIV/0!</v>
      </c>
    </row>
    <row r="51" spans="1:32" s="2" customFormat="1" ht="30" hidden="1" customHeight="1" x14ac:dyDescent="0.25">
      <c r="A51" s="11" t="s">
        <v>58</v>
      </c>
      <c r="B51" s="16"/>
      <c r="C51" s="16">
        <f t="shared" ref="C51:C65" si="26">SUM(F51:Z51)</f>
        <v>0</v>
      </c>
      <c r="D51" s="107" t="e">
        <f t="shared" si="14"/>
        <v>#DIV/0!</v>
      </c>
      <c r="E51" s="108"/>
      <c r="F51" s="77"/>
      <c r="G51" s="77"/>
      <c r="H51" s="77"/>
      <c r="I51" s="77"/>
      <c r="J51" s="77"/>
      <c r="K51" s="77"/>
      <c r="L51" s="77"/>
      <c r="M51" s="77"/>
      <c r="N51" s="77"/>
      <c r="O51" s="77"/>
      <c r="P51" s="77"/>
      <c r="Q51" s="77"/>
      <c r="R51" s="77"/>
      <c r="S51" s="77"/>
      <c r="T51" s="77"/>
      <c r="U51" s="77"/>
      <c r="V51" s="77"/>
      <c r="W51" s="77"/>
      <c r="X51" s="77"/>
      <c r="Y51" s="77"/>
      <c r="Z51" s="77"/>
      <c r="AA51" s="14"/>
      <c r="AD51" s="35"/>
      <c r="AE51" s="58">
        <f t="shared" si="2"/>
        <v>0</v>
      </c>
      <c r="AF51" s="2" t="e">
        <f t="shared" si="0"/>
        <v>#DIV/0!</v>
      </c>
    </row>
    <row r="52" spans="1:32" s="2" customFormat="1" ht="30" hidden="1" customHeight="1" outlineLevel="1" x14ac:dyDescent="0.25">
      <c r="A52" s="11" t="s">
        <v>154</v>
      </c>
      <c r="B52" s="16">
        <v>23615</v>
      </c>
      <c r="C52" s="16">
        <f>SUM(F52:Z52)</f>
        <v>208939</v>
      </c>
      <c r="D52" s="107">
        <f t="shared" si="14"/>
        <v>8.8477239042981157</v>
      </c>
      <c r="E52" s="108">
        <v>21</v>
      </c>
      <c r="F52" s="77">
        <v>14982</v>
      </c>
      <c r="G52" s="77">
        <v>7828</v>
      </c>
      <c r="H52" s="77">
        <v>13950</v>
      </c>
      <c r="I52" s="77">
        <v>12500</v>
      </c>
      <c r="J52" s="77">
        <v>4932</v>
      </c>
      <c r="K52" s="77">
        <v>9500</v>
      </c>
      <c r="L52" s="77">
        <v>10197</v>
      </c>
      <c r="M52" s="77">
        <v>8377</v>
      </c>
      <c r="N52" s="77">
        <v>11079</v>
      </c>
      <c r="O52" s="77">
        <v>5529</v>
      </c>
      <c r="P52" s="77">
        <v>2075</v>
      </c>
      <c r="Q52" s="77">
        <v>9320</v>
      </c>
      <c r="R52" s="77">
        <v>18882</v>
      </c>
      <c r="S52" s="77">
        <v>10714</v>
      </c>
      <c r="T52" s="77">
        <v>17327</v>
      </c>
      <c r="U52" s="77">
        <v>4347</v>
      </c>
      <c r="V52" s="77">
        <v>6051</v>
      </c>
      <c r="W52" s="77">
        <v>3092</v>
      </c>
      <c r="X52" s="77">
        <v>6947</v>
      </c>
      <c r="Y52" s="77">
        <v>21530</v>
      </c>
      <c r="Z52" s="77">
        <v>9780</v>
      </c>
      <c r="AA52" s="14"/>
      <c r="AD52" s="35"/>
      <c r="AE52" s="58">
        <f t="shared" si="2"/>
        <v>208939</v>
      </c>
      <c r="AF52" s="2" t="e">
        <f t="shared" si="0"/>
        <v>#DIV/0!</v>
      </c>
    </row>
    <row r="53" spans="1:32" s="2" customFormat="1" ht="30" hidden="1" customHeight="1" outlineLevel="1" x14ac:dyDescent="0.25">
      <c r="A53" s="11" t="s">
        <v>155</v>
      </c>
      <c r="B53" s="16">
        <v>180488</v>
      </c>
      <c r="C53" s="16">
        <f>SUM(F53:Z53)</f>
        <v>170344</v>
      </c>
      <c r="D53" s="107">
        <f t="shared" si="14"/>
        <v>0.94379681751695399</v>
      </c>
      <c r="E53" s="108">
        <v>19</v>
      </c>
      <c r="F53" s="77">
        <v>14982</v>
      </c>
      <c r="G53" s="77">
        <v>7828</v>
      </c>
      <c r="H53" s="77">
        <v>13950</v>
      </c>
      <c r="I53" s="77"/>
      <c r="J53" s="77">
        <v>2050</v>
      </c>
      <c r="K53" s="77">
        <v>10120</v>
      </c>
      <c r="L53" s="77">
        <v>10197</v>
      </c>
      <c r="M53" s="77">
        <v>8377</v>
      </c>
      <c r="N53" s="77">
        <v>11079</v>
      </c>
      <c r="O53" s="77"/>
      <c r="P53" s="77">
        <v>1935</v>
      </c>
      <c r="Q53" s="77">
        <v>9320</v>
      </c>
      <c r="R53" s="77">
        <v>18882</v>
      </c>
      <c r="S53" s="77">
        <v>10714</v>
      </c>
      <c r="T53" s="77">
        <v>6504</v>
      </c>
      <c r="U53" s="77">
        <v>2080</v>
      </c>
      <c r="V53" s="77">
        <v>6310</v>
      </c>
      <c r="W53" s="77">
        <v>3092</v>
      </c>
      <c r="X53" s="77">
        <v>6947</v>
      </c>
      <c r="Y53" s="77">
        <v>21530</v>
      </c>
      <c r="Z53" s="77">
        <v>4447</v>
      </c>
      <c r="AA53" s="14"/>
      <c r="AD53" s="35"/>
      <c r="AE53" s="58">
        <f t="shared" si="2"/>
        <v>170344</v>
      </c>
      <c r="AF53" s="2" t="e">
        <f t="shared" si="0"/>
        <v>#DIV/0!</v>
      </c>
    </row>
    <row r="54" spans="1:32" s="2" customFormat="1" ht="39" hidden="1" customHeight="1" x14ac:dyDescent="0.25">
      <c r="A54" s="8" t="s">
        <v>59</v>
      </c>
      <c r="B54" s="16">
        <v>5134</v>
      </c>
      <c r="C54" s="128">
        <v>5693</v>
      </c>
      <c r="D54" s="129">
        <f t="shared" si="14"/>
        <v>1.1088819633813791</v>
      </c>
      <c r="E54" s="130"/>
      <c r="F54" s="131">
        <v>188</v>
      </c>
      <c r="G54" s="131">
        <v>112</v>
      </c>
      <c r="H54" s="131">
        <v>767</v>
      </c>
      <c r="I54" s="131">
        <v>350</v>
      </c>
      <c r="J54" s="131">
        <v>53</v>
      </c>
      <c r="K54" s="131">
        <v>143</v>
      </c>
      <c r="L54" s="131">
        <v>546</v>
      </c>
      <c r="M54" s="131">
        <v>767</v>
      </c>
      <c r="N54" s="131">
        <v>244</v>
      </c>
      <c r="O54" s="131">
        <v>23</v>
      </c>
      <c r="P54" s="131">
        <v>219</v>
      </c>
      <c r="Q54" s="131">
        <v>315</v>
      </c>
      <c r="R54" s="131">
        <v>13</v>
      </c>
      <c r="S54" s="131">
        <v>452</v>
      </c>
      <c r="T54" s="131">
        <v>157</v>
      </c>
      <c r="U54" s="131">
        <v>61</v>
      </c>
      <c r="V54" s="131">
        <v>83</v>
      </c>
      <c r="W54" s="131">
        <v>41</v>
      </c>
      <c r="X54" s="131">
        <v>253</v>
      </c>
      <c r="Y54" s="131">
        <v>371</v>
      </c>
      <c r="Z54" s="131">
        <v>535</v>
      </c>
      <c r="AA54" s="13"/>
      <c r="AD54" s="35"/>
      <c r="AE54" s="58">
        <f t="shared" si="2"/>
        <v>5693</v>
      </c>
      <c r="AF54" s="2" t="e">
        <f t="shared" si="0"/>
        <v>#DIV/0!</v>
      </c>
    </row>
    <row r="55" spans="1:32" s="2" customFormat="1" ht="30" hidden="1" customHeight="1" x14ac:dyDescent="0.25">
      <c r="A55" s="19" t="s">
        <v>60</v>
      </c>
      <c r="B55" s="16">
        <v>5134</v>
      </c>
      <c r="C55" s="16">
        <f t="shared" si="26"/>
        <v>4598.4750000000004</v>
      </c>
      <c r="D55" s="107">
        <f t="shared" si="14"/>
        <v>0.89569049474094276</v>
      </c>
      <c r="E55" s="108">
        <v>21</v>
      </c>
      <c r="F55" s="77">
        <v>68</v>
      </c>
      <c r="G55" s="77">
        <v>77</v>
      </c>
      <c r="H55" s="77">
        <v>661.9</v>
      </c>
      <c r="I55" s="77">
        <v>313</v>
      </c>
      <c r="J55" s="77">
        <v>4.5750000000000002</v>
      </c>
      <c r="K55" s="77">
        <v>141</v>
      </c>
      <c r="L55" s="77">
        <v>421</v>
      </c>
      <c r="M55" s="77">
        <v>649</v>
      </c>
      <c r="N55" s="77">
        <v>244</v>
      </c>
      <c r="O55" s="77">
        <v>68</v>
      </c>
      <c r="P55" s="77">
        <v>294</v>
      </c>
      <c r="Q55" s="77">
        <v>294</v>
      </c>
      <c r="R55" s="77">
        <v>13</v>
      </c>
      <c r="S55" s="77">
        <v>470</v>
      </c>
      <c r="T55" s="77">
        <v>119.5</v>
      </c>
      <c r="U55" s="77">
        <v>23</v>
      </c>
      <c r="V55" s="77">
        <v>57</v>
      </c>
      <c r="W55" s="77">
        <v>30</v>
      </c>
      <c r="X55" s="77">
        <v>281</v>
      </c>
      <c r="Y55" s="77">
        <v>368</v>
      </c>
      <c r="Z55" s="77">
        <v>1.5</v>
      </c>
      <c r="AA55" s="13"/>
      <c r="AD55" s="35"/>
      <c r="AE55" s="58">
        <f t="shared" si="2"/>
        <v>4598.4750000000004</v>
      </c>
      <c r="AF55" s="2" t="e">
        <f t="shared" si="0"/>
        <v>#DIV/0!</v>
      </c>
    </row>
    <row r="56" spans="1:32" s="2" customFormat="1" ht="30" hidden="1" customHeight="1" x14ac:dyDescent="0.25">
      <c r="A56" s="12" t="s">
        <v>52</v>
      </c>
      <c r="B56" s="109">
        <f>B55/B54</f>
        <v>1</v>
      </c>
      <c r="C56" s="107">
        <f>C55/C54</f>
        <v>0.80774196381521168</v>
      </c>
      <c r="D56" s="107"/>
      <c r="E56" s="108"/>
      <c r="F56" s="78">
        <f t="shared" ref="F56:Y56" si="27">F55/F54</f>
        <v>0.36170212765957449</v>
      </c>
      <c r="G56" s="78">
        <f t="shared" si="27"/>
        <v>0.6875</v>
      </c>
      <c r="H56" s="78">
        <f t="shared" si="27"/>
        <v>0.86297262059973923</v>
      </c>
      <c r="I56" s="78">
        <f t="shared" si="27"/>
        <v>0.89428571428571424</v>
      </c>
      <c r="J56" s="78">
        <f t="shared" si="27"/>
        <v>8.6320754716981141E-2</v>
      </c>
      <c r="K56" s="78">
        <f t="shared" si="27"/>
        <v>0.98601398601398604</v>
      </c>
      <c r="L56" s="78">
        <f t="shared" si="27"/>
        <v>0.7710622710622711</v>
      </c>
      <c r="M56" s="78">
        <f t="shared" si="27"/>
        <v>0.84615384615384615</v>
      </c>
      <c r="N56" s="78">
        <f t="shared" si="27"/>
        <v>1</v>
      </c>
      <c r="O56" s="78">
        <f t="shared" si="27"/>
        <v>2.9565217391304346</v>
      </c>
      <c r="P56" s="78">
        <f t="shared" si="27"/>
        <v>1.3424657534246576</v>
      </c>
      <c r="Q56" s="78">
        <f t="shared" si="27"/>
        <v>0.93333333333333335</v>
      </c>
      <c r="R56" s="78">
        <f t="shared" si="27"/>
        <v>1</v>
      </c>
      <c r="S56" s="78">
        <f t="shared" si="27"/>
        <v>1.0398230088495575</v>
      </c>
      <c r="T56" s="78">
        <f t="shared" si="27"/>
        <v>0.76114649681528668</v>
      </c>
      <c r="U56" s="78">
        <f t="shared" si="27"/>
        <v>0.37704918032786883</v>
      </c>
      <c r="V56" s="78">
        <f t="shared" si="27"/>
        <v>0.68674698795180722</v>
      </c>
      <c r="W56" s="78">
        <f t="shared" si="27"/>
        <v>0.73170731707317072</v>
      </c>
      <c r="X56" s="78">
        <f t="shared" si="27"/>
        <v>1.1106719367588933</v>
      </c>
      <c r="Y56" s="78">
        <f t="shared" si="27"/>
        <v>0.99191374663072773</v>
      </c>
      <c r="Z56" s="78"/>
      <c r="AA56" s="14"/>
      <c r="AD56" s="35"/>
      <c r="AE56" s="58">
        <f t="shared" si="2"/>
        <v>0.80774196381521168</v>
      </c>
      <c r="AF56" s="2" t="e">
        <f t="shared" si="0"/>
        <v>#DIV/0!</v>
      </c>
    </row>
    <row r="57" spans="1:32" s="2" customFormat="1" ht="30" hidden="1" customHeight="1" outlineLevel="1" x14ac:dyDescent="0.25">
      <c r="A57" s="11" t="s">
        <v>61</v>
      </c>
      <c r="B57" s="16">
        <v>690</v>
      </c>
      <c r="C57" s="16">
        <f t="shared" si="26"/>
        <v>0</v>
      </c>
      <c r="D57" s="107">
        <f>C57/B57</f>
        <v>0</v>
      </c>
      <c r="E57" s="108"/>
      <c r="F57" s="77"/>
      <c r="G57" s="77"/>
      <c r="H57" s="77"/>
      <c r="I57" s="77"/>
      <c r="J57" s="77"/>
      <c r="K57" s="77"/>
      <c r="L57" s="77"/>
      <c r="M57" s="77"/>
      <c r="N57" s="77"/>
      <c r="O57" s="77"/>
      <c r="P57" s="77"/>
      <c r="Q57" s="77"/>
      <c r="R57" s="77"/>
      <c r="S57" s="77"/>
      <c r="T57" s="77"/>
      <c r="U57" s="77"/>
      <c r="V57" s="77"/>
      <c r="W57" s="77"/>
      <c r="X57" s="77"/>
      <c r="Y57" s="77"/>
      <c r="Z57" s="77"/>
      <c r="AA57" s="14"/>
      <c r="AD57" s="35"/>
      <c r="AE57" s="58">
        <f t="shared" si="2"/>
        <v>0</v>
      </c>
      <c r="AF57" s="2" t="e">
        <f t="shared" si="0"/>
        <v>#DIV/0!</v>
      </c>
    </row>
    <row r="58" spans="1:32" s="2" customFormat="1" ht="30" hidden="1" customHeight="1" x14ac:dyDescent="0.25">
      <c r="A58" s="8" t="s">
        <v>147</v>
      </c>
      <c r="B58" s="16">
        <v>902</v>
      </c>
      <c r="C58" s="16">
        <v>874</v>
      </c>
      <c r="D58" s="107">
        <f>C58/B58</f>
        <v>0.96895787139689582</v>
      </c>
      <c r="E58" s="108"/>
      <c r="F58" s="77">
        <v>25</v>
      </c>
      <c r="G58" s="77">
        <v>68</v>
      </c>
      <c r="H58" s="77">
        <v>115</v>
      </c>
      <c r="I58" s="77">
        <v>0.5</v>
      </c>
      <c r="J58" s="77">
        <v>11</v>
      </c>
      <c r="K58" s="77">
        <v>10</v>
      </c>
      <c r="L58" s="77">
        <v>126</v>
      </c>
      <c r="M58" s="77">
        <v>53</v>
      </c>
      <c r="N58" s="77">
        <v>50</v>
      </c>
      <c r="O58" s="77">
        <v>4</v>
      </c>
      <c r="P58" s="77">
        <v>54</v>
      </c>
      <c r="Q58" s="77">
        <v>103</v>
      </c>
      <c r="R58" s="77"/>
      <c r="S58" s="77">
        <v>1</v>
      </c>
      <c r="T58" s="77">
        <v>31</v>
      </c>
      <c r="U58" s="77">
        <v>9</v>
      </c>
      <c r="V58" s="77"/>
      <c r="W58" s="77"/>
      <c r="X58" s="77">
        <v>95</v>
      </c>
      <c r="Y58" s="77">
        <v>95</v>
      </c>
      <c r="Z58" s="77">
        <v>1</v>
      </c>
      <c r="AA58" s="13"/>
      <c r="AD58" s="35"/>
      <c r="AE58" s="58">
        <f t="shared" si="2"/>
        <v>874</v>
      </c>
      <c r="AF58" s="2" t="e">
        <f t="shared" si="0"/>
        <v>#DIV/0!</v>
      </c>
    </row>
    <row r="59" spans="1:32" s="2" customFormat="1" ht="26.25" hidden="1" customHeight="1" x14ac:dyDescent="0.25">
      <c r="A59" s="19" t="s">
        <v>148</v>
      </c>
      <c r="B59" s="18">
        <v>842</v>
      </c>
      <c r="C59" s="18">
        <f t="shared" si="26"/>
        <v>899.6450000000001</v>
      </c>
      <c r="D59" s="107">
        <f>C59/B59</f>
        <v>1.0684619952494063</v>
      </c>
      <c r="E59" s="108">
        <v>18</v>
      </c>
      <c r="F59" s="79">
        <v>24</v>
      </c>
      <c r="G59" s="79">
        <v>51</v>
      </c>
      <c r="H59" s="93">
        <v>111</v>
      </c>
      <c r="I59" s="79"/>
      <c r="J59" s="79">
        <v>48.545000000000002</v>
      </c>
      <c r="K59" s="79">
        <v>35</v>
      </c>
      <c r="L59" s="79">
        <v>139</v>
      </c>
      <c r="M59" s="79">
        <v>69</v>
      </c>
      <c r="N59" s="79">
        <v>56</v>
      </c>
      <c r="O59" s="100">
        <v>2</v>
      </c>
      <c r="P59" s="79">
        <v>101</v>
      </c>
      <c r="Q59" s="79">
        <v>101</v>
      </c>
      <c r="R59" s="79"/>
      <c r="S59" s="100">
        <v>5.6</v>
      </c>
      <c r="T59" s="79">
        <v>10</v>
      </c>
      <c r="U59" s="79">
        <v>30</v>
      </c>
      <c r="V59" s="79"/>
      <c r="W59" s="79">
        <v>1</v>
      </c>
      <c r="X59" s="79">
        <v>65</v>
      </c>
      <c r="Y59" s="79">
        <v>48</v>
      </c>
      <c r="Z59" s="79">
        <v>2.5</v>
      </c>
      <c r="AA59" s="13"/>
      <c r="AD59" s="35"/>
      <c r="AE59" s="58">
        <f t="shared" si="2"/>
        <v>899.6450000000001</v>
      </c>
      <c r="AF59" s="2" t="e">
        <f t="shared" si="0"/>
        <v>#DIV/0!</v>
      </c>
    </row>
    <row r="60" spans="1:32" s="2" customFormat="1" ht="26.25" hidden="1" customHeight="1" x14ac:dyDescent="0.25">
      <c r="A60" s="12" t="s">
        <v>52</v>
      </c>
      <c r="B60" s="111">
        <f>B59/B58</f>
        <v>0.93348115299334811</v>
      </c>
      <c r="C60" s="111">
        <f>C59/C58</f>
        <v>1.0293421052631579</v>
      </c>
      <c r="D60" s="107"/>
      <c r="E60" s="108"/>
      <c r="F60" s="48">
        <f>F59/F58</f>
        <v>0.96</v>
      </c>
      <c r="G60" s="48">
        <f t="shared" ref="G60:Z60" si="28">G59/G58</f>
        <v>0.75</v>
      </c>
      <c r="H60" s="48">
        <f t="shared" si="28"/>
        <v>0.9652173913043478</v>
      </c>
      <c r="I60" s="48"/>
      <c r="J60" s="48">
        <f t="shared" si="28"/>
        <v>4.4131818181818181</v>
      </c>
      <c r="K60" s="48">
        <f t="shared" si="28"/>
        <v>3.5</v>
      </c>
      <c r="L60" s="48">
        <f t="shared" si="28"/>
        <v>1.1031746031746033</v>
      </c>
      <c r="M60" s="48">
        <f t="shared" si="28"/>
        <v>1.3018867924528301</v>
      </c>
      <c r="N60" s="48">
        <f t="shared" si="28"/>
        <v>1.1200000000000001</v>
      </c>
      <c r="O60" s="48">
        <f t="shared" si="28"/>
        <v>0.5</v>
      </c>
      <c r="P60" s="48">
        <f t="shared" si="28"/>
        <v>1.8703703703703705</v>
      </c>
      <c r="Q60" s="48">
        <f t="shared" si="28"/>
        <v>0.98058252427184467</v>
      </c>
      <c r="R60" s="48"/>
      <c r="S60" s="48">
        <f t="shared" si="28"/>
        <v>5.6</v>
      </c>
      <c r="T60" s="48">
        <f t="shared" si="28"/>
        <v>0.32258064516129031</v>
      </c>
      <c r="U60" s="48">
        <f t="shared" si="28"/>
        <v>3.3333333333333335</v>
      </c>
      <c r="V60" s="48"/>
      <c r="W60" s="48"/>
      <c r="X60" s="48">
        <f t="shared" si="28"/>
        <v>0.68421052631578949</v>
      </c>
      <c r="Y60" s="48">
        <f t="shared" si="28"/>
        <v>0.50526315789473686</v>
      </c>
      <c r="Z60" s="48">
        <f t="shared" si="28"/>
        <v>2.5</v>
      </c>
      <c r="AA60" s="13"/>
      <c r="AD60" s="35"/>
      <c r="AE60" s="58">
        <f t="shared" si="2"/>
        <v>1.0293421052631579</v>
      </c>
      <c r="AF60" s="2" t="e">
        <f t="shared" si="0"/>
        <v>#DIV/0!</v>
      </c>
    </row>
    <row r="61" spans="1:32" s="2" customFormat="1" ht="30" hidden="1" customHeight="1" x14ac:dyDescent="0.25">
      <c r="A61" s="10" t="s">
        <v>181</v>
      </c>
      <c r="B61" s="18">
        <v>621</v>
      </c>
      <c r="C61" s="18">
        <f t="shared" si="26"/>
        <v>631</v>
      </c>
      <c r="D61" s="107">
        <f t="shared" ref="D61:D75" si="29">C61/B61</f>
        <v>1.0161030595813205</v>
      </c>
      <c r="E61" s="108">
        <v>7</v>
      </c>
      <c r="F61" s="79"/>
      <c r="G61" s="79"/>
      <c r="H61" s="79">
        <v>564</v>
      </c>
      <c r="I61" s="100"/>
      <c r="J61" s="79"/>
      <c r="K61" s="79">
        <v>10</v>
      </c>
      <c r="L61" s="79"/>
      <c r="M61" s="79">
        <v>24</v>
      </c>
      <c r="N61" s="100"/>
      <c r="O61" s="79"/>
      <c r="P61" s="79"/>
      <c r="Q61" s="79"/>
      <c r="R61" s="79"/>
      <c r="S61" s="79">
        <v>5</v>
      </c>
      <c r="T61" s="79"/>
      <c r="U61" s="79"/>
      <c r="V61" s="79">
        <v>12</v>
      </c>
      <c r="W61" s="79"/>
      <c r="X61" s="79"/>
      <c r="Y61" s="79">
        <v>11</v>
      </c>
      <c r="Z61" s="79">
        <v>5</v>
      </c>
      <c r="AA61" s="13"/>
      <c r="AD61" s="35"/>
      <c r="AE61" s="58">
        <f t="shared" si="2"/>
        <v>631</v>
      </c>
      <c r="AF61" s="2" t="e">
        <f t="shared" si="0"/>
        <v>#DIV/0!</v>
      </c>
    </row>
    <row r="62" spans="1:32" s="2" customFormat="1" ht="30" hidden="1" customHeight="1" x14ac:dyDescent="0.25">
      <c r="A62" s="10" t="s">
        <v>52</v>
      </c>
      <c r="B62" s="109"/>
      <c r="C62" s="18">
        <f t="shared" si="26"/>
        <v>0</v>
      </c>
      <c r="D62" s="107" t="e">
        <f t="shared" si="29"/>
        <v>#DIV/0!</v>
      </c>
      <c r="E62" s="108"/>
      <c r="F62" s="78"/>
      <c r="G62" s="78"/>
      <c r="H62" s="78"/>
      <c r="I62" s="78"/>
      <c r="J62" s="78"/>
      <c r="K62" s="78"/>
      <c r="L62" s="78"/>
      <c r="M62" s="78"/>
      <c r="N62" s="78"/>
      <c r="O62" s="78"/>
      <c r="P62" s="78"/>
      <c r="Q62" s="78"/>
      <c r="R62" s="78"/>
      <c r="S62" s="78"/>
      <c r="T62" s="78"/>
      <c r="U62" s="78"/>
      <c r="V62" s="78"/>
      <c r="W62" s="78"/>
      <c r="X62" s="78"/>
      <c r="Y62" s="78"/>
      <c r="Z62" s="78"/>
      <c r="AA62" s="14"/>
      <c r="AD62" s="35"/>
      <c r="AE62" s="58">
        <f t="shared" si="2"/>
        <v>0</v>
      </c>
      <c r="AF62" s="2" t="e">
        <f t="shared" si="0"/>
        <v>#DIV/0!</v>
      </c>
    </row>
    <row r="63" spans="1:32" s="2" customFormat="1" ht="44.25" hidden="1" customHeight="1" x14ac:dyDescent="0.25">
      <c r="A63" s="72" t="s">
        <v>182</v>
      </c>
      <c r="B63" s="18">
        <v>31782</v>
      </c>
      <c r="C63" s="18">
        <f>SUM(F63:Z63)</f>
        <v>45117.9</v>
      </c>
      <c r="D63" s="107">
        <f t="shared" si="29"/>
        <v>1.4196054370398339</v>
      </c>
      <c r="E63" s="108">
        <v>21</v>
      </c>
      <c r="F63" s="75">
        <f>F65+F66+F67+F69+F72+F73+F74</f>
        <v>8571</v>
      </c>
      <c r="G63" s="75">
        <f>G65+G66+G67+G69+G72+G73+G74+103.5</f>
        <v>1172.5</v>
      </c>
      <c r="H63" s="75">
        <f>H65+H66+H67+H69+H72+H73+H74+50</f>
        <v>1528</v>
      </c>
      <c r="I63" s="75">
        <f>I65+I66+I67+I69+I72+I73+I74+653.9</f>
        <v>2133.9</v>
      </c>
      <c r="J63" s="75">
        <f>J65+J66+J67+J69+J72+J73+J74+431</f>
        <v>1551</v>
      </c>
      <c r="K63" s="75">
        <f>K65+K66+K67+K69+K72+K73+K74+269</f>
        <v>5509</v>
      </c>
      <c r="L63" s="75">
        <f>L65+L66+L67+L69+L72+L73+L74</f>
        <v>719</v>
      </c>
      <c r="M63" s="75">
        <f>M65+M66+M67+M69+M72+M73+M74+97</f>
        <v>1882</v>
      </c>
      <c r="N63" s="75">
        <f>N65+N66+N67+N69+N72+N73+N74+44</f>
        <v>805</v>
      </c>
      <c r="O63" s="75">
        <f>O65+O66+O67+O69+O72+O73+O74+14</f>
        <v>734</v>
      </c>
      <c r="P63" s="75">
        <f>P65+P66+P67+P69+P72+P73+P74+101</f>
        <v>2068</v>
      </c>
      <c r="Q63" s="75">
        <f>Q65+Q66+Q67+Q69+Q72+Q73+Q74</f>
        <v>494</v>
      </c>
      <c r="R63" s="75">
        <f>R65+R66+R67+R69+R72+R73+R74+70</f>
        <v>4036</v>
      </c>
      <c r="S63" s="75">
        <f>S65+S66+S67+S69+S72+S73+S74+179</f>
        <v>2703.5</v>
      </c>
      <c r="T63" s="75">
        <f>T65+T66+T67+T69+T72+T73+T74</f>
        <v>2475</v>
      </c>
      <c r="U63" s="75">
        <f>U65+U66+U67+U69+U72+U73+U74+104</f>
        <v>1044</v>
      </c>
      <c r="V63" s="75">
        <f>V65+V66+V67+V69+V72+V73+V74</f>
        <v>2656</v>
      </c>
      <c r="W63" s="75">
        <f>W65+W66+W67+W69+W72+W73+W74</f>
        <v>522</v>
      </c>
      <c r="X63" s="75">
        <f>X65+X66+X67+X69+X72+X73+X74+71</f>
        <v>1322</v>
      </c>
      <c r="Y63" s="75">
        <f>Y65+Y66+Y67+Y69+Y72+Y73+Y74</f>
        <v>2435</v>
      </c>
      <c r="Z63" s="75">
        <f>Z65+Z66+Z67+Z69+Z72+Z73+Z74</f>
        <v>757</v>
      </c>
      <c r="AA63" s="75">
        <f t="shared" ref="AA63" si="30">AA66+AA67+AA73+AA74+AA65</f>
        <v>0</v>
      </c>
      <c r="AD63" s="35"/>
      <c r="AE63" s="58">
        <f t="shared" si="2"/>
        <v>45117.9</v>
      </c>
      <c r="AF63" s="2" t="e">
        <f t="shared" si="0"/>
        <v>#DIV/0!</v>
      </c>
    </row>
    <row r="64" spans="1:32" s="2" customFormat="1" ht="30" hidden="1" customHeight="1" x14ac:dyDescent="0.25">
      <c r="A64" s="72" t="s">
        <v>183</v>
      </c>
      <c r="B64" s="18">
        <v>35499</v>
      </c>
      <c r="C64" s="18">
        <f>SUM(F64:Z64)</f>
        <v>57414</v>
      </c>
      <c r="D64" s="107">
        <f t="shared" si="29"/>
        <v>1.6173413335586917</v>
      </c>
      <c r="E64" s="108">
        <v>21</v>
      </c>
      <c r="F64" s="77">
        <v>5926</v>
      </c>
      <c r="G64" s="77">
        <f>G68+G70+G71+G75+49</f>
        <v>762</v>
      </c>
      <c r="H64" s="77">
        <f t="shared" ref="H64:Z64" si="31">H68+H70+H71+H75</f>
        <v>6484</v>
      </c>
      <c r="I64" s="77">
        <f t="shared" si="31"/>
        <v>2388</v>
      </c>
      <c r="J64" s="77">
        <f t="shared" si="31"/>
        <v>1363</v>
      </c>
      <c r="K64" s="77">
        <f t="shared" si="31"/>
        <v>2115</v>
      </c>
      <c r="L64" s="77">
        <f t="shared" si="31"/>
        <v>1160</v>
      </c>
      <c r="M64" s="77">
        <f t="shared" si="31"/>
        <v>2947</v>
      </c>
      <c r="N64" s="77">
        <f t="shared" si="31"/>
        <v>1976</v>
      </c>
      <c r="O64" s="77">
        <f t="shared" si="31"/>
        <v>1465</v>
      </c>
      <c r="P64" s="77">
        <f t="shared" si="31"/>
        <v>2293</v>
      </c>
      <c r="Q64" s="77">
        <f t="shared" si="31"/>
        <v>2682</v>
      </c>
      <c r="R64" s="77">
        <f t="shared" si="31"/>
        <v>2154</v>
      </c>
      <c r="S64" s="77">
        <f t="shared" si="31"/>
        <v>2363</v>
      </c>
      <c r="T64" s="77">
        <f t="shared" si="31"/>
        <v>2802</v>
      </c>
      <c r="U64" s="77">
        <f t="shared" si="31"/>
        <v>5044</v>
      </c>
      <c r="V64" s="77">
        <f t="shared" si="31"/>
        <v>1176</v>
      </c>
      <c r="W64" s="77">
        <f t="shared" si="31"/>
        <v>932</v>
      </c>
      <c r="X64" s="77">
        <f t="shared" si="31"/>
        <v>3378</v>
      </c>
      <c r="Y64" s="75">
        <f>Y68+Y70+Y71+Y75</f>
        <v>5210</v>
      </c>
      <c r="Z64" s="77">
        <f t="shared" si="31"/>
        <v>2794</v>
      </c>
      <c r="AA64" s="14"/>
      <c r="AD64" s="35"/>
      <c r="AE64" s="58">
        <f t="shared" si="2"/>
        <v>57414</v>
      </c>
      <c r="AF64" s="2" t="e">
        <f t="shared" si="0"/>
        <v>#DIV/0!</v>
      </c>
    </row>
    <row r="65" spans="1:35" s="2" customFormat="1" ht="30" hidden="1" customHeight="1" x14ac:dyDescent="0.25">
      <c r="A65" s="12" t="s">
        <v>62</v>
      </c>
      <c r="B65" s="16">
        <v>940</v>
      </c>
      <c r="C65" s="18">
        <f t="shared" si="26"/>
        <v>916</v>
      </c>
      <c r="D65" s="107">
        <f t="shared" si="29"/>
        <v>0.97446808510638294</v>
      </c>
      <c r="E65" s="108">
        <v>2</v>
      </c>
      <c r="F65" s="77"/>
      <c r="G65" s="77"/>
      <c r="H65" s="77">
        <v>616</v>
      </c>
      <c r="I65" s="77"/>
      <c r="J65" s="77"/>
      <c r="K65" s="77"/>
      <c r="L65" s="77"/>
      <c r="M65" s="77"/>
      <c r="N65" s="77"/>
      <c r="O65" s="77"/>
      <c r="P65" s="77"/>
      <c r="Q65" s="77"/>
      <c r="R65" s="77"/>
      <c r="S65" s="77"/>
      <c r="T65" s="77"/>
      <c r="U65" s="77"/>
      <c r="V65" s="77"/>
      <c r="W65" s="77"/>
      <c r="X65" s="77"/>
      <c r="Y65" s="77">
        <v>300</v>
      </c>
      <c r="Z65" s="77"/>
      <c r="AA65" s="13"/>
      <c r="AD65" s="35"/>
      <c r="AE65" s="58">
        <f t="shared" si="2"/>
        <v>916</v>
      </c>
      <c r="AF65" s="2" t="e">
        <f t="shared" si="0"/>
        <v>#DIV/0!</v>
      </c>
      <c r="AI65" s="76"/>
    </row>
    <row r="66" spans="1:35" s="2" customFormat="1" ht="30" hidden="1" customHeight="1" x14ac:dyDescent="0.25">
      <c r="A66" s="12" t="s">
        <v>63</v>
      </c>
      <c r="B66" s="18">
        <v>14657</v>
      </c>
      <c r="C66" s="16">
        <f t="shared" ref="C66:C77" si="32">SUM(F66:Z66)</f>
        <v>28288.5</v>
      </c>
      <c r="D66" s="107">
        <f t="shared" si="29"/>
        <v>1.9300334311250598</v>
      </c>
      <c r="E66" s="108">
        <v>20</v>
      </c>
      <c r="F66" s="124">
        <v>7584</v>
      </c>
      <c r="G66" s="80">
        <v>832</v>
      </c>
      <c r="H66" s="80">
        <v>557</v>
      </c>
      <c r="I66" s="80">
        <v>640</v>
      </c>
      <c r="J66" s="80">
        <v>285</v>
      </c>
      <c r="K66" s="80">
        <v>4312</v>
      </c>
      <c r="L66" s="80">
        <v>290</v>
      </c>
      <c r="M66" s="80">
        <v>1235</v>
      </c>
      <c r="N66" s="80"/>
      <c r="O66" s="80">
        <v>20</v>
      </c>
      <c r="P66" s="80">
        <v>1773</v>
      </c>
      <c r="Q66" s="80">
        <v>363</v>
      </c>
      <c r="R66" s="80">
        <v>3211</v>
      </c>
      <c r="S66" s="80">
        <v>2034.5</v>
      </c>
      <c r="T66" s="80">
        <v>1149</v>
      </c>
      <c r="U66" s="80">
        <v>434</v>
      </c>
      <c r="V66" s="80">
        <v>75</v>
      </c>
      <c r="W66" s="80">
        <v>507</v>
      </c>
      <c r="X66" s="80">
        <v>1129</v>
      </c>
      <c r="Y66" s="80">
        <v>1668</v>
      </c>
      <c r="Z66" s="80">
        <v>190</v>
      </c>
      <c r="AA66" s="14"/>
      <c r="AD66" s="35"/>
      <c r="AE66" s="58">
        <f t="shared" si="2"/>
        <v>28288.5</v>
      </c>
      <c r="AF66" s="2" t="e">
        <f t="shared" si="0"/>
        <v>#DIV/0!</v>
      </c>
    </row>
    <row r="67" spans="1:35" s="2" customFormat="1" ht="33" hidden="1" customHeight="1" x14ac:dyDescent="0.25">
      <c r="A67" s="12" t="s">
        <v>64</v>
      </c>
      <c r="B67" s="16">
        <v>7785</v>
      </c>
      <c r="C67" s="16">
        <f t="shared" si="32"/>
        <v>6830</v>
      </c>
      <c r="D67" s="107">
        <f t="shared" si="29"/>
        <v>0.87732819524727035</v>
      </c>
      <c r="E67" s="108">
        <v>19</v>
      </c>
      <c r="F67" s="80">
        <v>40</v>
      </c>
      <c r="G67" s="80">
        <v>217</v>
      </c>
      <c r="H67" s="80">
        <v>67</v>
      </c>
      <c r="I67" s="80">
        <v>805</v>
      </c>
      <c r="J67" s="80">
        <v>546</v>
      </c>
      <c r="K67" s="80">
        <v>868</v>
      </c>
      <c r="L67" s="80">
        <v>408</v>
      </c>
      <c r="M67" s="80">
        <v>210</v>
      </c>
      <c r="N67" s="80">
        <v>761</v>
      </c>
      <c r="O67" s="80">
        <v>308</v>
      </c>
      <c r="P67" s="80">
        <v>98</v>
      </c>
      <c r="Q67" s="80">
        <v>30</v>
      </c>
      <c r="R67" s="80">
        <v>305</v>
      </c>
      <c r="S67" s="80">
        <v>350</v>
      </c>
      <c r="T67" s="80">
        <v>1160</v>
      </c>
      <c r="U67" s="80">
        <v>360</v>
      </c>
      <c r="V67" s="80"/>
      <c r="W67" s="80">
        <v>15</v>
      </c>
      <c r="X67" s="80">
        <v>100</v>
      </c>
      <c r="Y67" s="80">
        <v>182</v>
      </c>
      <c r="Z67" s="80"/>
      <c r="AA67" s="14"/>
      <c r="AD67" s="35"/>
      <c r="AE67" s="58">
        <f t="shared" si="2"/>
        <v>6830</v>
      </c>
      <c r="AF67" s="2" t="e">
        <f t="shared" si="0"/>
        <v>#DIV/0!</v>
      </c>
    </row>
    <row r="68" spans="1:35" s="2" customFormat="1" ht="30" hidden="1" customHeight="1" x14ac:dyDescent="0.25">
      <c r="A68" s="12" t="s">
        <v>65</v>
      </c>
      <c r="B68" s="16">
        <v>13645</v>
      </c>
      <c r="C68" s="16">
        <f t="shared" si="32"/>
        <v>17282</v>
      </c>
      <c r="D68" s="107">
        <f t="shared" si="29"/>
        <v>1.2665445218028581</v>
      </c>
      <c r="E68" s="108">
        <v>20</v>
      </c>
      <c r="F68" s="80"/>
      <c r="G68" s="80">
        <v>402</v>
      </c>
      <c r="H68" s="80">
        <v>1301</v>
      </c>
      <c r="I68" s="80">
        <v>1096</v>
      </c>
      <c r="J68" s="80">
        <v>541</v>
      </c>
      <c r="K68" s="80">
        <v>420</v>
      </c>
      <c r="L68" s="80">
        <v>255</v>
      </c>
      <c r="M68" s="80">
        <v>1269</v>
      </c>
      <c r="N68" s="80">
        <v>1077</v>
      </c>
      <c r="O68" s="80">
        <v>715</v>
      </c>
      <c r="P68" s="80">
        <v>660</v>
      </c>
      <c r="Q68" s="80">
        <v>1331</v>
      </c>
      <c r="R68" s="80">
        <v>299</v>
      </c>
      <c r="S68" s="80">
        <v>181</v>
      </c>
      <c r="T68" s="80">
        <v>675</v>
      </c>
      <c r="U68" s="125">
        <v>2507</v>
      </c>
      <c r="V68" s="80">
        <v>616</v>
      </c>
      <c r="W68" s="80">
        <v>811</v>
      </c>
      <c r="X68" s="80">
        <v>649</v>
      </c>
      <c r="Y68" s="80">
        <v>1325</v>
      </c>
      <c r="Z68" s="80">
        <v>1152</v>
      </c>
      <c r="AA68" s="14"/>
      <c r="AD68" s="35"/>
      <c r="AE68" s="58">
        <f t="shared" si="2"/>
        <v>17282</v>
      </c>
      <c r="AF68" s="2" t="e">
        <f t="shared" si="0"/>
        <v>#DIV/0!</v>
      </c>
    </row>
    <row r="69" spans="1:35" s="2" customFormat="1" ht="30" hidden="1" customHeight="1" x14ac:dyDescent="0.25">
      <c r="A69" s="12" t="s">
        <v>66</v>
      </c>
      <c r="B69" s="16">
        <v>5615</v>
      </c>
      <c r="C69" s="16">
        <f t="shared" si="32"/>
        <v>4039</v>
      </c>
      <c r="D69" s="107">
        <f t="shared" si="29"/>
        <v>0.71932324131789849</v>
      </c>
      <c r="E69" s="108">
        <v>7</v>
      </c>
      <c r="F69" s="80"/>
      <c r="G69" s="80"/>
      <c r="H69" s="80">
        <v>238</v>
      </c>
      <c r="I69" s="80"/>
      <c r="J69" s="80"/>
      <c r="K69" s="80"/>
      <c r="L69" s="80"/>
      <c r="M69" s="80">
        <v>340</v>
      </c>
      <c r="N69" s="80"/>
      <c r="O69" s="80">
        <v>200</v>
      </c>
      <c r="P69" s="80">
        <v>96</v>
      </c>
      <c r="Q69" s="80"/>
      <c r="R69" s="80"/>
      <c r="S69" s="80"/>
      <c r="T69" s="80"/>
      <c r="U69" s="80"/>
      <c r="V69" s="80">
        <v>2448</v>
      </c>
      <c r="W69" s="80"/>
      <c r="X69" s="80"/>
      <c r="Y69" s="80">
        <v>150</v>
      </c>
      <c r="Z69" s="80">
        <v>567</v>
      </c>
      <c r="AA69" s="14"/>
      <c r="AD69" s="35"/>
      <c r="AE69" s="58">
        <f t="shared" si="2"/>
        <v>4039</v>
      </c>
      <c r="AF69" s="2" t="e">
        <f t="shared" si="0"/>
        <v>#DIV/0!</v>
      </c>
    </row>
    <row r="70" spans="1:35" s="2" customFormat="1" ht="30" hidden="1" customHeight="1" x14ac:dyDescent="0.25">
      <c r="A70" s="12" t="s">
        <v>67</v>
      </c>
      <c r="B70" s="16">
        <v>15207</v>
      </c>
      <c r="C70" s="16">
        <f t="shared" si="32"/>
        <v>24961</v>
      </c>
      <c r="D70" s="107">
        <f t="shared" si="29"/>
        <v>1.6414151377655026</v>
      </c>
      <c r="E70" s="108">
        <v>20</v>
      </c>
      <c r="F70" s="80"/>
      <c r="G70" s="80">
        <v>149</v>
      </c>
      <c r="H70" s="80">
        <v>4161</v>
      </c>
      <c r="I70" s="80">
        <v>1009</v>
      </c>
      <c r="J70" s="80">
        <v>388</v>
      </c>
      <c r="K70" s="80">
        <v>1290</v>
      </c>
      <c r="L70" s="80">
        <v>461</v>
      </c>
      <c r="M70" s="80">
        <v>1423</v>
      </c>
      <c r="N70" s="80">
        <v>167</v>
      </c>
      <c r="O70" s="80">
        <v>647</v>
      </c>
      <c r="P70" s="80">
        <v>964</v>
      </c>
      <c r="Q70" s="80">
        <v>797</v>
      </c>
      <c r="R70" s="80">
        <v>1592</v>
      </c>
      <c r="S70" s="80">
        <v>1803</v>
      </c>
      <c r="T70" s="80">
        <v>559</v>
      </c>
      <c r="U70" s="80">
        <v>2041</v>
      </c>
      <c r="V70" s="80">
        <v>523</v>
      </c>
      <c r="W70" s="80">
        <v>121</v>
      </c>
      <c r="X70" s="80">
        <v>2196</v>
      </c>
      <c r="Y70" s="80">
        <v>3490</v>
      </c>
      <c r="Z70" s="80">
        <v>1180</v>
      </c>
      <c r="AA70" s="14"/>
      <c r="AD70" s="35"/>
      <c r="AE70" s="58">
        <f t="shared" si="2"/>
        <v>24961</v>
      </c>
      <c r="AF70" s="2" t="e">
        <f t="shared" si="0"/>
        <v>#DIV/0!</v>
      </c>
    </row>
    <row r="71" spans="1:35" s="2" customFormat="1" ht="30" hidden="1" customHeight="1" x14ac:dyDescent="0.25">
      <c r="A71" s="12" t="s">
        <v>68</v>
      </c>
      <c r="B71" s="16">
        <v>6647</v>
      </c>
      <c r="C71" s="16">
        <f t="shared" si="32"/>
        <v>9243</v>
      </c>
      <c r="D71" s="107">
        <f t="shared" si="29"/>
        <v>1.3905521287799008</v>
      </c>
      <c r="E71" s="108">
        <v>20</v>
      </c>
      <c r="F71" s="80">
        <v>47</v>
      </c>
      <c r="G71" s="80">
        <v>162</v>
      </c>
      <c r="H71" s="80">
        <v>1022</v>
      </c>
      <c r="I71" s="80">
        <v>283</v>
      </c>
      <c r="J71" s="80">
        <v>434</v>
      </c>
      <c r="K71" s="80">
        <v>405</v>
      </c>
      <c r="L71" s="80">
        <v>444</v>
      </c>
      <c r="M71" s="80">
        <v>255</v>
      </c>
      <c r="N71" s="80">
        <v>732</v>
      </c>
      <c r="O71" s="80">
        <v>103</v>
      </c>
      <c r="P71" s="80">
        <v>669</v>
      </c>
      <c r="Q71" s="81">
        <v>554</v>
      </c>
      <c r="R71" s="80">
        <v>263</v>
      </c>
      <c r="S71" s="80">
        <v>379</v>
      </c>
      <c r="T71" s="80">
        <v>1568</v>
      </c>
      <c r="U71" s="80">
        <v>496</v>
      </c>
      <c r="V71" s="80">
        <v>37</v>
      </c>
      <c r="W71" s="80"/>
      <c r="X71" s="80">
        <v>533</v>
      </c>
      <c r="Y71" s="80">
        <v>395</v>
      </c>
      <c r="Z71" s="80">
        <v>462</v>
      </c>
      <c r="AA71" s="14"/>
      <c r="AD71" s="35"/>
      <c r="AE71" s="58">
        <f t="shared" ref="AE71:AE74" si="33">C71-AD71</f>
        <v>9243</v>
      </c>
      <c r="AF71" s="2" t="e">
        <f t="shared" ref="AF71:AF74" si="34">AE71/AD71</f>
        <v>#DIV/0!</v>
      </c>
    </row>
    <row r="72" spans="1:35" s="2" customFormat="1" ht="30" hidden="1" customHeight="1" x14ac:dyDescent="0.25">
      <c r="A72" s="12" t="s">
        <v>69</v>
      </c>
      <c r="B72" s="16">
        <v>1231</v>
      </c>
      <c r="C72" s="16">
        <f t="shared" si="32"/>
        <v>1142</v>
      </c>
      <c r="D72" s="107">
        <f t="shared" si="29"/>
        <v>0.92770105605199027</v>
      </c>
      <c r="E72" s="108">
        <v>8</v>
      </c>
      <c r="F72" s="80">
        <v>647</v>
      </c>
      <c r="G72" s="80">
        <v>20</v>
      </c>
      <c r="H72" s="80"/>
      <c r="I72" s="80"/>
      <c r="J72" s="80"/>
      <c r="K72" s="80"/>
      <c r="L72" s="80">
        <v>21</v>
      </c>
      <c r="M72" s="80"/>
      <c r="N72" s="80"/>
      <c r="O72" s="80">
        <v>150</v>
      </c>
      <c r="P72" s="80"/>
      <c r="Q72" s="82"/>
      <c r="R72" s="82"/>
      <c r="S72" s="83">
        <v>20</v>
      </c>
      <c r="T72" s="80">
        <v>142</v>
      </c>
      <c r="U72" s="80">
        <v>9</v>
      </c>
      <c r="V72" s="80">
        <v>133</v>
      </c>
      <c r="W72" s="80"/>
      <c r="X72" s="80"/>
      <c r="Y72" s="80"/>
      <c r="Z72" s="80"/>
      <c r="AA72" s="14"/>
      <c r="AD72" s="35"/>
      <c r="AE72" s="58">
        <f t="shared" si="33"/>
        <v>1142</v>
      </c>
      <c r="AF72" s="2" t="e">
        <f t="shared" si="34"/>
        <v>#DIV/0!</v>
      </c>
    </row>
    <row r="73" spans="1:35" s="2" customFormat="1" ht="30" hidden="1" customHeight="1" x14ac:dyDescent="0.25">
      <c r="A73" s="12" t="s">
        <v>70</v>
      </c>
      <c r="B73" s="16">
        <v>891</v>
      </c>
      <c r="C73" s="16">
        <f t="shared" si="32"/>
        <v>1567</v>
      </c>
      <c r="D73" s="107">
        <f t="shared" si="29"/>
        <v>1.7586980920314255</v>
      </c>
      <c r="E73" s="108">
        <v>11</v>
      </c>
      <c r="F73" s="80">
        <v>300</v>
      </c>
      <c r="G73" s="80"/>
      <c r="H73" s="16"/>
      <c r="I73" s="49">
        <v>35</v>
      </c>
      <c r="J73" s="49">
        <v>289</v>
      </c>
      <c r="K73" s="80">
        <v>60</v>
      </c>
      <c r="L73" s="80"/>
      <c r="M73" s="80"/>
      <c r="N73" s="80"/>
      <c r="O73" s="80">
        <v>42</v>
      </c>
      <c r="P73" s="80"/>
      <c r="Q73" s="82"/>
      <c r="R73" s="82">
        <v>450</v>
      </c>
      <c r="S73" s="80">
        <v>120</v>
      </c>
      <c r="T73" s="80">
        <v>24</v>
      </c>
      <c r="U73" s="80">
        <v>90</v>
      </c>
      <c r="V73" s="80"/>
      <c r="W73" s="80"/>
      <c r="X73" s="80">
        <v>22</v>
      </c>
      <c r="Y73" s="80">
        <v>135</v>
      </c>
      <c r="Z73" s="80"/>
      <c r="AA73" s="14"/>
      <c r="AD73" s="35"/>
      <c r="AE73" s="58">
        <f t="shared" si="33"/>
        <v>1567</v>
      </c>
      <c r="AF73" s="2" t="e">
        <f t="shared" si="34"/>
        <v>#DIV/0!</v>
      </c>
    </row>
    <row r="74" spans="1:35" s="2" customFormat="1" ht="30" hidden="1" customHeight="1" x14ac:dyDescent="0.25">
      <c r="A74" s="12" t="s">
        <v>71</v>
      </c>
      <c r="B74" s="16">
        <v>593</v>
      </c>
      <c r="C74" s="16">
        <f t="shared" si="32"/>
        <v>148</v>
      </c>
      <c r="D74" s="107">
        <f t="shared" si="29"/>
        <v>0.24957841483979765</v>
      </c>
      <c r="E74" s="108">
        <v>2</v>
      </c>
      <c r="F74" s="80"/>
      <c r="G74" s="80"/>
      <c r="H74" s="80"/>
      <c r="I74" s="80"/>
      <c r="J74" s="80"/>
      <c r="K74" s="80"/>
      <c r="L74" s="80"/>
      <c r="M74" s="80"/>
      <c r="N74" s="80"/>
      <c r="O74" s="80"/>
      <c r="P74" s="80"/>
      <c r="Q74" s="82">
        <v>101</v>
      </c>
      <c r="R74" s="82"/>
      <c r="S74" s="80"/>
      <c r="T74" s="80"/>
      <c r="U74" s="80">
        <v>47</v>
      </c>
      <c r="V74" s="80"/>
      <c r="W74" s="80"/>
      <c r="X74" s="80"/>
      <c r="Y74" s="80"/>
      <c r="Z74" s="80"/>
      <c r="AA74" s="14"/>
      <c r="AD74" s="35"/>
      <c r="AE74" s="58">
        <f t="shared" si="33"/>
        <v>148</v>
      </c>
      <c r="AF74" s="2" t="e">
        <f t="shared" si="34"/>
        <v>#DIV/0!</v>
      </c>
    </row>
    <row r="75" spans="1:35" s="2" customFormat="1" ht="30" hidden="1" customHeight="1" x14ac:dyDescent="0.25">
      <c r="A75" s="12" t="s">
        <v>72</v>
      </c>
      <c r="B75" s="16">
        <v>1</v>
      </c>
      <c r="C75" s="16">
        <f t="shared" si="32"/>
        <v>0</v>
      </c>
      <c r="D75" s="107">
        <f t="shared" si="29"/>
        <v>0</v>
      </c>
      <c r="E75" s="108">
        <v>0</v>
      </c>
      <c r="F75" s="80"/>
      <c r="G75" s="80"/>
      <c r="H75" s="80"/>
      <c r="I75" s="80"/>
      <c r="J75" s="80"/>
      <c r="K75" s="80"/>
      <c r="L75" s="80"/>
      <c r="M75" s="80"/>
      <c r="N75" s="80"/>
      <c r="O75" s="80"/>
      <c r="P75" s="80"/>
      <c r="Q75" s="82"/>
      <c r="R75" s="82"/>
      <c r="S75" s="80"/>
      <c r="T75" s="80"/>
      <c r="U75" s="80"/>
      <c r="V75" s="80"/>
      <c r="W75" s="80"/>
      <c r="X75" s="80"/>
      <c r="Y75" s="80"/>
      <c r="Z75" s="80"/>
      <c r="AA75" s="14"/>
      <c r="AD75" s="35">
        <v>29.4</v>
      </c>
      <c r="AE75" s="35"/>
    </row>
    <row r="76" spans="1:35" s="2" customFormat="1" ht="30" hidden="1" customHeight="1" x14ac:dyDescent="0.25">
      <c r="A76" s="12" t="s">
        <v>73</v>
      </c>
      <c r="B76" s="16">
        <v>123</v>
      </c>
      <c r="C76" s="16">
        <f t="shared" si="32"/>
        <v>138.9</v>
      </c>
      <c r="D76" s="107">
        <f t="shared" ref="D76:D83" si="35">C76/B76</f>
        <v>1.1292682926829269</v>
      </c>
      <c r="E76" s="108">
        <v>6</v>
      </c>
      <c r="F76" s="80"/>
      <c r="G76" s="80"/>
      <c r="H76" s="80"/>
      <c r="I76" s="80">
        <v>20</v>
      </c>
      <c r="J76" s="80"/>
      <c r="K76" s="80"/>
      <c r="L76" s="80"/>
      <c r="M76" s="80"/>
      <c r="N76" s="80"/>
      <c r="O76" s="80"/>
      <c r="P76" s="80">
        <v>4</v>
      </c>
      <c r="Q76" s="82"/>
      <c r="R76" s="82"/>
      <c r="S76" s="80">
        <v>40</v>
      </c>
      <c r="T76" s="84">
        <v>17.7</v>
      </c>
      <c r="U76" s="83">
        <v>3.2</v>
      </c>
      <c r="V76" s="80"/>
      <c r="W76" s="80"/>
      <c r="X76" s="80">
        <v>54</v>
      </c>
      <c r="Y76" s="80"/>
      <c r="Z76" s="80"/>
      <c r="AA76" s="14"/>
      <c r="AD76" s="35">
        <v>122.9</v>
      </c>
      <c r="AE76" s="35"/>
    </row>
    <row r="77" spans="1:35" ht="30" hidden="1" customHeight="1" x14ac:dyDescent="0.25">
      <c r="A77" s="8" t="s">
        <v>74</v>
      </c>
      <c r="B77" s="16"/>
      <c r="C77" s="16">
        <f t="shared" si="32"/>
        <v>54</v>
      </c>
      <c r="D77" s="107" t="e">
        <f t="shared" si="35"/>
        <v>#DIV/0!</v>
      </c>
      <c r="E77" s="108"/>
      <c r="F77" s="80"/>
      <c r="G77" s="80"/>
      <c r="H77" s="80"/>
      <c r="I77" s="80"/>
      <c r="J77" s="80"/>
      <c r="K77" s="80"/>
      <c r="L77" s="80"/>
      <c r="M77" s="80"/>
      <c r="N77" s="80"/>
      <c r="O77" s="80"/>
      <c r="P77" s="80"/>
      <c r="Q77" s="82"/>
      <c r="R77" s="82"/>
      <c r="S77" s="80"/>
      <c r="T77" s="80"/>
      <c r="U77" s="83"/>
      <c r="V77" s="80"/>
      <c r="W77" s="80"/>
      <c r="X77" s="80">
        <v>54</v>
      </c>
      <c r="Y77" s="80"/>
      <c r="Z77" s="80"/>
      <c r="AD77" s="28">
        <v>0</v>
      </c>
    </row>
    <row r="78" spans="1:35" ht="30" hidden="1" customHeight="1" x14ac:dyDescent="0.25">
      <c r="A78" s="19" t="s">
        <v>75</v>
      </c>
      <c r="B78" s="16">
        <v>133</v>
      </c>
      <c r="C78" s="16">
        <f>SUM(F78:Z78)</f>
        <v>138</v>
      </c>
      <c r="D78" s="107">
        <f t="shared" si="35"/>
        <v>1.0375939849624061</v>
      </c>
      <c r="E78" s="108">
        <v>6</v>
      </c>
      <c r="F78" s="80"/>
      <c r="G78" s="80"/>
      <c r="H78" s="80"/>
      <c r="I78" s="80">
        <v>20</v>
      </c>
      <c r="J78" s="80"/>
      <c r="K78" s="80"/>
      <c r="L78" s="80"/>
      <c r="M78" s="80"/>
      <c r="N78" s="80"/>
      <c r="O78" s="80"/>
      <c r="P78" s="80">
        <v>4</v>
      </c>
      <c r="Q78" s="82"/>
      <c r="R78" s="82"/>
      <c r="S78" s="80">
        <v>40</v>
      </c>
      <c r="T78" s="80">
        <v>16.8</v>
      </c>
      <c r="U78" s="83">
        <v>3.2</v>
      </c>
      <c r="V78" s="80"/>
      <c r="W78" s="80"/>
      <c r="X78" s="80">
        <v>54</v>
      </c>
      <c r="Y78" s="80"/>
      <c r="Z78" s="80"/>
      <c r="AD78" s="28">
        <v>122.9</v>
      </c>
    </row>
    <row r="79" spans="1:35" ht="30" hidden="1" customHeight="1" x14ac:dyDescent="0.25">
      <c r="A79" s="10" t="s">
        <v>52</v>
      </c>
      <c r="B79" s="109"/>
      <c r="C79" s="16">
        <f>SUM(F79:Z79)</f>
        <v>0</v>
      </c>
      <c r="D79" s="107" t="e">
        <f t="shared" si="35"/>
        <v>#DIV/0!</v>
      </c>
      <c r="E79" s="108"/>
      <c r="F79" s="78"/>
      <c r="G79" s="78"/>
      <c r="H79" s="78"/>
      <c r="I79" s="78"/>
      <c r="J79" s="78"/>
      <c r="K79" s="78"/>
      <c r="L79" s="78"/>
      <c r="M79" s="78"/>
      <c r="N79" s="78"/>
      <c r="O79" s="78"/>
      <c r="P79" s="78"/>
      <c r="Q79" s="85"/>
      <c r="R79" s="78"/>
      <c r="S79" s="78"/>
      <c r="T79" s="78"/>
      <c r="U79" s="78"/>
      <c r="V79" s="78"/>
      <c r="W79" s="78"/>
      <c r="X79" s="78"/>
      <c r="Y79" s="78"/>
      <c r="Z79" s="78"/>
      <c r="AD79" s="28">
        <v>0</v>
      </c>
    </row>
    <row r="80" spans="1:35" ht="30" hidden="1" customHeight="1" x14ac:dyDescent="0.25">
      <c r="A80" s="10" t="s">
        <v>76</v>
      </c>
      <c r="B80" s="109"/>
      <c r="C80" s="16">
        <f>SUM(F80:Z80)</f>
        <v>0</v>
      </c>
      <c r="D80" s="107" t="e">
        <f t="shared" si="35"/>
        <v>#DIV/0!</v>
      </c>
      <c r="E80" s="108"/>
      <c r="F80" s="86"/>
      <c r="G80" s="86"/>
      <c r="H80" s="86"/>
      <c r="I80" s="86"/>
      <c r="J80" s="86"/>
      <c r="K80" s="86"/>
      <c r="L80" s="86"/>
      <c r="M80" s="86"/>
      <c r="N80" s="86"/>
      <c r="O80" s="86"/>
      <c r="P80" s="86"/>
      <c r="Q80" s="86"/>
      <c r="R80" s="86"/>
      <c r="S80" s="86"/>
      <c r="T80" s="86"/>
      <c r="U80" s="86"/>
      <c r="V80" s="86"/>
      <c r="W80" s="86"/>
      <c r="X80" s="86"/>
      <c r="Y80" s="86"/>
      <c r="Z80" s="86"/>
      <c r="AD80" s="28">
        <v>0</v>
      </c>
    </row>
    <row r="81" spans="1:31" ht="30" hidden="1" customHeight="1" x14ac:dyDescent="0.25">
      <c r="A81" s="10"/>
      <c r="B81" s="109"/>
      <c r="C81" s="49"/>
      <c r="D81" s="107" t="e">
        <f t="shared" si="35"/>
        <v>#DIV/0!</v>
      </c>
      <c r="E81" s="108"/>
      <c r="F81" s="86"/>
      <c r="G81" s="86"/>
      <c r="H81" s="86"/>
      <c r="I81" s="86"/>
      <c r="J81" s="86"/>
      <c r="K81" s="86"/>
      <c r="L81" s="86"/>
      <c r="M81" s="86"/>
      <c r="N81" s="86"/>
      <c r="O81" s="86"/>
      <c r="P81" s="86"/>
      <c r="Q81" s="86"/>
      <c r="R81" s="86"/>
      <c r="S81" s="86"/>
      <c r="T81" s="86"/>
      <c r="U81" s="86"/>
      <c r="V81" s="86"/>
      <c r="W81" s="86"/>
      <c r="X81" s="86"/>
      <c r="Y81" s="86"/>
      <c r="Z81" s="86"/>
    </row>
    <row r="82" spans="1:31" s="4" customFormat="1" ht="30" hidden="1" customHeight="1" x14ac:dyDescent="0.25">
      <c r="A82" s="37" t="s">
        <v>77</v>
      </c>
      <c r="B82" s="112"/>
      <c r="C82" s="112">
        <f>SUM(F82:Z82)</f>
        <v>0</v>
      </c>
      <c r="D82" s="107" t="e">
        <f t="shared" si="35"/>
        <v>#DIV/0!</v>
      </c>
      <c r="E82" s="108"/>
      <c r="F82" s="53"/>
      <c r="G82" s="53"/>
      <c r="H82" s="53"/>
      <c r="I82" s="53"/>
      <c r="J82" s="53"/>
      <c r="K82" s="53"/>
      <c r="L82" s="53"/>
      <c r="M82" s="53"/>
      <c r="N82" s="53"/>
      <c r="O82" s="53"/>
      <c r="P82" s="53"/>
      <c r="Q82" s="53"/>
      <c r="R82" s="53"/>
      <c r="S82" s="53"/>
      <c r="T82" s="53"/>
      <c r="U82" s="53"/>
      <c r="V82" s="53"/>
      <c r="W82" s="53"/>
      <c r="X82" s="53"/>
      <c r="Y82" s="53"/>
      <c r="Z82" s="53"/>
      <c r="AD82" s="53">
        <v>0</v>
      </c>
      <c r="AE82" s="53"/>
    </row>
    <row r="83" spans="1:31" ht="31.5" hidden="1" customHeight="1" x14ac:dyDescent="0.25">
      <c r="A83" s="10"/>
      <c r="B83" s="109"/>
      <c r="C83" s="49"/>
      <c r="D83" s="107" t="e">
        <f t="shared" si="35"/>
        <v>#DIV/0!</v>
      </c>
      <c r="E83" s="108"/>
      <c r="F83" s="86"/>
      <c r="G83" s="86"/>
      <c r="H83" s="86"/>
      <c r="I83" s="86"/>
      <c r="J83" s="86"/>
      <c r="K83" s="86"/>
      <c r="L83" s="86"/>
      <c r="M83" s="86"/>
      <c r="N83" s="86"/>
      <c r="O83" s="86"/>
      <c r="P83" s="86"/>
      <c r="Q83" s="86"/>
      <c r="R83" s="86"/>
      <c r="S83" s="86"/>
      <c r="T83" s="86"/>
      <c r="U83" s="86"/>
      <c r="V83" s="86"/>
      <c r="W83" s="86"/>
      <c r="X83" s="86"/>
      <c r="Y83" s="86"/>
      <c r="Z83" s="86"/>
    </row>
    <row r="84" spans="1:31" ht="31.5" hidden="1" customHeight="1" x14ac:dyDescent="0.25">
      <c r="A84" s="10"/>
      <c r="B84" s="109"/>
      <c r="C84" s="113"/>
      <c r="D84" s="107"/>
      <c r="E84" s="108"/>
      <c r="F84" s="87"/>
      <c r="G84" s="87"/>
      <c r="H84" s="87"/>
      <c r="I84" s="87"/>
      <c r="J84" s="87"/>
      <c r="K84" s="87"/>
      <c r="L84" s="87"/>
      <c r="M84" s="87"/>
      <c r="N84" s="87"/>
      <c r="O84" s="87"/>
      <c r="P84" s="87"/>
      <c r="Q84" s="87"/>
      <c r="R84" s="87"/>
      <c r="S84" s="87"/>
      <c r="T84" s="87"/>
      <c r="U84" s="87"/>
      <c r="V84" s="87"/>
      <c r="W84" s="87"/>
      <c r="X84" s="87"/>
      <c r="Y84" s="87"/>
      <c r="Z84" s="87"/>
    </row>
    <row r="85" spans="1:31" ht="30" hidden="1" customHeight="1" x14ac:dyDescent="0.25">
      <c r="A85" s="10"/>
      <c r="B85" s="109"/>
      <c r="C85" s="16">
        <f t="shared" ref="C85:C158" si="36">SUM(F85:Z85)</f>
        <v>0</v>
      </c>
      <c r="D85" s="107" t="e">
        <f>C85/B85</f>
        <v>#DIV/0!</v>
      </c>
      <c r="E85" s="133"/>
      <c r="F85" s="88"/>
      <c r="G85" s="88"/>
      <c r="H85" s="88"/>
      <c r="I85" s="88"/>
      <c r="J85" s="88"/>
      <c r="K85" s="88"/>
      <c r="L85" s="88"/>
      <c r="M85" s="88"/>
      <c r="N85" s="88"/>
      <c r="O85" s="88"/>
      <c r="P85" s="88"/>
      <c r="Q85" s="88"/>
      <c r="R85" s="88"/>
      <c r="S85" s="88"/>
      <c r="T85" s="88"/>
      <c r="U85" s="88"/>
      <c r="V85" s="88"/>
      <c r="W85" s="88"/>
      <c r="X85" s="88"/>
      <c r="Y85" s="88"/>
      <c r="Z85" s="88"/>
    </row>
    <row r="86" spans="1:31" s="20" customFormat="1" ht="30" hidden="1" customHeight="1" x14ac:dyDescent="0.25">
      <c r="A86" s="10" t="s">
        <v>78</v>
      </c>
      <c r="B86" s="142"/>
      <c r="C86" s="16">
        <f t="shared" si="36"/>
        <v>0</v>
      </c>
      <c r="D86" s="107"/>
      <c r="E86" s="133"/>
      <c r="F86" s="79"/>
      <c r="G86" s="79"/>
      <c r="H86" s="79"/>
      <c r="I86" s="79"/>
      <c r="J86" s="79"/>
      <c r="K86" s="79"/>
      <c r="L86" s="79"/>
      <c r="M86" s="79"/>
      <c r="N86" s="79"/>
      <c r="O86" s="79"/>
      <c r="P86" s="79"/>
      <c r="Q86" s="79"/>
      <c r="R86" s="79"/>
      <c r="S86" s="79"/>
      <c r="T86" s="79"/>
      <c r="U86" s="79"/>
      <c r="V86" s="79"/>
      <c r="W86" s="79"/>
      <c r="X86" s="79"/>
      <c r="Y86" s="79"/>
      <c r="Z86" s="79"/>
      <c r="AD86" s="61"/>
      <c r="AE86" s="61"/>
    </row>
    <row r="87" spans="1:31" ht="30" hidden="1" customHeight="1" x14ac:dyDescent="0.25">
      <c r="A87" s="10" t="s">
        <v>79</v>
      </c>
      <c r="B87" s="79"/>
      <c r="C87" s="16">
        <f t="shared" si="36"/>
        <v>0</v>
      </c>
      <c r="D87" s="107" t="e">
        <f>C87/B87</f>
        <v>#DIV/0!</v>
      </c>
      <c r="E87" s="134"/>
      <c r="F87" s="79"/>
      <c r="G87" s="77"/>
      <c r="H87" s="77"/>
      <c r="I87" s="77"/>
      <c r="J87" s="77"/>
      <c r="K87" s="77"/>
      <c r="L87" s="77"/>
      <c r="M87" s="77"/>
      <c r="N87" s="77"/>
      <c r="O87" s="106"/>
      <c r="P87" s="77"/>
      <c r="Q87" s="77"/>
      <c r="R87" s="77"/>
      <c r="S87" s="77"/>
      <c r="T87" s="77"/>
      <c r="U87" s="77"/>
      <c r="V87" s="77"/>
      <c r="W87" s="77"/>
      <c r="X87" s="77"/>
      <c r="Y87" s="77"/>
      <c r="Z87" s="77"/>
    </row>
    <row r="88" spans="1:31" ht="30" hidden="1" customHeight="1" x14ac:dyDescent="0.25">
      <c r="A88" s="21" t="s">
        <v>80</v>
      </c>
      <c r="B88" s="143"/>
      <c r="C88" s="16">
        <f t="shared" si="36"/>
        <v>0</v>
      </c>
      <c r="D88" s="107" t="e">
        <f>C88/B88</f>
        <v>#DIV/0!</v>
      </c>
      <c r="E88" s="135"/>
      <c r="F88" s="95"/>
      <c r="G88" s="95"/>
      <c r="H88" s="95"/>
      <c r="I88" s="95"/>
      <c r="J88" s="95"/>
      <c r="K88" s="95"/>
      <c r="L88" s="95"/>
      <c r="M88" s="95"/>
      <c r="N88" s="95"/>
      <c r="O88" s="95"/>
      <c r="P88" s="95"/>
      <c r="Q88" s="95"/>
      <c r="R88" s="95"/>
      <c r="S88" s="95"/>
      <c r="T88" s="95"/>
      <c r="U88" s="95"/>
      <c r="V88" s="95"/>
      <c r="W88" s="95"/>
      <c r="X88" s="95"/>
      <c r="Y88" s="95"/>
      <c r="Z88" s="95"/>
    </row>
    <row r="89" spans="1:31" ht="30" hidden="1" customHeight="1" x14ac:dyDescent="0.25">
      <c r="A89" s="10" t="s">
        <v>81</v>
      </c>
      <c r="B89" s="142"/>
      <c r="C89" s="16">
        <f t="shared" si="36"/>
        <v>0</v>
      </c>
      <c r="D89" s="107"/>
      <c r="E89" s="135"/>
      <c r="F89" s="95"/>
      <c r="G89" s="95"/>
      <c r="H89" s="95"/>
      <c r="I89" s="95"/>
      <c r="J89" s="95"/>
      <c r="K89" s="95"/>
      <c r="L89" s="95"/>
      <c r="M89" s="95"/>
      <c r="N89" s="95"/>
      <c r="O89" s="95"/>
      <c r="P89" s="95"/>
      <c r="Q89" s="95"/>
      <c r="R89" s="95"/>
      <c r="S89" s="95"/>
      <c r="T89" s="95"/>
      <c r="U89" s="95"/>
      <c r="V89" s="95"/>
      <c r="W89" s="95"/>
      <c r="X89" s="95"/>
      <c r="Y89" s="95"/>
      <c r="Z89" s="95"/>
    </row>
    <row r="90" spans="1:31" ht="30" hidden="1" customHeight="1" x14ac:dyDescent="0.25">
      <c r="A90" s="10" t="s">
        <v>82</v>
      </c>
      <c r="B90" s="90"/>
      <c r="C90" s="16">
        <f t="shared" si="36"/>
        <v>0</v>
      </c>
      <c r="D90" s="107" t="e">
        <f>C90/B90</f>
        <v>#DIV/0!</v>
      </c>
      <c r="E90" s="135"/>
      <c r="F90" s="95"/>
      <c r="G90" s="95"/>
      <c r="H90" s="95"/>
      <c r="I90" s="95"/>
      <c r="J90" s="95"/>
      <c r="K90" s="95"/>
      <c r="L90" s="95"/>
      <c r="M90" s="95"/>
      <c r="N90" s="95"/>
      <c r="O90" s="95"/>
      <c r="P90" s="95"/>
      <c r="Q90" s="95"/>
      <c r="R90" s="95"/>
      <c r="S90" s="95"/>
      <c r="T90" s="95"/>
      <c r="U90" s="95"/>
      <c r="V90" s="95"/>
      <c r="W90" s="95"/>
      <c r="X90" s="95"/>
      <c r="Y90" s="95"/>
      <c r="Z90" s="95"/>
    </row>
    <row r="91" spans="1:31" ht="30" hidden="1" customHeight="1" x14ac:dyDescent="0.25">
      <c r="A91" s="21" t="s">
        <v>162</v>
      </c>
      <c r="B91" s="89"/>
      <c r="C91" s="16">
        <f t="shared" si="36"/>
        <v>0</v>
      </c>
      <c r="D91" s="114"/>
      <c r="E91" s="136"/>
      <c r="F91" s="124"/>
      <c r="G91" s="89"/>
      <c r="H91" s="89"/>
      <c r="I91" s="89"/>
      <c r="J91" s="89"/>
      <c r="K91" s="89"/>
      <c r="L91" s="89"/>
      <c r="M91" s="89"/>
      <c r="N91" s="89"/>
      <c r="O91" s="89"/>
      <c r="P91" s="89"/>
      <c r="Q91" s="89"/>
      <c r="R91" s="89"/>
      <c r="S91" s="89"/>
      <c r="T91" s="89"/>
      <c r="U91" s="89"/>
      <c r="V91" s="89"/>
      <c r="W91" s="89"/>
      <c r="X91" s="89"/>
      <c r="Y91" s="89"/>
      <c r="Z91" s="89"/>
    </row>
    <row r="92" spans="1:31" s="9" customFormat="1" ht="30" hidden="1" customHeight="1" outlineLevel="1" x14ac:dyDescent="0.2">
      <c r="A92" s="22" t="s">
        <v>83</v>
      </c>
      <c r="B92" s="16">
        <v>299643</v>
      </c>
      <c r="C92" s="16">
        <f t="shared" si="36"/>
        <v>286601.8</v>
      </c>
      <c r="D92" s="107"/>
      <c r="E92" s="133"/>
      <c r="F92" s="88">
        <f>F42+F100</f>
        <v>25064</v>
      </c>
      <c r="G92" s="88">
        <f t="shared" ref="G92:Z92" si="37">G42+G100</f>
        <v>9288</v>
      </c>
      <c r="H92" s="88">
        <f t="shared" si="37"/>
        <v>15046.800000000001</v>
      </c>
      <c r="I92" s="88">
        <f t="shared" si="37"/>
        <v>18400</v>
      </c>
      <c r="J92" s="88">
        <f t="shared" si="37"/>
        <v>9836</v>
      </c>
      <c r="K92" s="88">
        <f t="shared" si="37"/>
        <v>18608</v>
      </c>
      <c r="L92" s="88">
        <f t="shared" si="37"/>
        <v>10198</v>
      </c>
      <c r="M92" s="88">
        <f t="shared" si="37"/>
        <v>12352</v>
      </c>
      <c r="N92" s="88">
        <f t="shared" si="37"/>
        <v>13647</v>
      </c>
      <c r="O92" s="88">
        <f t="shared" si="37"/>
        <v>5494.3</v>
      </c>
      <c r="P92" s="88">
        <f t="shared" si="37"/>
        <v>6369</v>
      </c>
      <c r="Q92" s="88">
        <f t="shared" si="37"/>
        <v>15478</v>
      </c>
      <c r="R92" s="88">
        <f t="shared" si="37"/>
        <v>15518</v>
      </c>
      <c r="S92" s="88">
        <f t="shared" si="37"/>
        <v>17443</v>
      </c>
      <c r="T92" s="88">
        <f t="shared" si="37"/>
        <v>19155</v>
      </c>
      <c r="U92" s="88">
        <f t="shared" si="37"/>
        <v>12058.2</v>
      </c>
      <c r="V92" s="88">
        <f t="shared" si="37"/>
        <v>10168.5</v>
      </c>
      <c r="W92" s="88">
        <f t="shared" si="37"/>
        <v>5268</v>
      </c>
      <c r="X92" s="88">
        <f t="shared" si="37"/>
        <v>13697</v>
      </c>
      <c r="Y92" s="88">
        <f t="shared" si="37"/>
        <v>22822</v>
      </c>
      <c r="Z92" s="88">
        <f t="shared" si="37"/>
        <v>10691</v>
      </c>
      <c r="AD92" s="59"/>
      <c r="AE92" s="59"/>
    </row>
    <row r="93" spans="1:31" s="9" customFormat="1" ht="30" hidden="1" customHeight="1" outlineLevel="1" x14ac:dyDescent="0.2">
      <c r="A93" s="22" t="s">
        <v>88</v>
      </c>
      <c r="B93" s="49"/>
      <c r="C93" s="16">
        <f t="shared" si="36"/>
        <v>162900</v>
      </c>
      <c r="D93" s="107"/>
      <c r="E93" s="133"/>
      <c r="F93" s="88">
        <f>F45+F96</f>
        <v>18421</v>
      </c>
      <c r="G93" s="88">
        <f t="shared" ref="G93:Z93" si="38">G45+G96</f>
        <v>5641</v>
      </c>
      <c r="H93" s="88">
        <f t="shared" si="38"/>
        <v>6095.5</v>
      </c>
      <c r="I93" s="88">
        <f t="shared" si="38"/>
        <v>8864</v>
      </c>
      <c r="J93" s="88">
        <f t="shared" si="38"/>
        <v>4549</v>
      </c>
      <c r="K93" s="88">
        <f t="shared" si="38"/>
        <v>13280</v>
      </c>
      <c r="L93" s="88">
        <f t="shared" si="38"/>
        <v>6627</v>
      </c>
      <c r="M93" s="88">
        <f t="shared" si="38"/>
        <v>6064</v>
      </c>
      <c r="N93" s="88">
        <f t="shared" si="38"/>
        <v>7869</v>
      </c>
      <c r="O93" s="88">
        <f t="shared" si="38"/>
        <v>2271</v>
      </c>
      <c r="P93" s="88">
        <f t="shared" si="38"/>
        <v>2400</v>
      </c>
      <c r="Q93" s="88">
        <f t="shared" si="38"/>
        <v>9158</v>
      </c>
      <c r="R93" s="88">
        <f t="shared" si="38"/>
        <v>10090</v>
      </c>
      <c r="S93" s="88">
        <f t="shared" si="38"/>
        <v>12772</v>
      </c>
      <c r="T93" s="88">
        <f t="shared" si="38"/>
        <v>11198</v>
      </c>
      <c r="U93" s="88">
        <f t="shared" si="38"/>
        <v>5897.5</v>
      </c>
      <c r="V93" s="88">
        <f t="shared" si="38"/>
        <v>5595</v>
      </c>
      <c r="W93" s="88">
        <f t="shared" si="38"/>
        <v>2535</v>
      </c>
      <c r="X93" s="88">
        <f t="shared" si="38"/>
        <v>6739</v>
      </c>
      <c r="Y93" s="88">
        <f t="shared" si="38"/>
        <v>11146</v>
      </c>
      <c r="Z93" s="88">
        <f t="shared" si="38"/>
        <v>5688</v>
      </c>
      <c r="AD93" s="59"/>
      <c r="AE93" s="59"/>
    </row>
    <row r="94" spans="1:31" s="9" customFormat="1" ht="30" hidden="1" customHeight="1" outlineLevel="1" x14ac:dyDescent="0.2">
      <c r="A94" s="22" t="s">
        <v>144</v>
      </c>
      <c r="B94" s="49"/>
      <c r="C94" s="16">
        <f t="shared" si="36"/>
        <v>7099</v>
      </c>
      <c r="D94" s="107"/>
      <c r="E94" s="133"/>
      <c r="F94" s="88">
        <f>F97</f>
        <v>300</v>
      </c>
      <c r="G94" s="88">
        <f t="shared" ref="G94:Z94" si="39">G97</f>
        <v>427</v>
      </c>
      <c r="H94" s="88">
        <f t="shared" si="39"/>
        <v>45</v>
      </c>
      <c r="I94" s="88">
        <f t="shared" si="39"/>
        <v>331</v>
      </c>
      <c r="J94" s="88">
        <f t="shared" si="39"/>
        <v>78</v>
      </c>
      <c r="K94" s="88">
        <f t="shared" si="39"/>
        <v>300</v>
      </c>
      <c r="L94" s="88">
        <f t="shared" si="39"/>
        <v>482</v>
      </c>
      <c r="M94" s="88">
        <f t="shared" si="39"/>
        <v>254</v>
      </c>
      <c r="N94" s="88">
        <f t="shared" si="39"/>
        <v>0</v>
      </c>
      <c r="O94" s="88">
        <f t="shared" si="39"/>
        <v>101</v>
      </c>
      <c r="P94" s="88">
        <f t="shared" si="39"/>
        <v>896</v>
      </c>
      <c r="Q94" s="88">
        <f t="shared" si="39"/>
        <v>337</v>
      </c>
      <c r="R94" s="88">
        <f t="shared" si="39"/>
        <v>299</v>
      </c>
      <c r="S94" s="88">
        <f t="shared" si="39"/>
        <v>299</v>
      </c>
      <c r="T94" s="88">
        <f t="shared" si="39"/>
        <v>186</v>
      </c>
      <c r="U94" s="88">
        <f t="shared" si="39"/>
        <v>22</v>
      </c>
      <c r="V94" s="88">
        <f t="shared" si="39"/>
        <v>0</v>
      </c>
      <c r="W94" s="88">
        <f t="shared" si="39"/>
        <v>30</v>
      </c>
      <c r="X94" s="88">
        <f t="shared" si="39"/>
        <v>555</v>
      </c>
      <c r="Y94" s="88">
        <f t="shared" si="39"/>
        <v>1428</v>
      </c>
      <c r="Z94" s="88">
        <f t="shared" si="39"/>
        <v>729</v>
      </c>
      <c r="AD94" s="59"/>
      <c r="AE94" s="59"/>
    </row>
    <row r="95" spans="1:31" s="9" customFormat="1" ht="30" hidden="1" customHeight="1" outlineLevel="1" thickBot="1" x14ac:dyDescent="0.25">
      <c r="A95" s="22" t="s">
        <v>145</v>
      </c>
      <c r="B95" s="49"/>
      <c r="C95" s="16">
        <f t="shared" si="36"/>
        <v>75492.600000000006</v>
      </c>
      <c r="D95" s="107"/>
      <c r="E95" s="133"/>
      <c r="F95" s="88">
        <f>F46+F98</f>
        <v>392</v>
      </c>
      <c r="G95" s="88">
        <f t="shared" ref="G95:Z95" si="40">G46+G98</f>
        <v>2066</v>
      </c>
      <c r="H95" s="88">
        <f t="shared" si="40"/>
        <v>5787.6</v>
      </c>
      <c r="I95" s="88">
        <f t="shared" si="40"/>
        <v>7096</v>
      </c>
      <c r="J95" s="88">
        <f t="shared" si="40"/>
        <v>2723</v>
      </c>
      <c r="K95" s="88">
        <f t="shared" si="40"/>
        <v>3788</v>
      </c>
      <c r="L95" s="88">
        <f t="shared" si="40"/>
        <v>2060</v>
      </c>
      <c r="M95" s="88">
        <f t="shared" si="40"/>
        <v>4544</v>
      </c>
      <c r="N95" s="88">
        <f t="shared" si="40"/>
        <v>2992</v>
      </c>
      <c r="O95" s="88">
        <f t="shared" si="40"/>
        <v>1609</v>
      </c>
      <c r="P95" s="88">
        <f t="shared" si="40"/>
        <v>2391</v>
      </c>
      <c r="Q95" s="88">
        <f t="shared" si="40"/>
        <v>3795</v>
      </c>
      <c r="R95" s="88">
        <f t="shared" si="40"/>
        <v>3312</v>
      </c>
      <c r="S95" s="88">
        <f t="shared" si="40"/>
        <v>4121</v>
      </c>
      <c r="T95" s="88">
        <f t="shared" si="40"/>
        <v>5352</v>
      </c>
      <c r="U95" s="88">
        <f t="shared" si="40"/>
        <v>3565</v>
      </c>
      <c r="V95" s="88">
        <f t="shared" si="40"/>
        <v>2705</v>
      </c>
      <c r="W95" s="88">
        <f t="shared" si="40"/>
        <v>2104</v>
      </c>
      <c r="X95" s="88">
        <f t="shared" si="40"/>
        <v>4606</v>
      </c>
      <c r="Y95" s="88">
        <f t="shared" si="40"/>
        <v>6739</v>
      </c>
      <c r="Z95" s="88">
        <f t="shared" si="40"/>
        <v>3745</v>
      </c>
      <c r="AD95" s="59"/>
      <c r="AE95" s="59"/>
    </row>
    <row r="96" spans="1:31" s="9" customFormat="1" ht="30" hidden="1" customHeight="1" outlineLevel="1" thickBot="1" x14ac:dyDescent="0.25">
      <c r="A96" s="22" t="s">
        <v>214</v>
      </c>
      <c r="B96" s="49"/>
      <c r="C96" s="16">
        <f t="shared" si="36"/>
        <v>80060</v>
      </c>
      <c r="D96" s="107"/>
      <c r="E96" s="133"/>
      <c r="F96" s="171">
        <v>5415</v>
      </c>
      <c r="G96" s="172">
        <v>2815</v>
      </c>
      <c r="H96" s="172">
        <v>2225</v>
      </c>
      <c r="I96" s="172">
        <v>4077</v>
      </c>
      <c r="J96" s="172">
        <v>2236</v>
      </c>
      <c r="K96" s="172">
        <v>6278</v>
      </c>
      <c r="L96" s="172">
        <v>3445</v>
      </c>
      <c r="M96" s="172">
        <v>2672</v>
      </c>
      <c r="N96" s="172">
        <v>5009</v>
      </c>
      <c r="O96" s="172">
        <v>1224</v>
      </c>
      <c r="P96" s="172">
        <v>1448</v>
      </c>
      <c r="Q96" s="172">
        <v>6340</v>
      </c>
      <c r="R96" s="172">
        <v>4110</v>
      </c>
      <c r="S96" s="172">
        <v>6729</v>
      </c>
      <c r="T96" s="172">
        <v>7672</v>
      </c>
      <c r="U96" s="172">
        <v>3959</v>
      </c>
      <c r="V96" s="172">
        <v>2707</v>
      </c>
      <c r="W96" s="172">
        <v>1466</v>
      </c>
      <c r="X96" s="172">
        <v>5254</v>
      </c>
      <c r="Y96" s="172">
        <v>3457</v>
      </c>
      <c r="Z96" s="172">
        <v>1522</v>
      </c>
      <c r="AD96" s="59"/>
      <c r="AE96" s="59"/>
    </row>
    <row r="97" spans="1:34" s="9" customFormat="1" ht="30" hidden="1" customHeight="1" outlineLevel="1" thickBot="1" x14ac:dyDescent="0.25">
      <c r="A97" s="22" t="s">
        <v>215</v>
      </c>
      <c r="B97" s="49"/>
      <c r="C97" s="16">
        <f t="shared" si="36"/>
        <v>7099</v>
      </c>
      <c r="D97" s="107"/>
      <c r="E97" s="133"/>
      <c r="F97" s="171">
        <v>300</v>
      </c>
      <c r="G97" s="172">
        <v>427</v>
      </c>
      <c r="H97" s="172">
        <v>45</v>
      </c>
      <c r="I97" s="172">
        <v>331</v>
      </c>
      <c r="J97" s="172">
        <v>78</v>
      </c>
      <c r="K97" s="172">
        <v>300</v>
      </c>
      <c r="L97" s="172">
        <v>482</v>
      </c>
      <c r="M97" s="172">
        <v>254</v>
      </c>
      <c r="N97" s="172">
        <v>0</v>
      </c>
      <c r="O97" s="172">
        <v>101</v>
      </c>
      <c r="P97" s="172">
        <v>896</v>
      </c>
      <c r="Q97" s="172">
        <v>337</v>
      </c>
      <c r="R97" s="172">
        <v>299</v>
      </c>
      <c r="S97" s="172">
        <v>299</v>
      </c>
      <c r="T97" s="172">
        <v>186</v>
      </c>
      <c r="U97" s="172">
        <v>22</v>
      </c>
      <c r="V97" s="172">
        <v>0</v>
      </c>
      <c r="W97" s="172">
        <v>30</v>
      </c>
      <c r="X97" s="172">
        <v>555</v>
      </c>
      <c r="Y97" s="172">
        <v>1428</v>
      </c>
      <c r="Z97" s="172">
        <v>729</v>
      </c>
      <c r="AD97" s="59"/>
      <c r="AE97" s="59"/>
    </row>
    <row r="98" spans="1:34" s="9" customFormat="1" ht="30" hidden="1" customHeight="1" outlineLevel="1" thickBot="1" x14ac:dyDescent="0.25">
      <c r="A98" s="22" t="s">
        <v>216</v>
      </c>
      <c r="B98" s="49"/>
      <c r="C98" s="16">
        <f t="shared" si="36"/>
        <v>24</v>
      </c>
      <c r="D98" s="107"/>
      <c r="E98" s="133"/>
      <c r="F98" s="171">
        <v>0</v>
      </c>
      <c r="G98" s="172">
        <v>0</v>
      </c>
      <c r="H98" s="172">
        <v>0</v>
      </c>
      <c r="I98" s="172">
        <v>0</v>
      </c>
      <c r="J98" s="172">
        <v>0</v>
      </c>
      <c r="K98" s="172">
        <v>0</v>
      </c>
      <c r="L98" s="172">
        <v>0</v>
      </c>
      <c r="M98" s="172">
        <v>0</v>
      </c>
      <c r="N98" s="172">
        <v>0</v>
      </c>
      <c r="O98" s="172">
        <v>19</v>
      </c>
      <c r="P98" s="172">
        <v>0</v>
      </c>
      <c r="Q98" s="172">
        <v>0</v>
      </c>
      <c r="R98" s="172">
        <v>0</v>
      </c>
      <c r="S98" s="172">
        <v>0</v>
      </c>
      <c r="T98" s="172">
        <v>0</v>
      </c>
      <c r="U98" s="172">
        <v>0</v>
      </c>
      <c r="V98" s="172">
        <v>5</v>
      </c>
      <c r="W98" s="172">
        <v>0</v>
      </c>
      <c r="X98" s="172">
        <v>0</v>
      </c>
      <c r="Y98" s="172">
        <v>0</v>
      </c>
      <c r="Z98" s="172">
        <v>0</v>
      </c>
      <c r="AD98" s="59"/>
      <c r="AE98" s="59"/>
    </row>
    <row r="99" spans="1:34" s="9" customFormat="1" ht="30" hidden="1" customHeight="1" outlineLevel="1" thickBot="1" x14ac:dyDescent="0.25">
      <c r="A99" s="22" t="s">
        <v>217</v>
      </c>
      <c r="B99" s="49"/>
      <c r="C99" s="16">
        <f t="shared" si="36"/>
        <v>189</v>
      </c>
      <c r="D99" s="107"/>
      <c r="E99" s="133"/>
      <c r="F99" s="171">
        <v>0</v>
      </c>
      <c r="G99" s="172">
        <v>0</v>
      </c>
      <c r="H99" s="172">
        <v>0</v>
      </c>
      <c r="I99" s="172">
        <v>0</v>
      </c>
      <c r="J99" s="172">
        <v>0</v>
      </c>
      <c r="K99" s="172">
        <v>0</v>
      </c>
      <c r="L99" s="172">
        <v>0</v>
      </c>
      <c r="M99" s="172">
        <v>0</v>
      </c>
      <c r="N99" s="172">
        <v>0</v>
      </c>
      <c r="O99" s="172">
        <v>19</v>
      </c>
      <c r="P99" s="172">
        <v>0</v>
      </c>
      <c r="Q99" s="172">
        <v>0</v>
      </c>
      <c r="R99" s="172">
        <v>0</v>
      </c>
      <c r="S99" s="172">
        <v>0</v>
      </c>
      <c r="T99" s="172">
        <v>0</v>
      </c>
      <c r="U99" s="172">
        <v>170</v>
      </c>
      <c r="V99" s="172">
        <v>0</v>
      </c>
      <c r="W99" s="172">
        <v>0</v>
      </c>
      <c r="X99" s="172">
        <v>0</v>
      </c>
      <c r="Y99" s="172">
        <v>0</v>
      </c>
      <c r="Z99" s="172">
        <v>0</v>
      </c>
      <c r="AD99" s="59"/>
      <c r="AE99" s="59"/>
    </row>
    <row r="100" spans="1:34" s="9" customFormat="1" ht="30" hidden="1" customHeight="1" outlineLevel="1" thickBot="1" x14ac:dyDescent="0.25">
      <c r="A100" s="22" t="s">
        <v>218</v>
      </c>
      <c r="B100" s="49"/>
      <c r="C100" s="16">
        <f t="shared" si="36"/>
        <v>87497</v>
      </c>
      <c r="D100" s="107"/>
      <c r="E100" s="133"/>
      <c r="F100" s="173">
        <v>5715</v>
      </c>
      <c r="G100" s="174">
        <v>3242</v>
      </c>
      <c r="H100" s="174">
        <v>2270</v>
      </c>
      <c r="I100" s="174">
        <v>4408</v>
      </c>
      <c r="J100" s="174">
        <v>2314</v>
      </c>
      <c r="K100" s="174">
        <v>6683</v>
      </c>
      <c r="L100" s="174">
        <v>3927</v>
      </c>
      <c r="M100" s="174">
        <v>2926</v>
      </c>
      <c r="N100" s="174">
        <v>5009</v>
      </c>
      <c r="O100" s="174">
        <v>1364</v>
      </c>
      <c r="P100" s="174">
        <v>2344</v>
      </c>
      <c r="Q100" s="174">
        <v>6712</v>
      </c>
      <c r="R100" s="174">
        <v>4409</v>
      </c>
      <c r="S100" s="174">
        <v>6729</v>
      </c>
      <c r="T100" s="174">
        <v>7858</v>
      </c>
      <c r="U100" s="174">
        <v>4434</v>
      </c>
      <c r="V100" s="174">
        <v>2712</v>
      </c>
      <c r="W100" s="174">
        <v>1496</v>
      </c>
      <c r="X100" s="174">
        <v>5809</v>
      </c>
      <c r="Y100" s="174">
        <v>4885</v>
      </c>
      <c r="Z100" s="174">
        <v>2251</v>
      </c>
      <c r="AD100" s="59"/>
      <c r="AE100" s="59"/>
    </row>
    <row r="101" spans="1:34" s="23" customFormat="1" ht="34.9" hidden="1" customHeight="1" outlineLevel="1" x14ac:dyDescent="0.2">
      <c r="A101" s="10" t="s">
        <v>84</v>
      </c>
      <c r="B101" s="49">
        <v>784</v>
      </c>
      <c r="C101" s="16">
        <f t="shared" si="36"/>
        <v>0</v>
      </c>
      <c r="D101" s="107"/>
      <c r="E101" s="133"/>
      <c r="F101" s="88"/>
      <c r="G101" s="88"/>
      <c r="H101" s="88"/>
      <c r="I101" s="88"/>
      <c r="J101" s="88"/>
      <c r="K101" s="88"/>
      <c r="L101" s="88"/>
      <c r="M101" s="88"/>
      <c r="N101" s="88"/>
      <c r="O101" s="88"/>
      <c r="P101" s="88"/>
      <c r="Q101" s="88"/>
      <c r="R101" s="88"/>
      <c r="S101" s="88"/>
      <c r="T101" s="88"/>
      <c r="U101" s="88"/>
      <c r="V101" s="88"/>
      <c r="W101" s="88"/>
      <c r="X101" s="88"/>
      <c r="Y101" s="88"/>
      <c r="Z101" s="88"/>
      <c r="AD101" s="62"/>
      <c r="AE101" s="62"/>
    </row>
    <row r="102" spans="1:34" s="23" customFormat="1" ht="33" hidden="1" customHeight="1" outlineLevel="1" x14ac:dyDescent="0.2">
      <c r="A102" s="10" t="s">
        <v>85</v>
      </c>
      <c r="B102" s="49">
        <v>1748</v>
      </c>
      <c r="C102" s="16">
        <f t="shared" si="36"/>
        <v>1066</v>
      </c>
      <c r="D102" s="107"/>
      <c r="E102" s="133"/>
      <c r="F102" s="88"/>
      <c r="G102" s="88"/>
      <c r="H102" s="88"/>
      <c r="I102" s="88"/>
      <c r="J102" s="88"/>
      <c r="K102" s="88"/>
      <c r="L102" s="88"/>
      <c r="M102" s="88"/>
      <c r="N102" s="88"/>
      <c r="O102" s="88"/>
      <c r="P102" s="88"/>
      <c r="Q102" s="88"/>
      <c r="R102" s="49">
        <v>461</v>
      </c>
      <c r="S102" s="88"/>
      <c r="T102" s="88"/>
      <c r="U102" s="88"/>
      <c r="V102" s="88"/>
      <c r="W102" s="88"/>
      <c r="X102" s="88"/>
      <c r="Y102" s="96">
        <v>605</v>
      </c>
      <c r="Z102" s="88"/>
      <c r="AD102" s="62"/>
      <c r="AE102" s="62"/>
    </row>
    <row r="103" spans="1:34" s="9" customFormat="1" ht="34.15" hidden="1" customHeight="1" outlineLevel="1" x14ac:dyDescent="0.2">
      <c r="A103" s="8" t="s">
        <v>86</v>
      </c>
      <c r="B103" s="18">
        <v>301407</v>
      </c>
      <c r="C103" s="16">
        <f t="shared" si="36"/>
        <v>285535.8</v>
      </c>
      <c r="D103" s="107">
        <f>C103/B103</f>
        <v>0.94734296151051567</v>
      </c>
      <c r="E103" s="133"/>
      <c r="F103" s="88">
        <v>25064</v>
      </c>
      <c r="G103" s="88">
        <v>9288</v>
      </c>
      <c r="H103" s="88">
        <v>15046.800000000001</v>
      </c>
      <c r="I103" s="88">
        <v>18400</v>
      </c>
      <c r="J103" s="88">
        <v>9836</v>
      </c>
      <c r="K103" s="88">
        <v>18608</v>
      </c>
      <c r="L103" s="88">
        <v>10198</v>
      </c>
      <c r="M103" s="88">
        <v>12352</v>
      </c>
      <c r="N103" s="88">
        <v>13647</v>
      </c>
      <c r="O103" s="88">
        <v>5494.3</v>
      </c>
      <c r="P103" s="88">
        <v>6369</v>
      </c>
      <c r="Q103" s="88">
        <v>15478</v>
      </c>
      <c r="R103" s="88">
        <v>15057</v>
      </c>
      <c r="S103" s="88">
        <v>17443</v>
      </c>
      <c r="T103" s="88">
        <v>19155</v>
      </c>
      <c r="U103" s="88">
        <v>12058.2</v>
      </c>
      <c r="V103" s="88">
        <v>10168.5</v>
      </c>
      <c r="W103" s="88">
        <v>5268</v>
      </c>
      <c r="X103" s="88">
        <v>13697</v>
      </c>
      <c r="Y103" s="88">
        <v>22217</v>
      </c>
      <c r="Z103" s="88">
        <v>10691</v>
      </c>
      <c r="AD103" s="59"/>
      <c r="AE103" s="59"/>
    </row>
    <row r="104" spans="1:34" s="9" customFormat="1" ht="30" customHeight="1" collapsed="1" x14ac:dyDescent="0.2">
      <c r="A104" s="19" t="s">
        <v>87</v>
      </c>
      <c r="B104" s="16">
        <v>63016</v>
      </c>
      <c r="C104" s="147">
        <f>SUM(F104:Z104)</f>
        <v>50475.799999999996</v>
      </c>
      <c r="D104" s="107">
        <f>C104/B104</f>
        <v>0.80099974609622948</v>
      </c>
      <c r="E104" s="137">
        <v>21</v>
      </c>
      <c r="F104" s="49">
        <v>2400</v>
      </c>
      <c r="G104" s="49">
        <v>953</v>
      </c>
      <c r="H104" s="49">
        <v>4740</v>
      </c>
      <c r="I104" s="49">
        <v>3333</v>
      </c>
      <c r="J104" s="49">
        <v>1207</v>
      </c>
      <c r="K104" s="49">
        <v>3260</v>
      </c>
      <c r="L104" s="49">
        <v>2230</v>
      </c>
      <c r="M104" s="49">
        <v>1740</v>
      </c>
      <c r="N104" s="49">
        <v>4430</v>
      </c>
      <c r="O104" s="91">
        <v>335.1</v>
      </c>
      <c r="P104" s="49">
        <v>875</v>
      </c>
      <c r="Q104" s="49">
        <v>1928</v>
      </c>
      <c r="R104" s="49">
        <v>3065</v>
      </c>
      <c r="S104" s="49">
        <v>1283</v>
      </c>
      <c r="T104" s="49">
        <v>6033</v>
      </c>
      <c r="U104" s="49">
        <v>2553.6999999999998</v>
      </c>
      <c r="V104" s="49">
        <v>2008</v>
      </c>
      <c r="W104" s="49">
        <v>390</v>
      </c>
      <c r="X104" s="49">
        <v>885</v>
      </c>
      <c r="Y104" s="49">
        <v>5407</v>
      </c>
      <c r="Z104" s="49">
        <v>1420</v>
      </c>
      <c r="AA104" s="36"/>
      <c r="AD104" s="59"/>
      <c r="AE104" s="59"/>
      <c r="AH104" s="9">
        <v>17289</v>
      </c>
    </row>
    <row r="105" spans="1:34" s="9" customFormat="1" ht="30" hidden="1" customHeight="1" x14ac:dyDescent="0.2">
      <c r="A105" s="8" t="s">
        <v>198</v>
      </c>
      <c r="B105" s="16">
        <v>298834</v>
      </c>
      <c r="C105" s="147">
        <f t="shared" si="36"/>
        <v>285535.8</v>
      </c>
      <c r="D105" s="107">
        <f t="shared" ref="D105:D106" si="41">C105/B105</f>
        <v>0.95549970886846869</v>
      </c>
      <c r="E105" s="137"/>
      <c r="F105" s="49">
        <v>25064</v>
      </c>
      <c r="G105" s="49">
        <v>9288</v>
      </c>
      <c r="H105" s="49">
        <v>15046.800000000001</v>
      </c>
      <c r="I105" s="49">
        <v>18400</v>
      </c>
      <c r="J105" s="49">
        <v>9836</v>
      </c>
      <c r="K105" s="49">
        <v>18608</v>
      </c>
      <c r="L105" s="49">
        <v>10198</v>
      </c>
      <c r="M105" s="49">
        <v>12352</v>
      </c>
      <c r="N105" s="49">
        <v>13647</v>
      </c>
      <c r="O105" s="49">
        <v>5494.3</v>
      </c>
      <c r="P105" s="49">
        <v>6369</v>
      </c>
      <c r="Q105" s="88">
        <v>15478</v>
      </c>
      <c r="R105" s="49">
        <v>15057</v>
      </c>
      <c r="S105" s="88">
        <v>17443</v>
      </c>
      <c r="T105" s="49">
        <v>19155</v>
      </c>
      <c r="U105" s="49">
        <v>12058.2</v>
      </c>
      <c r="V105" s="49">
        <v>10168.5</v>
      </c>
      <c r="W105" s="49">
        <v>5268</v>
      </c>
      <c r="X105" s="49">
        <v>13697</v>
      </c>
      <c r="Y105" s="49">
        <v>22217</v>
      </c>
      <c r="Z105" s="49">
        <v>10691</v>
      </c>
      <c r="AD105" s="59"/>
      <c r="AE105" s="59"/>
    </row>
    <row r="106" spans="1:34" s="9" customFormat="1" ht="30" hidden="1" customHeight="1" x14ac:dyDescent="0.2">
      <c r="A106" s="10" t="s">
        <v>168</v>
      </c>
      <c r="B106" s="122">
        <f>B104/B103</f>
        <v>0.20907278198581983</v>
      </c>
      <c r="C106" s="162">
        <f>C104/C103</f>
        <v>0.17677573179965525</v>
      </c>
      <c r="D106" s="107">
        <f t="shared" si="41"/>
        <v>0.84552245452803565</v>
      </c>
      <c r="E106" s="90" t="e">
        <f t="shared" ref="E106" si="42">E104/E105</f>
        <v>#DIV/0!</v>
      </c>
      <c r="F106" s="90">
        <f>F104/F105</f>
        <v>9.5754867539099911E-2</v>
      </c>
      <c r="G106" s="90">
        <f t="shared" ref="G106:Z106" si="43">G104/G105</f>
        <v>0.10260551248923341</v>
      </c>
      <c r="H106" s="90">
        <f t="shared" si="43"/>
        <v>0.31501714650291091</v>
      </c>
      <c r="I106" s="90">
        <f t="shared" si="43"/>
        <v>0.18114130434782608</v>
      </c>
      <c r="J106" s="90">
        <f t="shared" si="43"/>
        <v>0.12271248474989833</v>
      </c>
      <c r="K106" s="90">
        <f t="shared" si="43"/>
        <v>0.17519346517626827</v>
      </c>
      <c r="L106" s="90">
        <f t="shared" si="43"/>
        <v>0.21867032751519905</v>
      </c>
      <c r="M106" s="90">
        <f t="shared" si="43"/>
        <v>0.14086787564766839</v>
      </c>
      <c r="N106" s="90">
        <f>N104/N105</f>
        <v>0.32461346816150072</v>
      </c>
      <c r="O106" s="90">
        <f t="shared" si="43"/>
        <v>6.0990481043991046E-2</v>
      </c>
      <c r="P106" s="90">
        <f t="shared" si="43"/>
        <v>0.1373842047417177</v>
      </c>
      <c r="Q106" s="90">
        <f t="shared" si="43"/>
        <v>0.1245638971443339</v>
      </c>
      <c r="R106" s="90">
        <f t="shared" si="43"/>
        <v>0.20355980607026633</v>
      </c>
      <c r="S106" s="90">
        <f t="shared" si="43"/>
        <v>7.3553861147738347E-2</v>
      </c>
      <c r="T106" s="90">
        <f t="shared" si="43"/>
        <v>0.31495693030540328</v>
      </c>
      <c r="U106" s="90">
        <f t="shared" si="43"/>
        <v>0.2117811945398152</v>
      </c>
      <c r="V106" s="90">
        <f t="shared" si="43"/>
        <v>0.19747258691055711</v>
      </c>
      <c r="W106" s="90">
        <f t="shared" si="43"/>
        <v>7.4031890660592251E-2</v>
      </c>
      <c r="X106" s="90">
        <f t="shared" si="43"/>
        <v>6.4612688909980287E-2</v>
      </c>
      <c r="Y106" s="90">
        <f>Y104/Y105</f>
        <v>0.24337219246522934</v>
      </c>
      <c r="Z106" s="90">
        <f t="shared" si="43"/>
        <v>0.13282199981292675</v>
      </c>
      <c r="AD106" s="59"/>
      <c r="AE106" s="59"/>
    </row>
    <row r="107" spans="1:34" s="9" customFormat="1" ht="31.9" hidden="1" customHeight="1" x14ac:dyDescent="0.2">
      <c r="A107" s="10" t="s">
        <v>92</v>
      </c>
      <c r="B107" s="18">
        <v>258071</v>
      </c>
      <c r="C107" s="147">
        <f t="shared" si="36"/>
        <v>235795</v>
      </c>
      <c r="D107" s="107">
        <f>C107/B107</f>
        <v>0.91368266872294834</v>
      </c>
      <c r="E107" s="137"/>
      <c r="F107" s="49">
        <f>F105-F104</f>
        <v>22664</v>
      </c>
      <c r="G107" s="49">
        <f t="shared" ref="G107:M107" si="44">G105-G104</f>
        <v>8335</v>
      </c>
      <c r="H107" s="49">
        <f t="shared" si="44"/>
        <v>10306.800000000001</v>
      </c>
      <c r="I107" s="49">
        <f>I105-I104</f>
        <v>15067</v>
      </c>
      <c r="J107" s="49">
        <f>J105-J104</f>
        <v>8629</v>
      </c>
      <c r="K107" s="49">
        <f t="shared" si="44"/>
        <v>15348</v>
      </c>
      <c r="L107" s="49">
        <f t="shared" si="44"/>
        <v>7968</v>
      </c>
      <c r="M107" s="49">
        <f t="shared" si="44"/>
        <v>10612</v>
      </c>
      <c r="N107" s="49">
        <f>N105-N104</f>
        <v>9217</v>
      </c>
      <c r="O107" s="49">
        <f>O105-O104</f>
        <v>5159.2</v>
      </c>
      <c r="P107" s="49">
        <f t="shared" ref="P107:Z107" si="45">P105-P104</f>
        <v>5494</v>
      </c>
      <c r="Q107" s="49">
        <f t="shared" si="45"/>
        <v>13550</v>
      </c>
      <c r="R107" s="49">
        <f>R105-R104</f>
        <v>11992</v>
      </c>
      <c r="S107" s="49">
        <f t="shared" si="45"/>
        <v>16160</v>
      </c>
      <c r="T107" s="49">
        <f t="shared" si="45"/>
        <v>13122</v>
      </c>
      <c r="U107" s="49">
        <f t="shared" si="45"/>
        <v>9504.5</v>
      </c>
      <c r="V107" s="49">
        <f t="shared" si="45"/>
        <v>8160.5</v>
      </c>
      <c r="W107" s="49">
        <f t="shared" si="45"/>
        <v>4878</v>
      </c>
      <c r="X107" s="49">
        <v>13547</v>
      </c>
      <c r="Y107" s="49">
        <f t="shared" si="45"/>
        <v>16810</v>
      </c>
      <c r="Z107" s="49">
        <f t="shared" si="45"/>
        <v>9271</v>
      </c>
      <c r="AA107" s="36"/>
      <c r="AD107" s="59"/>
      <c r="AE107" s="59"/>
    </row>
    <row r="108" spans="1:34" s="9" customFormat="1" ht="30" customHeight="1" x14ac:dyDescent="0.2">
      <c r="A108" s="8" t="s">
        <v>88</v>
      </c>
      <c r="B108" s="16">
        <v>34561</v>
      </c>
      <c r="C108" s="147">
        <f t="shared" si="36"/>
        <v>35528.699999999997</v>
      </c>
      <c r="D108" s="107">
        <f>C108/B108</f>
        <v>1.0279997685252162</v>
      </c>
      <c r="E108" s="137">
        <v>21</v>
      </c>
      <c r="F108" s="88">
        <v>2000</v>
      </c>
      <c r="G108" s="88">
        <v>786</v>
      </c>
      <c r="H108" s="88">
        <v>2200</v>
      </c>
      <c r="I108" s="88">
        <v>2971</v>
      </c>
      <c r="J108" s="88">
        <v>1207</v>
      </c>
      <c r="K108" s="88">
        <v>3020</v>
      </c>
      <c r="L108" s="88">
        <v>1311</v>
      </c>
      <c r="M108" s="88">
        <v>1418</v>
      </c>
      <c r="N108" s="88">
        <v>2858</v>
      </c>
      <c r="O108" s="88">
        <v>231</v>
      </c>
      <c r="P108" s="88">
        <v>448</v>
      </c>
      <c r="Q108" s="88">
        <v>1838</v>
      </c>
      <c r="R108" s="88">
        <v>2632</v>
      </c>
      <c r="S108" s="88">
        <v>1258</v>
      </c>
      <c r="T108" s="88">
        <v>4768</v>
      </c>
      <c r="U108" s="88">
        <v>1845.7</v>
      </c>
      <c r="V108" s="88">
        <v>1574</v>
      </c>
      <c r="W108" s="88">
        <v>380</v>
      </c>
      <c r="X108" s="88">
        <v>870</v>
      </c>
      <c r="Y108" s="88">
        <v>1743</v>
      </c>
      <c r="Z108" s="88">
        <v>170</v>
      </c>
      <c r="AB108" s="9">
        <v>9952.7999999999993</v>
      </c>
      <c r="AD108" s="59"/>
      <c r="AE108" s="59"/>
      <c r="AH108" s="36">
        <f>B108-AB108</f>
        <v>24608.2</v>
      </c>
    </row>
    <row r="109" spans="1:34" s="9" customFormat="1" ht="30" customHeight="1" x14ac:dyDescent="0.2">
      <c r="A109" s="8" t="s">
        <v>89</v>
      </c>
      <c r="B109" s="16">
        <v>2526</v>
      </c>
      <c r="C109" s="147">
        <f t="shared" si="36"/>
        <v>3062</v>
      </c>
      <c r="D109" s="107">
        <f>C109/B109</f>
        <v>1.2121931908155186</v>
      </c>
      <c r="E109" s="137">
        <v>15</v>
      </c>
      <c r="F109" s="88">
        <v>300</v>
      </c>
      <c r="G109" s="88">
        <v>20</v>
      </c>
      <c r="H109" s="88"/>
      <c r="I109" s="88">
        <v>162</v>
      </c>
      <c r="J109" s="88"/>
      <c r="K109" s="88">
        <v>200</v>
      </c>
      <c r="L109" s="88">
        <v>830</v>
      </c>
      <c r="M109" s="88">
        <v>20</v>
      </c>
      <c r="N109" s="88"/>
      <c r="O109" s="92">
        <v>33</v>
      </c>
      <c r="P109" s="88">
        <v>230</v>
      </c>
      <c r="Q109" s="88">
        <v>90</v>
      </c>
      <c r="R109" s="88"/>
      <c r="S109" s="88">
        <v>25</v>
      </c>
      <c r="T109" s="88">
        <v>27</v>
      </c>
      <c r="U109" s="88">
        <v>22</v>
      </c>
      <c r="V109" s="88"/>
      <c r="W109" s="88">
        <v>10</v>
      </c>
      <c r="X109" s="88"/>
      <c r="Y109" s="88">
        <v>873</v>
      </c>
      <c r="Z109" s="88">
        <v>220</v>
      </c>
      <c r="AB109" s="9">
        <v>1238</v>
      </c>
      <c r="AD109" s="59"/>
      <c r="AE109" s="59"/>
      <c r="AH109" s="36">
        <f t="shared" ref="AH109:AH110" si="46">B109-AB109</f>
        <v>1288</v>
      </c>
    </row>
    <row r="110" spans="1:34" s="9" customFormat="1" ht="30" customHeight="1" x14ac:dyDescent="0.2">
      <c r="A110" s="8" t="s">
        <v>90</v>
      </c>
      <c r="B110" s="16">
        <v>14624</v>
      </c>
      <c r="C110" s="147">
        <f t="shared" si="36"/>
        <v>3228</v>
      </c>
      <c r="D110" s="107">
        <f>C110/B110</f>
        <v>0.22073304157549234</v>
      </c>
      <c r="E110" s="137">
        <v>11</v>
      </c>
      <c r="F110" s="88">
        <v>392</v>
      </c>
      <c r="G110" s="88">
        <v>10</v>
      </c>
      <c r="H110" s="88">
        <v>1070</v>
      </c>
      <c r="I110" s="88">
        <v>75</v>
      </c>
      <c r="J110" s="88"/>
      <c r="K110" s="88">
        <v>40</v>
      </c>
      <c r="L110" s="88"/>
      <c r="M110" s="88">
        <v>261</v>
      </c>
      <c r="N110" s="88">
        <v>349</v>
      </c>
      <c r="O110" s="88"/>
      <c r="P110" s="88">
        <v>127</v>
      </c>
      <c r="Q110" s="88"/>
      <c r="R110" s="88">
        <v>145</v>
      </c>
      <c r="S110" s="88"/>
      <c r="T110" s="88"/>
      <c r="U110" s="88">
        <v>16</v>
      </c>
      <c r="V110" s="88"/>
      <c r="W110" s="88"/>
      <c r="X110" s="88"/>
      <c r="Y110" s="88">
        <v>643</v>
      </c>
      <c r="Z110" s="88">
        <v>100</v>
      </c>
      <c r="AB110" s="9">
        <v>1551</v>
      </c>
      <c r="AD110" s="59"/>
      <c r="AE110" s="59"/>
      <c r="AH110" s="36">
        <f t="shared" si="46"/>
        <v>13073</v>
      </c>
    </row>
    <row r="111" spans="1:34" s="9" customFormat="1" ht="30" hidden="1" customHeight="1" x14ac:dyDescent="0.2">
      <c r="A111" s="8" t="s">
        <v>91</v>
      </c>
      <c r="B111" s="16"/>
      <c r="C111" s="147">
        <f t="shared" si="36"/>
        <v>0</v>
      </c>
      <c r="D111" s="107" t="e">
        <f t="shared" ref="D111:D115" si="47">C111/B111</f>
        <v>#DIV/0!</v>
      </c>
      <c r="E111" s="137"/>
      <c r="F111" s="181"/>
      <c r="G111" s="181"/>
      <c r="H111" s="181"/>
      <c r="I111" s="181"/>
      <c r="J111" s="181"/>
      <c r="K111" s="181"/>
      <c r="L111" s="181"/>
      <c r="M111" s="181"/>
      <c r="N111" s="181"/>
      <c r="O111" s="181"/>
      <c r="P111" s="181"/>
      <c r="Q111" s="181"/>
      <c r="R111" s="181"/>
      <c r="S111" s="181"/>
      <c r="T111" s="181"/>
      <c r="U111" s="181"/>
      <c r="V111" s="181"/>
      <c r="W111" s="181"/>
      <c r="X111" s="181"/>
      <c r="Y111" s="181"/>
      <c r="Z111" s="181"/>
      <c r="AD111" s="59"/>
      <c r="AE111" s="59"/>
    </row>
    <row r="112" spans="1:34" s="9" customFormat="1" ht="30" hidden="1" customHeight="1" x14ac:dyDescent="0.2">
      <c r="A112" s="8" t="s">
        <v>202</v>
      </c>
      <c r="B112" s="16"/>
      <c r="C112" s="147">
        <f t="shared" si="36"/>
        <v>0</v>
      </c>
      <c r="D112" s="107" t="e">
        <f t="shared" si="47"/>
        <v>#DIV/0!</v>
      </c>
      <c r="E112" s="137"/>
      <c r="F112" s="116"/>
      <c r="G112" s="116"/>
      <c r="H112" s="49"/>
      <c r="I112" s="49"/>
      <c r="J112" s="49"/>
      <c r="K112" s="49"/>
      <c r="L112" s="49"/>
      <c r="M112" s="49"/>
      <c r="N112" s="49"/>
      <c r="O112" s="49"/>
      <c r="P112" s="49"/>
      <c r="Q112" s="49"/>
      <c r="R112" s="49"/>
      <c r="S112" s="49"/>
      <c r="T112" s="49"/>
      <c r="U112" s="49"/>
      <c r="V112" s="49"/>
      <c r="W112" s="49"/>
      <c r="X112" s="49"/>
      <c r="Y112" s="49"/>
      <c r="Z112" s="49"/>
      <c r="AD112" s="59"/>
      <c r="AE112" s="59"/>
    </row>
    <row r="113" spans="1:31" s="9" customFormat="1" ht="30" customHeight="1" x14ac:dyDescent="0.2">
      <c r="A113" s="19" t="s">
        <v>93</v>
      </c>
      <c r="B113" s="18">
        <v>62530</v>
      </c>
      <c r="C113" s="147">
        <f t="shared" si="36"/>
        <v>48787.1</v>
      </c>
      <c r="D113" s="107">
        <f t="shared" si="47"/>
        <v>0.78021909483447938</v>
      </c>
      <c r="E113" s="137">
        <v>21</v>
      </c>
      <c r="F113" s="49">
        <v>2400</v>
      </c>
      <c r="G113" s="49">
        <v>953</v>
      </c>
      <c r="H113" s="49">
        <v>4740</v>
      </c>
      <c r="I113" s="49">
        <v>3333</v>
      </c>
      <c r="J113" s="49">
        <v>793</v>
      </c>
      <c r="K113" s="49">
        <v>3260</v>
      </c>
      <c r="L113" s="49">
        <v>2230</v>
      </c>
      <c r="M113" s="49">
        <v>1640</v>
      </c>
      <c r="N113" s="49">
        <v>4430</v>
      </c>
      <c r="O113" s="91">
        <v>335.1</v>
      </c>
      <c r="P113" s="49">
        <v>875</v>
      </c>
      <c r="Q113" s="49">
        <v>1928</v>
      </c>
      <c r="R113" s="49">
        <v>3065</v>
      </c>
      <c r="S113" s="49">
        <v>1283</v>
      </c>
      <c r="T113" s="49">
        <v>6033</v>
      </c>
      <c r="U113" s="49">
        <v>2554</v>
      </c>
      <c r="V113" s="49">
        <v>2008</v>
      </c>
      <c r="W113" s="49">
        <v>390</v>
      </c>
      <c r="X113" s="49">
        <v>885</v>
      </c>
      <c r="Y113" s="49">
        <v>4232</v>
      </c>
      <c r="Z113" s="49">
        <v>1420</v>
      </c>
      <c r="AA113" s="36"/>
      <c r="AD113" s="59"/>
      <c r="AE113" s="59"/>
    </row>
    <row r="114" spans="1:31" s="9" customFormat="1" ht="30" hidden="1" customHeight="1" x14ac:dyDescent="0.2">
      <c r="A114" s="19" t="s">
        <v>225</v>
      </c>
      <c r="B114" s="16">
        <v>13.2</v>
      </c>
      <c r="C114" s="147"/>
      <c r="D114" s="107"/>
      <c r="E114" s="137"/>
      <c r="F114" s="49"/>
      <c r="G114" s="49"/>
      <c r="H114" s="49"/>
      <c r="I114" s="49"/>
      <c r="J114" s="49"/>
      <c r="K114" s="49"/>
      <c r="L114" s="49"/>
      <c r="M114" s="49"/>
      <c r="N114" s="49"/>
      <c r="O114" s="91"/>
      <c r="P114" s="49"/>
      <c r="Q114" s="49"/>
      <c r="R114" s="49"/>
      <c r="S114" s="49"/>
      <c r="T114" s="49"/>
      <c r="U114" s="49"/>
      <c r="V114" s="49"/>
      <c r="W114" s="49"/>
      <c r="X114" s="49"/>
      <c r="Y114" s="49"/>
      <c r="Z114" s="49"/>
      <c r="AA114" s="36"/>
      <c r="AD114" s="59"/>
      <c r="AE114" s="59"/>
    </row>
    <row r="115" spans="1:31" s="9" customFormat="1" ht="30" customHeight="1" x14ac:dyDescent="0.2">
      <c r="A115" s="8" t="s">
        <v>190</v>
      </c>
      <c r="B115" s="16">
        <v>34561</v>
      </c>
      <c r="C115" s="147">
        <f t="shared" si="36"/>
        <v>35145</v>
      </c>
      <c r="D115" s="107">
        <f t="shared" si="47"/>
        <v>1.0168976592112497</v>
      </c>
      <c r="E115" s="137">
        <v>21</v>
      </c>
      <c r="F115" s="88">
        <v>2300</v>
      </c>
      <c r="G115" s="88">
        <v>786</v>
      </c>
      <c r="H115" s="88">
        <v>2200</v>
      </c>
      <c r="I115" s="88">
        <v>2971</v>
      </c>
      <c r="J115" s="88">
        <v>763</v>
      </c>
      <c r="K115" s="88">
        <v>3020</v>
      </c>
      <c r="L115" s="88">
        <v>1311</v>
      </c>
      <c r="M115" s="88">
        <v>1318</v>
      </c>
      <c r="N115" s="88">
        <v>2858</v>
      </c>
      <c r="O115" s="88">
        <v>231</v>
      </c>
      <c r="P115" s="88">
        <v>448</v>
      </c>
      <c r="Q115" s="88">
        <v>1838</v>
      </c>
      <c r="R115" s="88">
        <v>2632</v>
      </c>
      <c r="S115" s="88">
        <v>1258</v>
      </c>
      <c r="T115" s="88">
        <v>4768</v>
      </c>
      <c r="U115" s="88">
        <v>1846</v>
      </c>
      <c r="V115" s="88">
        <v>1574</v>
      </c>
      <c r="W115" s="88">
        <v>380</v>
      </c>
      <c r="X115" s="88">
        <v>870</v>
      </c>
      <c r="Y115" s="88">
        <v>1603</v>
      </c>
      <c r="Z115" s="88">
        <v>170</v>
      </c>
      <c r="AD115" s="59"/>
      <c r="AE115" s="59"/>
    </row>
    <row r="116" spans="1:31" s="9" customFormat="1" ht="30" customHeight="1" x14ac:dyDescent="0.2">
      <c r="A116" s="8" t="s">
        <v>89</v>
      </c>
      <c r="B116" s="16">
        <v>3066</v>
      </c>
      <c r="C116" s="147">
        <f t="shared" si="36"/>
        <v>2709</v>
      </c>
      <c r="D116" s="107">
        <f t="shared" ref="D116:D143" si="48">C116/B116</f>
        <v>0.88356164383561642</v>
      </c>
      <c r="E116" s="137">
        <v>14</v>
      </c>
      <c r="F116" s="88"/>
      <c r="G116" s="88">
        <v>20</v>
      </c>
      <c r="H116" s="88"/>
      <c r="I116" s="88">
        <v>162</v>
      </c>
      <c r="J116" s="88"/>
      <c r="K116" s="88">
        <v>200</v>
      </c>
      <c r="L116" s="88">
        <v>830</v>
      </c>
      <c r="M116" s="88">
        <v>20</v>
      </c>
      <c r="N116" s="88"/>
      <c r="O116" s="92">
        <v>33</v>
      </c>
      <c r="P116" s="88">
        <v>230</v>
      </c>
      <c r="Q116" s="88">
        <v>90</v>
      </c>
      <c r="R116" s="88"/>
      <c r="S116" s="88">
        <v>25</v>
      </c>
      <c r="T116" s="88">
        <v>27</v>
      </c>
      <c r="U116" s="88">
        <v>22</v>
      </c>
      <c r="V116" s="88"/>
      <c r="W116" s="88">
        <v>10</v>
      </c>
      <c r="X116" s="88"/>
      <c r="Y116" s="88">
        <v>470</v>
      </c>
      <c r="Z116" s="88">
        <v>570</v>
      </c>
      <c r="AD116" s="59"/>
      <c r="AE116" s="59"/>
    </row>
    <row r="117" spans="1:31" s="9" customFormat="1" ht="30" customHeight="1" x14ac:dyDescent="0.2">
      <c r="A117" s="8" t="s">
        <v>90</v>
      </c>
      <c r="B117" s="16">
        <v>14624</v>
      </c>
      <c r="C117" s="147">
        <f t="shared" si="36"/>
        <v>3055</v>
      </c>
      <c r="D117" s="107">
        <f t="shared" si="48"/>
        <v>0.2089031728665208</v>
      </c>
      <c r="E117" s="137">
        <v>12</v>
      </c>
      <c r="F117" s="88"/>
      <c r="G117" s="88">
        <v>10</v>
      </c>
      <c r="H117" s="88">
        <v>1070</v>
      </c>
      <c r="I117" s="88">
        <v>75</v>
      </c>
      <c r="J117" s="88">
        <v>30</v>
      </c>
      <c r="K117" s="88">
        <v>40</v>
      </c>
      <c r="L117" s="88"/>
      <c r="M117" s="88">
        <v>261</v>
      </c>
      <c r="N117" s="88">
        <v>349</v>
      </c>
      <c r="O117" s="88"/>
      <c r="P117" s="88">
        <v>127</v>
      </c>
      <c r="Q117" s="88"/>
      <c r="R117" s="88">
        <v>145</v>
      </c>
      <c r="S117" s="88"/>
      <c r="T117" s="88"/>
      <c r="U117" s="88">
        <v>16</v>
      </c>
      <c r="V117" s="88"/>
      <c r="W117" s="88"/>
      <c r="X117" s="88"/>
      <c r="Y117" s="88">
        <v>602</v>
      </c>
      <c r="Z117" s="88">
        <v>330</v>
      </c>
      <c r="AD117" s="59"/>
      <c r="AE117" s="59"/>
    </row>
    <row r="118" spans="1:31" s="9" customFormat="1" ht="30" hidden="1" customHeight="1" x14ac:dyDescent="0.2">
      <c r="A118" s="8" t="s">
        <v>91</v>
      </c>
      <c r="B118" s="147"/>
      <c r="C118" s="147">
        <f t="shared" si="36"/>
        <v>0</v>
      </c>
      <c r="D118" s="107" t="e">
        <f t="shared" si="48"/>
        <v>#DIV/0!</v>
      </c>
      <c r="E118" s="137"/>
      <c r="F118" s="115"/>
      <c r="G118" s="115"/>
      <c r="H118" s="49"/>
      <c r="I118" s="49"/>
      <c r="J118" s="49"/>
      <c r="K118" s="49"/>
      <c r="L118" s="49"/>
      <c r="M118" s="49"/>
      <c r="N118" s="49"/>
      <c r="O118" s="49"/>
      <c r="P118" s="49"/>
      <c r="Q118" s="49"/>
      <c r="R118" s="49"/>
      <c r="S118" s="49"/>
      <c r="T118" s="49"/>
      <c r="U118" s="49"/>
      <c r="V118" s="49"/>
      <c r="W118" s="49"/>
      <c r="X118" s="49"/>
      <c r="Y118" s="49"/>
      <c r="Z118" s="49"/>
      <c r="AD118" s="59"/>
      <c r="AE118" s="59"/>
    </row>
    <row r="119" spans="1:31" s="23" customFormat="1" ht="48" hidden="1" customHeight="1" x14ac:dyDescent="0.2">
      <c r="A119" s="10" t="s">
        <v>177</v>
      </c>
      <c r="B119" s="147"/>
      <c r="C119" s="147">
        <f t="shared" si="36"/>
        <v>0</v>
      </c>
      <c r="D119" s="107" t="e">
        <f t="shared" si="48"/>
        <v>#DIV/0!</v>
      </c>
      <c r="E119" s="137"/>
      <c r="F119" s="49"/>
      <c r="G119" s="49"/>
      <c r="H119" s="49"/>
      <c r="I119" s="49"/>
      <c r="J119" s="49"/>
      <c r="K119" s="49"/>
      <c r="L119" s="49"/>
      <c r="M119" s="49"/>
      <c r="N119" s="49"/>
      <c r="O119" s="49"/>
      <c r="P119" s="49"/>
      <c r="Q119" s="49"/>
      <c r="R119" s="49"/>
      <c r="S119" s="49"/>
      <c r="T119" s="49"/>
      <c r="U119" s="49"/>
      <c r="V119" s="49"/>
      <c r="W119" s="49"/>
      <c r="X119" s="49"/>
      <c r="Y119" s="49"/>
      <c r="Z119" s="49"/>
      <c r="AD119" s="62"/>
      <c r="AE119" s="62"/>
    </row>
    <row r="120" spans="1:31" s="23" customFormat="1" ht="30" hidden="1" customHeight="1" x14ac:dyDescent="0.2">
      <c r="A120" s="8" t="s">
        <v>202</v>
      </c>
      <c r="B120" s="147"/>
      <c r="C120" s="147">
        <f t="shared" si="36"/>
        <v>0</v>
      </c>
      <c r="D120" s="107" t="e">
        <f t="shared" si="48"/>
        <v>#DIV/0!</v>
      </c>
      <c r="E120" s="137"/>
      <c r="F120" s="49"/>
      <c r="G120" s="49"/>
      <c r="H120" s="49"/>
      <c r="I120" s="49"/>
      <c r="J120" s="49"/>
      <c r="K120" s="49"/>
      <c r="L120" s="49"/>
      <c r="M120" s="49"/>
      <c r="N120" s="49"/>
      <c r="O120" s="49"/>
      <c r="P120" s="49"/>
      <c r="Q120" s="49"/>
      <c r="R120" s="49"/>
      <c r="S120" s="49"/>
      <c r="T120" s="49"/>
      <c r="U120" s="49"/>
      <c r="V120" s="49"/>
      <c r="W120" s="49"/>
      <c r="X120" s="49"/>
      <c r="Y120" s="49"/>
      <c r="Z120" s="49"/>
      <c r="AD120" s="62"/>
      <c r="AE120" s="62"/>
    </row>
    <row r="121" spans="1:31" s="9" customFormat="1" ht="43.5" customHeight="1" x14ac:dyDescent="0.2">
      <c r="A121" s="19" t="s">
        <v>178</v>
      </c>
      <c r="B121" s="149">
        <v>214511</v>
      </c>
      <c r="C121" s="147">
        <f t="shared" si="36"/>
        <v>153377.09999999998</v>
      </c>
      <c r="D121" s="107">
        <f t="shared" si="48"/>
        <v>0.71500808816331085</v>
      </c>
      <c r="E121" s="137">
        <v>21</v>
      </c>
      <c r="F121" s="49">
        <v>6200</v>
      </c>
      <c r="G121" s="49">
        <v>3003</v>
      </c>
      <c r="H121" s="49">
        <v>14961</v>
      </c>
      <c r="I121" s="49">
        <v>10433</v>
      </c>
      <c r="J121" s="49">
        <v>2636</v>
      </c>
      <c r="K121" s="49">
        <v>10432</v>
      </c>
      <c r="L121" s="49">
        <v>8401</v>
      </c>
      <c r="M121" s="49">
        <v>4593</v>
      </c>
      <c r="N121" s="49">
        <v>13913</v>
      </c>
      <c r="O121" s="49">
        <v>854</v>
      </c>
      <c r="P121" s="49">
        <v>2067</v>
      </c>
      <c r="Q121" s="49">
        <v>6075</v>
      </c>
      <c r="R121" s="49">
        <v>9034</v>
      </c>
      <c r="S121" s="49">
        <v>4876.3999999999996</v>
      </c>
      <c r="T121" s="182">
        <v>21800</v>
      </c>
      <c r="U121" s="183">
        <v>8188.7</v>
      </c>
      <c r="V121" s="49">
        <v>5865</v>
      </c>
      <c r="W121" s="49">
        <v>864</v>
      </c>
      <c r="X121" s="49">
        <v>2298</v>
      </c>
      <c r="Y121" s="49">
        <v>12663</v>
      </c>
      <c r="Z121" s="49">
        <v>4220</v>
      </c>
      <c r="AD121" s="59"/>
      <c r="AE121" s="59"/>
    </row>
    <row r="122" spans="1:31" s="9" customFormat="1" ht="27" hidden="1" customHeight="1" x14ac:dyDescent="0.2">
      <c r="A122" s="10" t="s">
        <v>52</v>
      </c>
      <c r="B122" s="150" t="e">
        <f>B121/B119</f>
        <v>#DIV/0!</v>
      </c>
      <c r="C122" s="147" t="e">
        <f t="shared" si="36"/>
        <v>#DIV/0!</v>
      </c>
      <c r="D122" s="107" t="e">
        <f t="shared" si="48"/>
        <v>#DIV/0!</v>
      </c>
      <c r="E122" s="137"/>
      <c r="F122" s="48" t="e">
        <f t="shared" ref="F122:Z122" si="49">F121/F119</f>
        <v>#DIV/0!</v>
      </c>
      <c r="G122" s="48" t="e">
        <f t="shared" si="49"/>
        <v>#DIV/0!</v>
      </c>
      <c r="H122" s="49" t="e">
        <f t="shared" si="49"/>
        <v>#DIV/0!</v>
      </c>
      <c r="I122" s="49" t="e">
        <f t="shared" si="49"/>
        <v>#DIV/0!</v>
      </c>
      <c r="J122" s="49" t="e">
        <f t="shared" si="49"/>
        <v>#DIV/0!</v>
      </c>
      <c r="K122" s="49" t="e">
        <f t="shared" si="49"/>
        <v>#DIV/0!</v>
      </c>
      <c r="L122" s="49" t="e">
        <f t="shared" si="49"/>
        <v>#DIV/0!</v>
      </c>
      <c r="M122" s="49" t="e">
        <f t="shared" si="49"/>
        <v>#DIV/0!</v>
      </c>
      <c r="N122" s="49" t="e">
        <f t="shared" si="49"/>
        <v>#DIV/0!</v>
      </c>
      <c r="O122" s="49" t="e">
        <f t="shared" si="49"/>
        <v>#DIV/0!</v>
      </c>
      <c r="P122" s="49" t="e">
        <f t="shared" si="49"/>
        <v>#DIV/0!</v>
      </c>
      <c r="Q122" s="49" t="e">
        <f t="shared" si="49"/>
        <v>#DIV/0!</v>
      </c>
      <c r="R122" s="49" t="e">
        <f t="shared" si="49"/>
        <v>#DIV/0!</v>
      </c>
      <c r="S122" s="49" t="e">
        <f t="shared" si="49"/>
        <v>#DIV/0!</v>
      </c>
      <c r="T122" s="49" t="e">
        <f t="shared" si="49"/>
        <v>#DIV/0!</v>
      </c>
      <c r="U122" s="49" t="e">
        <f t="shared" si="49"/>
        <v>#DIV/0!</v>
      </c>
      <c r="V122" s="49" t="e">
        <f t="shared" si="49"/>
        <v>#DIV/0!</v>
      </c>
      <c r="W122" s="49" t="e">
        <f t="shared" si="49"/>
        <v>#DIV/0!</v>
      </c>
      <c r="X122" s="49" t="e">
        <f t="shared" si="49"/>
        <v>#DIV/0!</v>
      </c>
      <c r="Y122" s="49" t="e">
        <f t="shared" si="49"/>
        <v>#DIV/0!</v>
      </c>
      <c r="Z122" s="49" t="e">
        <f t="shared" si="49"/>
        <v>#DIV/0!</v>
      </c>
      <c r="AD122" s="59"/>
      <c r="AE122" s="59"/>
    </row>
    <row r="123" spans="1:31" s="9" customFormat="1" ht="30" customHeight="1" x14ac:dyDescent="0.2">
      <c r="A123" s="8" t="s">
        <v>88</v>
      </c>
      <c r="B123" s="148">
        <v>126649</v>
      </c>
      <c r="C123" s="147">
        <f t="shared" si="36"/>
        <v>116864.04999999999</v>
      </c>
      <c r="D123" s="107">
        <f t="shared" si="48"/>
        <v>0.92273961894685297</v>
      </c>
      <c r="E123" s="137">
        <v>21</v>
      </c>
      <c r="F123" s="88">
        <v>5550</v>
      </c>
      <c r="G123" s="88">
        <v>2562</v>
      </c>
      <c r="H123" s="88">
        <v>7040</v>
      </c>
      <c r="I123" s="88">
        <v>9233</v>
      </c>
      <c r="J123" s="88">
        <v>2412</v>
      </c>
      <c r="K123" s="88">
        <v>9724</v>
      </c>
      <c r="L123" s="88">
        <v>6021</v>
      </c>
      <c r="M123" s="88">
        <v>3753</v>
      </c>
      <c r="N123" s="88">
        <v>9830</v>
      </c>
      <c r="O123" s="88">
        <v>690</v>
      </c>
      <c r="P123" s="88">
        <v>1288</v>
      </c>
      <c r="Q123" s="88">
        <v>5775</v>
      </c>
      <c r="R123" s="88">
        <v>8354</v>
      </c>
      <c r="S123" s="88">
        <v>4820.3999999999996</v>
      </c>
      <c r="T123" s="91">
        <v>19188</v>
      </c>
      <c r="U123" s="92">
        <v>6922.65</v>
      </c>
      <c r="V123" s="88">
        <v>5039</v>
      </c>
      <c r="W123" s="88">
        <v>844</v>
      </c>
      <c r="X123" s="88">
        <v>2268</v>
      </c>
      <c r="Y123" s="88">
        <v>5040</v>
      </c>
      <c r="Z123" s="88">
        <v>510</v>
      </c>
      <c r="AD123" s="59"/>
      <c r="AE123" s="59"/>
    </row>
    <row r="124" spans="1:31" s="9" customFormat="1" ht="30" customHeight="1" x14ac:dyDescent="0.2">
      <c r="A124" s="8" t="s">
        <v>89</v>
      </c>
      <c r="B124" s="148">
        <v>9040</v>
      </c>
      <c r="C124" s="147">
        <f t="shared" si="36"/>
        <v>7710.55</v>
      </c>
      <c r="D124" s="107">
        <f t="shared" si="48"/>
        <v>0.85293694690265487</v>
      </c>
      <c r="E124" s="137">
        <v>15</v>
      </c>
      <c r="F124" s="88">
        <v>450</v>
      </c>
      <c r="G124" s="88">
        <v>50</v>
      </c>
      <c r="H124" s="88"/>
      <c r="I124" s="88">
        <v>588</v>
      </c>
      <c r="J124" s="88"/>
      <c r="K124" s="88">
        <v>640</v>
      </c>
      <c r="L124" s="88">
        <v>2240</v>
      </c>
      <c r="M124" s="88">
        <v>40</v>
      </c>
      <c r="N124" s="88"/>
      <c r="O124" s="88">
        <v>66</v>
      </c>
      <c r="P124" s="88">
        <v>230</v>
      </c>
      <c r="Q124" s="88">
        <v>300</v>
      </c>
      <c r="R124" s="88"/>
      <c r="S124" s="88">
        <v>56</v>
      </c>
      <c r="T124" s="88">
        <v>89</v>
      </c>
      <c r="U124" s="92">
        <v>148.55000000000001</v>
      </c>
      <c r="V124" s="88"/>
      <c r="W124" s="88">
        <v>20</v>
      </c>
      <c r="X124" s="88"/>
      <c r="Y124" s="88">
        <v>1143</v>
      </c>
      <c r="Z124" s="88">
        <v>1650</v>
      </c>
      <c r="AD124" s="59"/>
      <c r="AE124" s="59"/>
    </row>
    <row r="125" spans="1:31" s="9" customFormat="1" ht="31.15" customHeight="1" x14ac:dyDescent="0.2">
      <c r="A125" s="8" t="s">
        <v>90</v>
      </c>
      <c r="B125" s="148">
        <v>49209</v>
      </c>
      <c r="C125" s="147">
        <f t="shared" si="36"/>
        <v>9968.7999999999993</v>
      </c>
      <c r="D125" s="107">
        <f t="shared" si="48"/>
        <v>0.20258082871019528</v>
      </c>
      <c r="E125" s="137">
        <v>11</v>
      </c>
      <c r="F125" s="88"/>
      <c r="G125" s="88">
        <v>20</v>
      </c>
      <c r="H125" s="88">
        <v>3852</v>
      </c>
      <c r="I125" s="88">
        <v>280</v>
      </c>
      <c r="J125" s="88">
        <v>75</v>
      </c>
      <c r="K125" s="88">
        <v>128</v>
      </c>
      <c r="L125" s="88"/>
      <c r="M125" s="88">
        <v>731</v>
      </c>
      <c r="N125" s="88">
        <v>1001</v>
      </c>
      <c r="O125" s="88"/>
      <c r="P125" s="88">
        <v>445</v>
      </c>
      <c r="Q125" s="88"/>
      <c r="R125" s="88">
        <v>270</v>
      </c>
      <c r="S125" s="88"/>
      <c r="T125" s="88"/>
      <c r="U125" s="88">
        <v>60.8</v>
      </c>
      <c r="V125" s="88"/>
      <c r="W125" s="88"/>
      <c r="X125" s="88"/>
      <c r="Y125" s="88">
        <v>2146</v>
      </c>
      <c r="Z125" s="88">
        <v>960</v>
      </c>
      <c r="AD125" s="59"/>
      <c r="AE125" s="59"/>
    </row>
    <row r="126" spans="1:31" s="9" customFormat="1" ht="31.15" hidden="1" customHeight="1" x14ac:dyDescent="0.2">
      <c r="A126" s="8" t="s">
        <v>91</v>
      </c>
      <c r="B126" s="147"/>
      <c r="C126" s="147">
        <f t="shared" si="36"/>
        <v>0</v>
      </c>
      <c r="D126" s="107" t="e">
        <f t="shared" si="48"/>
        <v>#DIV/0!</v>
      </c>
      <c r="E126" s="137"/>
      <c r="F126" s="115"/>
      <c r="G126" s="115"/>
      <c r="H126" s="49"/>
      <c r="I126" s="49"/>
      <c r="J126" s="49"/>
      <c r="K126" s="49"/>
      <c r="L126" s="49"/>
      <c r="M126" s="49"/>
      <c r="N126" s="49"/>
      <c r="O126" s="49"/>
      <c r="P126" s="49"/>
      <c r="Q126" s="49"/>
      <c r="R126" s="49"/>
      <c r="S126" s="49"/>
      <c r="T126" s="49"/>
      <c r="U126" s="49"/>
      <c r="V126" s="49"/>
      <c r="W126" s="49"/>
      <c r="X126" s="49"/>
      <c r="Y126" s="49"/>
      <c r="Z126" s="49"/>
      <c r="AD126" s="59"/>
      <c r="AE126" s="59"/>
    </row>
    <row r="127" spans="1:31" s="9" customFormat="1" ht="31.15" hidden="1" customHeight="1" x14ac:dyDescent="0.2">
      <c r="A127" s="8" t="s">
        <v>202</v>
      </c>
      <c r="B127" s="147"/>
      <c r="C127" s="147">
        <f t="shared" si="36"/>
        <v>0</v>
      </c>
      <c r="D127" s="107" t="e">
        <f t="shared" si="48"/>
        <v>#DIV/0!</v>
      </c>
      <c r="E127" s="137"/>
      <c r="F127" s="116"/>
      <c r="G127" s="116"/>
      <c r="H127" s="49"/>
      <c r="I127" s="49"/>
      <c r="J127" s="49"/>
      <c r="K127" s="49"/>
      <c r="L127" s="49"/>
      <c r="M127" s="49"/>
      <c r="N127" s="49"/>
      <c r="O127" s="49"/>
      <c r="P127" s="49"/>
      <c r="Q127" s="49"/>
      <c r="R127" s="49"/>
      <c r="S127" s="49"/>
      <c r="T127" s="49"/>
      <c r="U127" s="49"/>
      <c r="V127" s="49"/>
      <c r="W127" s="49"/>
      <c r="X127" s="49"/>
      <c r="Y127" s="49"/>
      <c r="Z127" s="49"/>
      <c r="AD127" s="59"/>
      <c r="AE127" s="59"/>
    </row>
    <row r="128" spans="1:31" s="151" customFormat="1" ht="31.15" customHeight="1" x14ac:dyDescent="0.2">
      <c r="A128" s="164" t="s">
        <v>219</v>
      </c>
      <c r="B128" s="147"/>
      <c r="C128" s="147"/>
      <c r="D128" s="153"/>
      <c r="E128" s="165"/>
      <c r="F128" s="166"/>
      <c r="G128" s="166"/>
      <c r="H128" s="147"/>
      <c r="I128" s="147"/>
      <c r="J128" s="147"/>
      <c r="K128" s="147"/>
      <c r="L128" s="147"/>
      <c r="M128" s="147"/>
      <c r="N128" s="147"/>
      <c r="O128" s="147"/>
      <c r="P128" s="147"/>
      <c r="Q128" s="147"/>
      <c r="R128" s="147"/>
      <c r="S128" s="147"/>
      <c r="T128" s="147"/>
      <c r="U128" s="147"/>
      <c r="V128" s="147"/>
      <c r="W128" s="147"/>
      <c r="X128" s="147"/>
      <c r="Y128" s="147"/>
      <c r="Z128" s="147"/>
      <c r="AD128" s="167"/>
      <c r="AE128" s="167"/>
    </row>
    <row r="129" spans="1:31" s="151" customFormat="1" ht="31.15" customHeight="1" x14ac:dyDescent="0.2">
      <c r="A129" s="8" t="s">
        <v>88</v>
      </c>
      <c r="B129" s="147"/>
      <c r="C129" s="147"/>
      <c r="D129" s="153"/>
      <c r="E129" s="165"/>
      <c r="F129" s="166"/>
      <c r="G129" s="166"/>
      <c r="H129" s="147"/>
      <c r="I129" s="147"/>
      <c r="J129" s="147"/>
      <c r="K129" s="147"/>
      <c r="L129" s="147"/>
      <c r="M129" s="147"/>
      <c r="N129" s="147"/>
      <c r="O129" s="147"/>
      <c r="P129" s="147"/>
      <c r="Q129" s="147"/>
      <c r="R129" s="147"/>
      <c r="S129" s="147"/>
      <c r="T129" s="147"/>
      <c r="U129" s="147"/>
      <c r="V129" s="147"/>
      <c r="W129" s="147"/>
      <c r="X129" s="147"/>
      <c r="Y129" s="147"/>
      <c r="Z129" s="147"/>
      <c r="AD129" s="167"/>
      <c r="AE129" s="167"/>
    </row>
    <row r="130" spans="1:31" s="151" customFormat="1" ht="31.15" customHeight="1" x14ac:dyDescent="0.2">
      <c r="A130" s="8" t="s">
        <v>89</v>
      </c>
      <c r="B130" s="147"/>
      <c r="C130" s="147"/>
      <c r="D130" s="153"/>
      <c r="E130" s="165"/>
      <c r="F130" s="166"/>
      <c r="G130" s="166"/>
      <c r="H130" s="147"/>
      <c r="I130" s="147"/>
      <c r="J130" s="147"/>
      <c r="K130" s="147"/>
      <c r="L130" s="147"/>
      <c r="M130" s="147"/>
      <c r="N130" s="147"/>
      <c r="O130" s="147"/>
      <c r="P130" s="147"/>
      <c r="Q130" s="147"/>
      <c r="R130" s="147"/>
      <c r="S130" s="147"/>
      <c r="T130" s="147"/>
      <c r="U130" s="147"/>
      <c r="V130" s="147"/>
      <c r="W130" s="147"/>
      <c r="X130" s="147"/>
      <c r="Y130" s="147"/>
      <c r="Z130" s="147"/>
      <c r="AD130" s="167"/>
      <c r="AE130" s="167"/>
    </row>
    <row r="131" spans="1:31" s="151" customFormat="1" ht="31.15" customHeight="1" x14ac:dyDescent="0.2">
      <c r="A131" s="8" t="s">
        <v>90</v>
      </c>
      <c r="B131" s="147"/>
      <c r="C131" s="147"/>
      <c r="D131" s="153"/>
      <c r="E131" s="165"/>
      <c r="F131" s="166"/>
      <c r="G131" s="166"/>
      <c r="H131" s="147"/>
      <c r="I131" s="147"/>
      <c r="J131" s="147"/>
      <c r="K131" s="147"/>
      <c r="L131" s="147"/>
      <c r="M131" s="147"/>
      <c r="N131" s="147"/>
      <c r="O131" s="147"/>
      <c r="P131" s="147"/>
      <c r="Q131" s="147"/>
      <c r="R131" s="147"/>
      <c r="S131" s="147"/>
      <c r="T131" s="147"/>
      <c r="U131" s="147"/>
      <c r="V131" s="147"/>
      <c r="W131" s="147"/>
      <c r="X131" s="147"/>
      <c r="Y131" s="147"/>
      <c r="Z131" s="147"/>
      <c r="AD131" s="167"/>
      <c r="AE131" s="167"/>
    </row>
    <row r="132" spans="1:31" s="9" customFormat="1" ht="31.15" customHeight="1" x14ac:dyDescent="0.2">
      <c r="A132" s="19" t="s">
        <v>94</v>
      </c>
      <c r="B132" s="149">
        <f>B121/B113*10</f>
        <v>34.305293459139612</v>
      </c>
      <c r="C132" s="149">
        <f>C121/C113*10</f>
        <v>31.438044073125884</v>
      </c>
      <c r="D132" s="107">
        <f>C132/B132</f>
        <v>0.91641962225366602</v>
      </c>
      <c r="E132" s="137"/>
      <c r="F132" s="91">
        <f t="shared" ref="F132:Z132" si="50">F121/F113*10</f>
        <v>25.833333333333336</v>
      </c>
      <c r="G132" s="91">
        <f t="shared" si="50"/>
        <v>31.511017838405039</v>
      </c>
      <c r="H132" s="91">
        <f t="shared" si="50"/>
        <v>31.563291139240505</v>
      </c>
      <c r="I132" s="91">
        <f t="shared" si="50"/>
        <v>31.3021302130213</v>
      </c>
      <c r="J132" s="91">
        <f t="shared" si="50"/>
        <v>33.240857503152583</v>
      </c>
      <c r="K132" s="91">
        <f t="shared" si="50"/>
        <v>32</v>
      </c>
      <c r="L132" s="91">
        <f t="shared" si="50"/>
        <v>37.672645739910315</v>
      </c>
      <c r="M132" s="91">
        <f t="shared" si="50"/>
        <v>28.006097560975611</v>
      </c>
      <c r="N132" s="91">
        <f t="shared" si="50"/>
        <v>31.406320541760721</v>
      </c>
      <c r="O132" s="91">
        <f t="shared" si="50"/>
        <v>25.484929871680094</v>
      </c>
      <c r="P132" s="91">
        <f t="shared" si="50"/>
        <v>23.622857142857143</v>
      </c>
      <c r="Q132" s="91">
        <f t="shared" si="50"/>
        <v>31.509336099585063</v>
      </c>
      <c r="R132" s="91">
        <f t="shared" si="50"/>
        <v>29.474714518760194</v>
      </c>
      <c r="S132" s="91">
        <f t="shared" si="50"/>
        <v>38.007794232268118</v>
      </c>
      <c r="T132" s="91">
        <f t="shared" si="50"/>
        <v>36.134593071440413</v>
      </c>
      <c r="U132" s="91">
        <f t="shared" si="50"/>
        <v>32.062255285826154</v>
      </c>
      <c r="V132" s="91">
        <f t="shared" si="50"/>
        <v>29.208167330677291</v>
      </c>
      <c r="W132" s="91">
        <f t="shared" si="50"/>
        <v>22.153846153846153</v>
      </c>
      <c r="X132" s="91">
        <f t="shared" si="50"/>
        <v>25.966101694915253</v>
      </c>
      <c r="Y132" s="91">
        <f t="shared" si="50"/>
        <v>29.922022684310015</v>
      </c>
      <c r="Z132" s="91">
        <f t="shared" si="50"/>
        <v>29.718309859154928</v>
      </c>
      <c r="AD132" s="59"/>
      <c r="AE132" s="59"/>
    </row>
    <row r="133" spans="1:31" s="9" customFormat="1" ht="30" customHeight="1" x14ac:dyDescent="0.2">
      <c r="A133" s="8" t="s">
        <v>88</v>
      </c>
      <c r="B133" s="149">
        <v>36.299999999999997</v>
      </c>
      <c r="C133" s="158">
        <f>C123/C115*10</f>
        <v>33.251970408308431</v>
      </c>
      <c r="D133" s="107">
        <f>C133/B133</f>
        <v>0.91603224265312488</v>
      </c>
      <c r="E133" s="138"/>
      <c r="F133" s="92">
        <f t="shared" ref="F133:Z133" si="51">F123/F115*10</f>
        <v>24.130434782608695</v>
      </c>
      <c r="G133" s="92">
        <f t="shared" si="51"/>
        <v>32.595419847328245</v>
      </c>
      <c r="H133" s="92">
        <f t="shared" si="51"/>
        <v>32</v>
      </c>
      <c r="I133" s="92">
        <f t="shared" si="51"/>
        <v>31.077078424772804</v>
      </c>
      <c r="J133" s="91">
        <f t="shared" si="51"/>
        <v>31.612057667103535</v>
      </c>
      <c r="K133" s="92">
        <f t="shared" si="51"/>
        <v>32.198675496688743</v>
      </c>
      <c r="L133" s="92">
        <f>L123/L115*10</f>
        <v>45.926773455377578</v>
      </c>
      <c r="M133" s="92">
        <f t="shared" si="51"/>
        <v>28.474962063732928</v>
      </c>
      <c r="N133" s="92">
        <f t="shared" si="51"/>
        <v>34.394681595521341</v>
      </c>
      <c r="O133" s="92">
        <f t="shared" si="51"/>
        <v>29.870129870129869</v>
      </c>
      <c r="P133" s="92">
        <f>P123/P115*10</f>
        <v>28.75</v>
      </c>
      <c r="Q133" s="92">
        <f t="shared" si="51"/>
        <v>31.420021762785634</v>
      </c>
      <c r="R133" s="92">
        <f t="shared" si="51"/>
        <v>31.740121580547115</v>
      </c>
      <c r="S133" s="92">
        <f t="shared" si="51"/>
        <v>38.317965023847378</v>
      </c>
      <c r="T133" s="92">
        <f t="shared" si="51"/>
        <v>40.243288590604031</v>
      </c>
      <c r="U133" s="92">
        <f t="shared" si="51"/>
        <v>37.500812567713972</v>
      </c>
      <c r="V133" s="92">
        <f t="shared" si="51"/>
        <v>32.013977128335455</v>
      </c>
      <c r="W133" s="92">
        <f t="shared" si="51"/>
        <v>22.210526315789473</v>
      </c>
      <c r="X133" s="92">
        <f t="shared" si="51"/>
        <v>26.068965517241377</v>
      </c>
      <c r="Y133" s="92">
        <f t="shared" si="51"/>
        <v>31.441048034934497</v>
      </c>
      <c r="Z133" s="92">
        <f t="shared" si="51"/>
        <v>30</v>
      </c>
      <c r="AD133" s="59"/>
      <c r="AE133" s="59"/>
    </row>
    <row r="134" spans="1:31" s="9" customFormat="1" ht="30" customHeight="1" x14ac:dyDescent="0.2">
      <c r="A134" s="8" t="s">
        <v>89</v>
      </c>
      <c r="B134" s="184">
        <v>36.299999999999997</v>
      </c>
      <c r="C134" s="159">
        <f>C124/C116*10</f>
        <v>28.462716869693615</v>
      </c>
      <c r="D134" s="107">
        <f t="shared" ref="D134:D135" si="52">C134/B134</f>
        <v>0.78409688346263406</v>
      </c>
      <c r="E134" s="139"/>
      <c r="F134" s="93" t="e">
        <f t="shared" ref="F134:Z134" si="53">F124/F116*10</f>
        <v>#DIV/0!</v>
      </c>
      <c r="G134" s="93">
        <f t="shared" si="53"/>
        <v>25</v>
      </c>
      <c r="H134" s="93" t="e">
        <f t="shared" si="53"/>
        <v>#DIV/0!</v>
      </c>
      <c r="I134" s="93">
        <f t="shared" si="53"/>
        <v>36.296296296296298</v>
      </c>
      <c r="J134" s="93" t="e">
        <f t="shared" si="53"/>
        <v>#DIV/0!</v>
      </c>
      <c r="K134" s="93">
        <f t="shared" si="53"/>
        <v>32</v>
      </c>
      <c r="L134" s="93">
        <f t="shared" si="53"/>
        <v>26.987951807228914</v>
      </c>
      <c r="M134" s="93">
        <f t="shared" si="53"/>
        <v>20</v>
      </c>
      <c r="N134" s="93" t="e">
        <f t="shared" si="53"/>
        <v>#DIV/0!</v>
      </c>
      <c r="O134" s="93">
        <f t="shared" si="53"/>
        <v>20</v>
      </c>
      <c r="P134" s="93">
        <f>P124/P116*10</f>
        <v>10</v>
      </c>
      <c r="Q134" s="93">
        <f t="shared" si="53"/>
        <v>33.333333333333336</v>
      </c>
      <c r="R134" s="93" t="e">
        <f t="shared" si="53"/>
        <v>#DIV/0!</v>
      </c>
      <c r="S134" s="93">
        <f t="shared" si="53"/>
        <v>22.400000000000002</v>
      </c>
      <c r="T134" s="93">
        <f t="shared" si="53"/>
        <v>32.962962962962962</v>
      </c>
      <c r="U134" s="93">
        <f t="shared" si="53"/>
        <v>67.52272727272728</v>
      </c>
      <c r="V134" s="93" t="e">
        <f t="shared" si="53"/>
        <v>#DIV/0!</v>
      </c>
      <c r="W134" s="93">
        <f t="shared" si="53"/>
        <v>20</v>
      </c>
      <c r="X134" s="93" t="e">
        <f t="shared" si="53"/>
        <v>#DIV/0!</v>
      </c>
      <c r="Y134" s="93">
        <f t="shared" si="53"/>
        <v>24.319148936170212</v>
      </c>
      <c r="Z134" s="93">
        <f t="shared" si="53"/>
        <v>28.947368421052634</v>
      </c>
      <c r="AD134" s="59"/>
      <c r="AE134" s="59"/>
    </row>
    <row r="135" spans="1:31" s="9" customFormat="1" ht="30" customHeight="1" x14ac:dyDescent="0.2">
      <c r="A135" s="8" t="s">
        <v>90</v>
      </c>
      <c r="B135" s="149">
        <f>B125/B117*10</f>
        <v>33.64948030634573</v>
      </c>
      <c r="C135" s="159">
        <f>C125/C117*10</f>
        <v>32.631096563011454</v>
      </c>
      <c r="D135" s="107">
        <f t="shared" si="52"/>
        <v>0.96973552833319021</v>
      </c>
      <c r="E135" s="139"/>
      <c r="F135" s="93" t="e">
        <f>F125/F117*10</f>
        <v>#DIV/0!</v>
      </c>
      <c r="G135" s="93">
        <f t="shared" ref="G135:Z135" si="54">G125/G117*10</f>
        <v>20</v>
      </c>
      <c r="H135" s="93">
        <f t="shared" si="54"/>
        <v>36</v>
      </c>
      <c r="I135" s="93">
        <f t="shared" si="54"/>
        <v>37.333333333333336</v>
      </c>
      <c r="J135" s="93">
        <f t="shared" si="54"/>
        <v>25</v>
      </c>
      <c r="K135" s="93">
        <f t="shared" si="54"/>
        <v>32</v>
      </c>
      <c r="L135" s="93" t="e">
        <f t="shared" si="54"/>
        <v>#DIV/0!</v>
      </c>
      <c r="M135" s="93">
        <f t="shared" si="54"/>
        <v>28.007662835249043</v>
      </c>
      <c r="N135" s="93">
        <f t="shared" si="54"/>
        <v>28.681948424068764</v>
      </c>
      <c r="O135" s="93" t="e">
        <f t="shared" si="54"/>
        <v>#DIV/0!</v>
      </c>
      <c r="P135" s="93">
        <f t="shared" si="54"/>
        <v>35.039370078740156</v>
      </c>
      <c r="Q135" s="93" t="e">
        <f t="shared" si="54"/>
        <v>#DIV/0!</v>
      </c>
      <c r="R135" s="93">
        <f t="shared" si="54"/>
        <v>18.620689655172413</v>
      </c>
      <c r="S135" s="93" t="e">
        <f t="shared" si="54"/>
        <v>#DIV/0!</v>
      </c>
      <c r="T135" s="93" t="e">
        <f t="shared" si="54"/>
        <v>#DIV/0!</v>
      </c>
      <c r="U135" s="93">
        <f t="shared" si="54"/>
        <v>38</v>
      </c>
      <c r="V135" s="93" t="e">
        <f t="shared" si="54"/>
        <v>#DIV/0!</v>
      </c>
      <c r="W135" s="93" t="e">
        <f t="shared" si="54"/>
        <v>#DIV/0!</v>
      </c>
      <c r="X135" s="93" t="e">
        <f t="shared" si="54"/>
        <v>#DIV/0!</v>
      </c>
      <c r="Y135" s="93">
        <f t="shared" si="54"/>
        <v>35.647840531561464</v>
      </c>
      <c r="Z135" s="93">
        <f t="shared" si="54"/>
        <v>29.090909090909093</v>
      </c>
      <c r="AD135" s="59"/>
      <c r="AE135" s="59"/>
    </row>
    <row r="136" spans="1:31" s="9" customFormat="1" ht="30" hidden="1" customHeight="1" x14ac:dyDescent="0.2">
      <c r="A136" s="8" t="s">
        <v>91</v>
      </c>
      <c r="B136" s="149"/>
      <c r="C136" s="147" t="e">
        <f>SUM(F136:Z136)</f>
        <v>#DIV/0!</v>
      </c>
      <c r="D136" s="107" t="e">
        <f>C136/B136</f>
        <v>#DIV/0!</v>
      </c>
      <c r="E136" s="137"/>
      <c r="F136" s="49" t="e">
        <f>F126/F118*10</f>
        <v>#DIV/0!</v>
      </c>
      <c r="G136" s="49" t="e">
        <f t="shared" ref="G136:Z136" si="55">G126/G118*10</f>
        <v>#DIV/0!</v>
      </c>
      <c r="H136" s="49" t="e">
        <f t="shared" si="55"/>
        <v>#DIV/0!</v>
      </c>
      <c r="I136" s="49" t="e">
        <f t="shared" si="55"/>
        <v>#DIV/0!</v>
      </c>
      <c r="J136" s="49" t="e">
        <f t="shared" si="55"/>
        <v>#DIV/0!</v>
      </c>
      <c r="K136" s="49" t="e">
        <f t="shared" si="55"/>
        <v>#DIV/0!</v>
      </c>
      <c r="L136" s="49" t="e">
        <f t="shared" si="55"/>
        <v>#DIV/0!</v>
      </c>
      <c r="M136" s="49" t="e">
        <f t="shared" si="55"/>
        <v>#DIV/0!</v>
      </c>
      <c r="N136" s="49" t="e">
        <f t="shared" si="55"/>
        <v>#DIV/0!</v>
      </c>
      <c r="O136" s="49" t="e">
        <f t="shared" si="55"/>
        <v>#DIV/0!</v>
      </c>
      <c r="P136" s="49" t="e">
        <f t="shared" si="55"/>
        <v>#DIV/0!</v>
      </c>
      <c r="Q136" s="49" t="e">
        <f t="shared" si="55"/>
        <v>#DIV/0!</v>
      </c>
      <c r="R136" s="49" t="e">
        <f t="shared" si="55"/>
        <v>#DIV/0!</v>
      </c>
      <c r="S136" s="49" t="e">
        <f t="shared" si="55"/>
        <v>#DIV/0!</v>
      </c>
      <c r="T136" s="49" t="e">
        <f t="shared" si="55"/>
        <v>#DIV/0!</v>
      </c>
      <c r="U136" s="49" t="e">
        <f t="shared" si="55"/>
        <v>#DIV/0!</v>
      </c>
      <c r="V136" s="49" t="e">
        <f t="shared" si="55"/>
        <v>#DIV/0!</v>
      </c>
      <c r="W136" s="49" t="e">
        <f t="shared" si="55"/>
        <v>#DIV/0!</v>
      </c>
      <c r="X136" s="49" t="e">
        <f t="shared" si="55"/>
        <v>#DIV/0!</v>
      </c>
      <c r="Y136" s="49" t="e">
        <f t="shared" si="55"/>
        <v>#DIV/0!</v>
      </c>
      <c r="Z136" s="49" t="e">
        <f t="shared" si="55"/>
        <v>#DIV/0!</v>
      </c>
      <c r="AD136" s="59"/>
      <c r="AE136" s="59"/>
    </row>
    <row r="137" spans="1:31" s="9" customFormat="1" ht="30" hidden="1" customHeight="1" x14ac:dyDescent="0.2">
      <c r="A137" s="8" t="s">
        <v>201</v>
      </c>
      <c r="B137" s="151"/>
      <c r="C137" s="147" t="e">
        <f t="shared" si="36"/>
        <v>#DIV/0!</v>
      </c>
      <c r="D137" s="107" t="e">
        <f>C137/B138</f>
        <v>#DIV/0!</v>
      </c>
      <c r="E137" s="137"/>
      <c r="F137" s="49" t="e">
        <f t="shared" ref="F137:Z137" si="56">F127/F120*10</f>
        <v>#DIV/0!</v>
      </c>
      <c r="G137" s="49" t="e">
        <f t="shared" si="56"/>
        <v>#DIV/0!</v>
      </c>
      <c r="H137" s="49" t="e">
        <f t="shared" si="56"/>
        <v>#DIV/0!</v>
      </c>
      <c r="I137" s="49" t="e">
        <f t="shared" si="56"/>
        <v>#DIV/0!</v>
      </c>
      <c r="J137" s="49" t="e">
        <f t="shared" si="56"/>
        <v>#DIV/0!</v>
      </c>
      <c r="K137" s="49" t="e">
        <f t="shared" si="56"/>
        <v>#DIV/0!</v>
      </c>
      <c r="L137" s="49" t="e">
        <f t="shared" si="56"/>
        <v>#DIV/0!</v>
      </c>
      <c r="M137" s="49" t="e">
        <f t="shared" si="56"/>
        <v>#DIV/0!</v>
      </c>
      <c r="N137" s="49" t="e">
        <f t="shared" si="56"/>
        <v>#DIV/0!</v>
      </c>
      <c r="O137" s="49" t="e">
        <f t="shared" si="56"/>
        <v>#DIV/0!</v>
      </c>
      <c r="P137" s="49" t="e">
        <f t="shared" si="56"/>
        <v>#DIV/0!</v>
      </c>
      <c r="Q137" s="49" t="e">
        <f t="shared" si="56"/>
        <v>#DIV/0!</v>
      </c>
      <c r="R137" s="49" t="e">
        <f t="shared" si="56"/>
        <v>#DIV/0!</v>
      </c>
      <c r="S137" s="49" t="e">
        <f t="shared" si="56"/>
        <v>#DIV/0!</v>
      </c>
      <c r="T137" s="49" t="e">
        <f t="shared" si="56"/>
        <v>#DIV/0!</v>
      </c>
      <c r="U137" s="49" t="e">
        <f t="shared" si="56"/>
        <v>#DIV/0!</v>
      </c>
      <c r="V137" s="49" t="e">
        <f t="shared" si="56"/>
        <v>#DIV/0!</v>
      </c>
      <c r="W137" s="49" t="e">
        <f t="shared" si="56"/>
        <v>#DIV/0!</v>
      </c>
      <c r="X137" s="49" t="e">
        <f t="shared" si="56"/>
        <v>#DIV/0!</v>
      </c>
      <c r="Y137" s="49" t="e">
        <f t="shared" si="56"/>
        <v>#DIV/0!</v>
      </c>
      <c r="Z137" s="49" t="e">
        <f t="shared" si="56"/>
        <v>#DIV/0!</v>
      </c>
      <c r="AD137" s="59"/>
      <c r="AE137" s="59"/>
    </row>
    <row r="138" spans="1:31" s="9" customFormat="1" ht="30" customHeight="1" x14ac:dyDescent="0.2">
      <c r="A138" s="24" t="s">
        <v>140</v>
      </c>
      <c r="B138" s="149">
        <v>29856</v>
      </c>
      <c r="C138" s="147">
        <f t="shared" si="36"/>
        <v>40704.1</v>
      </c>
      <c r="D138" s="107">
        <f>C138/B139</f>
        <v>3.555874901720975</v>
      </c>
      <c r="E138" s="137">
        <v>21</v>
      </c>
      <c r="F138" s="49">
        <v>2400</v>
      </c>
      <c r="G138" s="49">
        <v>642</v>
      </c>
      <c r="H138" s="49">
        <v>4090</v>
      </c>
      <c r="I138" s="49">
        <v>2735</v>
      </c>
      <c r="J138" s="49">
        <v>734</v>
      </c>
      <c r="K138" s="49">
        <v>2050</v>
      </c>
      <c r="L138" s="49">
        <v>2110</v>
      </c>
      <c r="M138" s="49">
        <v>1508</v>
      </c>
      <c r="N138" s="49">
        <v>3443</v>
      </c>
      <c r="O138" s="91">
        <v>232.1</v>
      </c>
      <c r="P138" s="49">
        <v>526</v>
      </c>
      <c r="Q138" s="49">
        <v>1400</v>
      </c>
      <c r="R138" s="49">
        <v>2709</v>
      </c>
      <c r="S138" s="49">
        <v>1283</v>
      </c>
      <c r="T138" s="49">
        <v>5463</v>
      </c>
      <c r="U138" s="49">
        <v>2222</v>
      </c>
      <c r="V138" s="49">
        <v>1988</v>
      </c>
      <c r="W138" s="49">
        <v>164</v>
      </c>
      <c r="X138" s="49">
        <v>685</v>
      </c>
      <c r="Y138" s="49">
        <v>3670</v>
      </c>
      <c r="Z138" s="49">
        <v>650</v>
      </c>
      <c r="AD138" s="59"/>
      <c r="AE138" s="59"/>
    </row>
    <row r="139" spans="1:31" s="9" customFormat="1" ht="30" customHeight="1" x14ac:dyDescent="0.2">
      <c r="A139" s="24" t="s">
        <v>95</v>
      </c>
      <c r="B139" s="152">
        <v>11447</v>
      </c>
      <c r="C139" s="147">
        <f>SUM(F139:Z139)</f>
        <v>3663.5</v>
      </c>
      <c r="D139" s="107">
        <f t="shared" si="48"/>
        <v>0.32004018520136279</v>
      </c>
      <c r="E139" s="137">
        <v>21</v>
      </c>
      <c r="F139" s="94">
        <f>(F113-F138)/2</f>
        <v>0</v>
      </c>
      <c r="G139" s="94">
        <f>(G113-G138)/2</f>
        <v>155.5</v>
      </c>
      <c r="H139" s="94">
        <f t="shared" ref="H139:Y139" si="57">(H113-H138)/2</f>
        <v>325</v>
      </c>
      <c r="I139" s="94">
        <f t="shared" si="57"/>
        <v>299</v>
      </c>
      <c r="J139" s="94">
        <f t="shared" si="57"/>
        <v>29.5</v>
      </c>
      <c r="K139" s="94">
        <f t="shared" si="57"/>
        <v>605</v>
      </c>
      <c r="L139" s="94">
        <f t="shared" si="57"/>
        <v>60</v>
      </c>
      <c r="M139" s="94">
        <f t="shared" si="57"/>
        <v>66</v>
      </c>
      <c r="N139" s="94">
        <f t="shared" si="57"/>
        <v>493.5</v>
      </c>
      <c r="O139" s="94">
        <f t="shared" si="57"/>
        <v>51.500000000000014</v>
      </c>
      <c r="P139" s="94">
        <f t="shared" si="57"/>
        <v>174.5</v>
      </c>
      <c r="Q139" s="94">
        <f t="shared" si="57"/>
        <v>264</v>
      </c>
      <c r="R139" s="94">
        <f t="shared" si="57"/>
        <v>178</v>
      </c>
      <c r="S139" s="94">
        <f t="shared" si="57"/>
        <v>0</v>
      </c>
      <c r="T139" s="94">
        <f t="shared" si="57"/>
        <v>285</v>
      </c>
      <c r="U139" s="94">
        <f t="shared" si="57"/>
        <v>166</v>
      </c>
      <c r="V139" s="94">
        <f t="shared" si="57"/>
        <v>10</v>
      </c>
      <c r="W139" s="94">
        <f t="shared" si="57"/>
        <v>113</v>
      </c>
      <c r="X139" s="94">
        <f t="shared" si="57"/>
        <v>100</v>
      </c>
      <c r="Y139" s="94">
        <f t="shared" si="57"/>
        <v>281</v>
      </c>
      <c r="Z139" s="94">
        <v>7</v>
      </c>
      <c r="AD139" s="59"/>
      <c r="AE139" s="59"/>
    </row>
    <row r="140" spans="1:31" s="9" customFormat="1" ht="30" hidden="1" customHeight="1" x14ac:dyDescent="0.2">
      <c r="A140" s="24"/>
      <c r="B140" s="152"/>
      <c r="C140" s="147">
        <f>C113/21</f>
        <v>2323.195238095238</v>
      </c>
      <c r="D140" s="147"/>
      <c r="E140" s="147"/>
      <c r="F140" s="147">
        <f t="shared" ref="F140:Z140" si="58">F113/21</f>
        <v>114.28571428571429</v>
      </c>
      <c r="G140" s="147">
        <f t="shared" si="58"/>
        <v>45.38095238095238</v>
      </c>
      <c r="H140" s="147">
        <f t="shared" si="58"/>
        <v>225.71428571428572</v>
      </c>
      <c r="I140" s="147">
        <f t="shared" si="58"/>
        <v>158.71428571428572</v>
      </c>
      <c r="J140" s="147">
        <f t="shared" si="58"/>
        <v>37.761904761904759</v>
      </c>
      <c r="K140" s="147">
        <f t="shared" si="58"/>
        <v>155.23809523809524</v>
      </c>
      <c r="L140" s="147">
        <f t="shared" si="58"/>
        <v>106.19047619047619</v>
      </c>
      <c r="M140" s="147">
        <f t="shared" si="58"/>
        <v>78.095238095238102</v>
      </c>
      <c r="N140" s="147">
        <f t="shared" si="58"/>
        <v>210.95238095238096</v>
      </c>
      <c r="O140" s="147">
        <f t="shared" si="58"/>
        <v>15.957142857142859</v>
      </c>
      <c r="P140" s="147">
        <f t="shared" si="58"/>
        <v>41.666666666666664</v>
      </c>
      <c r="Q140" s="147">
        <f t="shared" si="58"/>
        <v>91.80952380952381</v>
      </c>
      <c r="R140" s="147">
        <f t="shared" si="58"/>
        <v>145.95238095238096</v>
      </c>
      <c r="S140" s="147">
        <f t="shared" si="58"/>
        <v>61.095238095238095</v>
      </c>
      <c r="T140" s="147">
        <f t="shared" si="58"/>
        <v>287.28571428571428</v>
      </c>
      <c r="U140" s="147">
        <f t="shared" si="58"/>
        <v>121.61904761904762</v>
      </c>
      <c r="V140" s="147">
        <f t="shared" si="58"/>
        <v>95.61904761904762</v>
      </c>
      <c r="W140" s="147">
        <f t="shared" si="58"/>
        <v>18.571428571428573</v>
      </c>
      <c r="X140" s="147">
        <f t="shared" si="58"/>
        <v>42.142857142857146</v>
      </c>
      <c r="Y140" s="147">
        <f t="shared" si="58"/>
        <v>201.52380952380952</v>
      </c>
      <c r="Z140" s="147">
        <f t="shared" si="58"/>
        <v>67.61904761904762</v>
      </c>
      <c r="AD140" s="59"/>
      <c r="AE140" s="59"/>
    </row>
    <row r="141" spans="1:31" s="9" customFormat="1" ht="30" customHeight="1" x14ac:dyDescent="0.2">
      <c r="A141" s="19" t="s">
        <v>96</v>
      </c>
      <c r="B141" s="148">
        <v>476</v>
      </c>
      <c r="C141" s="147">
        <f t="shared" si="36"/>
        <v>232</v>
      </c>
      <c r="D141" s="107">
        <f t="shared" si="48"/>
        <v>0.48739495798319327</v>
      </c>
      <c r="E141" s="137">
        <v>12</v>
      </c>
      <c r="F141" s="115"/>
      <c r="G141" s="115">
        <v>13</v>
      </c>
      <c r="H141" s="49">
        <v>17</v>
      </c>
      <c r="I141" s="49">
        <v>27</v>
      </c>
      <c r="J141" s="49">
        <v>15</v>
      </c>
      <c r="K141" s="49"/>
      <c r="L141" s="49">
        <v>20</v>
      </c>
      <c r="M141" s="49">
        <v>8</v>
      </c>
      <c r="N141" s="49"/>
      <c r="O141" s="49"/>
      <c r="P141" s="49">
        <v>5</v>
      </c>
      <c r="Q141" s="49">
        <v>16</v>
      </c>
      <c r="R141" s="49"/>
      <c r="S141" s="49"/>
      <c r="T141" s="49">
        <v>43</v>
      </c>
      <c r="U141" s="49"/>
      <c r="V141" s="49"/>
      <c r="W141" s="49">
        <v>13</v>
      </c>
      <c r="X141" s="49"/>
      <c r="Y141" s="49">
        <v>15</v>
      </c>
      <c r="Z141" s="49">
        <v>40</v>
      </c>
      <c r="AD141" s="59"/>
      <c r="AE141" s="59"/>
    </row>
    <row r="142" spans="1:31" s="9" customFormat="1" ht="30" hidden="1" customHeight="1" x14ac:dyDescent="0.2">
      <c r="A142" s="19" t="s">
        <v>97</v>
      </c>
      <c r="B142" s="49">
        <f t="shared" ref="B142" si="59">B139/B141</f>
        <v>24.048319327731093</v>
      </c>
      <c r="C142" s="49">
        <f t="shared" ref="C142" si="60">C139/C141</f>
        <v>15.790948275862069</v>
      </c>
      <c r="D142" s="107">
        <f t="shared" si="48"/>
        <v>0.65663417308555472</v>
      </c>
      <c r="E142" s="49"/>
      <c r="F142" s="49" t="e">
        <f t="shared" ref="F142:T142" si="61">F139/F141</f>
        <v>#DIV/0!</v>
      </c>
      <c r="G142" s="49">
        <f t="shared" si="61"/>
        <v>11.961538461538462</v>
      </c>
      <c r="H142" s="49">
        <f t="shared" si="61"/>
        <v>19.117647058823529</v>
      </c>
      <c r="I142" s="49">
        <f t="shared" si="61"/>
        <v>11.074074074074074</v>
      </c>
      <c r="J142" s="49">
        <f t="shared" si="61"/>
        <v>1.9666666666666666</v>
      </c>
      <c r="K142" s="49" t="e">
        <f t="shared" si="61"/>
        <v>#DIV/0!</v>
      </c>
      <c r="L142" s="49">
        <f t="shared" si="61"/>
        <v>3</v>
      </c>
      <c r="M142" s="49">
        <f t="shared" si="61"/>
        <v>8.25</v>
      </c>
      <c r="N142" s="49" t="e">
        <f t="shared" si="61"/>
        <v>#DIV/0!</v>
      </c>
      <c r="O142" s="49" t="e">
        <f t="shared" si="61"/>
        <v>#DIV/0!</v>
      </c>
      <c r="P142" s="49">
        <f t="shared" si="61"/>
        <v>34.9</v>
      </c>
      <c r="Q142" s="49">
        <f t="shared" si="61"/>
        <v>16.5</v>
      </c>
      <c r="R142" s="49" t="e">
        <f t="shared" si="61"/>
        <v>#DIV/0!</v>
      </c>
      <c r="S142" s="49" t="e">
        <f t="shared" si="61"/>
        <v>#DIV/0!</v>
      </c>
      <c r="T142" s="49">
        <f t="shared" si="61"/>
        <v>6.6279069767441863</v>
      </c>
      <c r="U142" s="49" t="e">
        <f>U139/U141</f>
        <v>#DIV/0!</v>
      </c>
      <c r="V142" s="49" t="e">
        <f t="shared" ref="V142:Z142" si="62">V139/V141</f>
        <v>#DIV/0!</v>
      </c>
      <c r="W142" s="49">
        <f t="shared" si="62"/>
        <v>8.6923076923076916</v>
      </c>
      <c r="X142" s="49" t="e">
        <f t="shared" si="62"/>
        <v>#DIV/0!</v>
      </c>
      <c r="Y142" s="49">
        <f t="shared" si="62"/>
        <v>18.733333333333334</v>
      </c>
      <c r="Z142" s="49">
        <f t="shared" si="62"/>
        <v>0.17499999999999999</v>
      </c>
      <c r="AD142" s="59"/>
      <c r="AE142" s="59"/>
    </row>
    <row r="143" spans="1:31" s="9" customFormat="1" ht="30" hidden="1" customHeight="1" x14ac:dyDescent="0.2">
      <c r="A143" s="8" t="s">
        <v>98</v>
      </c>
      <c r="B143" s="148">
        <v>5700</v>
      </c>
      <c r="C143" s="147">
        <f t="shared" si="36"/>
        <v>4658</v>
      </c>
      <c r="D143" s="107">
        <f t="shared" si="48"/>
        <v>0.81719298245614036</v>
      </c>
      <c r="E143" s="137"/>
      <c r="F143" s="94">
        <v>68</v>
      </c>
      <c r="G143" s="94">
        <v>77</v>
      </c>
      <c r="H143" s="94">
        <v>662</v>
      </c>
      <c r="I143" s="94">
        <v>313</v>
      </c>
      <c r="J143" s="94">
        <v>5</v>
      </c>
      <c r="K143" s="94">
        <v>141</v>
      </c>
      <c r="L143" s="94">
        <v>421</v>
      </c>
      <c r="M143" s="94">
        <v>649</v>
      </c>
      <c r="N143" s="94">
        <v>244</v>
      </c>
      <c r="O143" s="94">
        <v>68</v>
      </c>
      <c r="P143" s="94">
        <v>294</v>
      </c>
      <c r="Q143" s="94">
        <v>294</v>
      </c>
      <c r="R143" s="94">
        <v>13</v>
      </c>
      <c r="S143" s="94">
        <v>470</v>
      </c>
      <c r="T143" s="94">
        <v>120</v>
      </c>
      <c r="U143" s="94">
        <v>23</v>
      </c>
      <c r="V143" s="94">
        <v>115</v>
      </c>
      <c r="W143" s="94">
        <v>30</v>
      </c>
      <c r="X143" s="94">
        <v>281</v>
      </c>
      <c r="Y143" s="94">
        <v>368</v>
      </c>
      <c r="Z143" s="94">
        <v>2</v>
      </c>
      <c r="AD143" s="59"/>
      <c r="AE143" s="59"/>
    </row>
    <row r="144" spans="1:31" s="9" customFormat="1" ht="27" hidden="1" customHeight="1" x14ac:dyDescent="0.2">
      <c r="A144" s="10" t="s">
        <v>99</v>
      </c>
      <c r="B144" s="147"/>
      <c r="C144" s="147">
        <f t="shared" si="36"/>
        <v>0</v>
      </c>
      <c r="D144" s="107"/>
      <c r="E144" s="137"/>
      <c r="F144" s="94"/>
      <c r="G144" s="94"/>
      <c r="H144" s="49"/>
      <c r="I144" s="49"/>
      <c r="J144" s="49"/>
      <c r="K144" s="49"/>
      <c r="L144" s="49"/>
      <c r="M144" s="49"/>
      <c r="N144" s="49"/>
      <c r="O144" s="49"/>
      <c r="P144" s="49"/>
      <c r="Q144" s="49"/>
      <c r="R144" s="49"/>
      <c r="S144" s="49"/>
      <c r="T144" s="49"/>
      <c r="U144" s="49"/>
      <c r="V144" s="49"/>
      <c r="W144" s="49"/>
      <c r="X144" s="49"/>
      <c r="Y144" s="49"/>
      <c r="Z144" s="49"/>
      <c r="AD144" s="59"/>
      <c r="AE144" s="59"/>
    </row>
    <row r="145" spans="1:31" s="9" customFormat="1" ht="31.9" hidden="1" customHeight="1" outlineLevel="1" x14ac:dyDescent="0.2">
      <c r="A145" s="10" t="s">
        <v>100</v>
      </c>
      <c r="B145" s="148">
        <v>5178</v>
      </c>
      <c r="C145" s="147">
        <f t="shared" si="36"/>
        <v>4600</v>
      </c>
      <c r="D145" s="107">
        <f>C145/B145</f>
        <v>0.88837388953263807</v>
      </c>
      <c r="E145" s="137"/>
      <c r="F145" s="94">
        <v>68</v>
      </c>
      <c r="G145" s="94">
        <v>77</v>
      </c>
      <c r="H145" s="94">
        <v>662</v>
      </c>
      <c r="I145" s="94">
        <v>313</v>
      </c>
      <c r="J145" s="94">
        <v>5</v>
      </c>
      <c r="K145" s="94">
        <v>141</v>
      </c>
      <c r="L145" s="94">
        <v>421</v>
      </c>
      <c r="M145" s="94">
        <v>649</v>
      </c>
      <c r="N145" s="94">
        <v>244</v>
      </c>
      <c r="O145" s="94">
        <v>68</v>
      </c>
      <c r="P145" s="94">
        <v>294</v>
      </c>
      <c r="Q145" s="94">
        <v>294</v>
      </c>
      <c r="R145" s="94">
        <v>13</v>
      </c>
      <c r="S145" s="94">
        <v>470</v>
      </c>
      <c r="T145" s="94">
        <v>120</v>
      </c>
      <c r="U145" s="94">
        <v>23</v>
      </c>
      <c r="V145" s="94">
        <v>57</v>
      </c>
      <c r="W145" s="94">
        <v>30</v>
      </c>
      <c r="X145" s="94">
        <v>281</v>
      </c>
      <c r="Y145" s="94">
        <v>368</v>
      </c>
      <c r="Z145" s="94">
        <v>2</v>
      </c>
      <c r="AA145" s="36"/>
      <c r="AD145" s="59"/>
      <c r="AE145" s="59"/>
    </row>
    <row r="146" spans="1:31" s="9" customFormat="1" ht="30" hidden="1" customHeight="1" outlineLevel="1" x14ac:dyDescent="0.2">
      <c r="A146" s="24" t="s">
        <v>101</v>
      </c>
      <c r="B146" s="147">
        <v>7</v>
      </c>
      <c r="C146" s="147">
        <f t="shared" si="36"/>
        <v>0</v>
      </c>
      <c r="D146" s="107">
        <f>C146/B146</f>
        <v>0</v>
      </c>
      <c r="E146" s="137"/>
      <c r="F146" s="49"/>
      <c r="G146" s="49"/>
      <c r="H146" s="49"/>
      <c r="I146" s="49"/>
      <c r="J146" s="49"/>
      <c r="K146" s="49"/>
      <c r="L146" s="49"/>
      <c r="M146" s="49"/>
      <c r="N146" s="49"/>
      <c r="O146" s="49"/>
      <c r="P146" s="49"/>
      <c r="Q146" s="49"/>
      <c r="R146" s="49"/>
      <c r="S146" s="49"/>
      <c r="T146" s="49"/>
      <c r="U146" s="49"/>
      <c r="V146" s="49"/>
      <c r="W146" s="49"/>
      <c r="X146" s="49"/>
      <c r="Y146" s="49"/>
      <c r="Z146" s="49"/>
      <c r="AD146" s="59"/>
      <c r="AE146" s="59"/>
    </row>
    <row r="147" spans="1:31" s="9" customFormat="1" ht="27.75" hidden="1" customHeight="1" x14ac:dyDescent="0.2">
      <c r="A147" s="10" t="s">
        <v>172</v>
      </c>
      <c r="B147" s="175">
        <f>B146/B145</f>
        <v>1.3518733101583623E-3</v>
      </c>
      <c r="C147" s="147">
        <f t="shared" si="36"/>
        <v>0</v>
      </c>
      <c r="D147" s="107">
        <f>C147/B147</f>
        <v>0</v>
      </c>
      <c r="E147" s="137"/>
      <c r="F147" s="78">
        <f>F146/F145</f>
        <v>0</v>
      </c>
      <c r="G147" s="78">
        <f t="shared" ref="G147:Z147" si="63">G146/G145</f>
        <v>0</v>
      </c>
      <c r="H147" s="78">
        <f t="shared" si="63"/>
        <v>0</v>
      </c>
      <c r="I147" s="78">
        <f t="shared" si="63"/>
        <v>0</v>
      </c>
      <c r="J147" s="78">
        <f t="shared" si="63"/>
        <v>0</v>
      </c>
      <c r="K147" s="78">
        <f t="shared" si="63"/>
        <v>0</v>
      </c>
      <c r="L147" s="78">
        <f t="shared" si="63"/>
        <v>0</v>
      </c>
      <c r="M147" s="78">
        <f t="shared" si="63"/>
        <v>0</v>
      </c>
      <c r="N147" s="78">
        <f t="shared" si="63"/>
        <v>0</v>
      </c>
      <c r="O147" s="78">
        <f t="shared" si="63"/>
        <v>0</v>
      </c>
      <c r="P147" s="78">
        <f t="shared" si="63"/>
        <v>0</v>
      </c>
      <c r="Q147" s="78">
        <f t="shared" si="63"/>
        <v>0</v>
      </c>
      <c r="R147" s="78">
        <f t="shared" si="63"/>
        <v>0</v>
      </c>
      <c r="S147" s="78">
        <f t="shared" si="63"/>
        <v>0</v>
      </c>
      <c r="T147" s="78">
        <f t="shared" si="63"/>
        <v>0</v>
      </c>
      <c r="U147" s="78">
        <f t="shared" si="63"/>
        <v>0</v>
      </c>
      <c r="V147" s="78">
        <f t="shared" si="63"/>
        <v>0</v>
      </c>
      <c r="W147" s="78">
        <f t="shared" si="63"/>
        <v>0</v>
      </c>
      <c r="X147" s="78">
        <f t="shared" si="63"/>
        <v>0</v>
      </c>
      <c r="Y147" s="78">
        <f t="shared" si="63"/>
        <v>0</v>
      </c>
      <c r="Z147" s="78">
        <f t="shared" si="63"/>
        <v>0</v>
      </c>
      <c r="AD147" s="59"/>
      <c r="AE147" s="59"/>
    </row>
    <row r="148" spans="1:31" s="9" customFormat="1" ht="27.75" hidden="1" customHeight="1" x14ac:dyDescent="0.2">
      <c r="A148" s="10" t="s">
        <v>92</v>
      </c>
      <c r="B148" s="152"/>
      <c r="C148" s="147">
        <f t="shared" si="36"/>
        <v>4600</v>
      </c>
      <c r="D148" s="107"/>
      <c r="E148" s="137"/>
      <c r="F148" s="95">
        <v>68</v>
      </c>
      <c r="G148" s="95">
        <f t="shared" ref="G148:Z148" si="64">G145-G146</f>
        <v>77</v>
      </c>
      <c r="H148" s="95">
        <f t="shared" si="64"/>
        <v>662</v>
      </c>
      <c r="I148" s="95">
        <f t="shared" si="64"/>
        <v>313</v>
      </c>
      <c r="J148" s="95">
        <f t="shared" si="64"/>
        <v>5</v>
      </c>
      <c r="K148" s="95">
        <f t="shared" si="64"/>
        <v>141</v>
      </c>
      <c r="L148" s="95">
        <f>L145-L146-L144</f>
        <v>421</v>
      </c>
      <c r="M148" s="95">
        <f t="shared" si="64"/>
        <v>649</v>
      </c>
      <c r="N148" s="95">
        <f t="shared" si="64"/>
        <v>244</v>
      </c>
      <c r="O148" s="95">
        <f t="shared" si="64"/>
        <v>68</v>
      </c>
      <c r="P148" s="95">
        <f>P145-P146</f>
        <v>294</v>
      </c>
      <c r="Q148" s="95">
        <f t="shared" si="64"/>
        <v>294</v>
      </c>
      <c r="R148" s="95">
        <f t="shared" si="64"/>
        <v>13</v>
      </c>
      <c r="S148" s="95">
        <f>S145-S146</f>
        <v>470</v>
      </c>
      <c r="T148" s="95">
        <f t="shared" si="64"/>
        <v>120</v>
      </c>
      <c r="U148" s="95">
        <f>U145-U146</f>
        <v>23</v>
      </c>
      <c r="V148" s="95">
        <f t="shared" si="64"/>
        <v>57</v>
      </c>
      <c r="W148" s="95">
        <f>W145-W146</f>
        <v>30</v>
      </c>
      <c r="X148" s="95">
        <f t="shared" si="64"/>
        <v>281</v>
      </c>
      <c r="Y148" s="95">
        <f t="shared" si="64"/>
        <v>368</v>
      </c>
      <c r="Z148" s="95">
        <f t="shared" si="64"/>
        <v>2</v>
      </c>
      <c r="AA148" s="36"/>
      <c r="AD148" s="59"/>
      <c r="AE148" s="59"/>
    </row>
    <row r="149" spans="1:31" s="9" customFormat="1" ht="27.75" hidden="1" customHeight="1" x14ac:dyDescent="0.2">
      <c r="A149" s="10" t="s">
        <v>175</v>
      </c>
      <c r="B149" s="147"/>
      <c r="C149" s="147">
        <f t="shared" si="36"/>
        <v>0</v>
      </c>
      <c r="D149" s="102" t="e">
        <f>C149/B149</f>
        <v>#DIV/0!</v>
      </c>
      <c r="E149" s="140"/>
      <c r="F149" s="49"/>
      <c r="G149" s="49"/>
      <c r="H149" s="49"/>
      <c r="I149" s="49"/>
      <c r="J149" s="49"/>
      <c r="K149" s="49"/>
      <c r="L149" s="49"/>
      <c r="M149" s="49"/>
      <c r="N149" s="49"/>
      <c r="O149" s="49"/>
      <c r="P149" s="49"/>
      <c r="Q149" s="49"/>
      <c r="R149" s="49"/>
      <c r="S149" s="49"/>
      <c r="T149" s="49"/>
      <c r="U149" s="49"/>
      <c r="V149" s="49"/>
      <c r="W149" s="49"/>
      <c r="X149" s="49"/>
      <c r="Y149" s="49"/>
      <c r="Z149" s="49"/>
      <c r="AD149" s="59"/>
      <c r="AE149" s="59"/>
    </row>
    <row r="150" spans="1:31" s="9" customFormat="1" ht="30" hidden="1" customHeight="1" x14ac:dyDescent="0.2">
      <c r="A150" s="19" t="s">
        <v>102</v>
      </c>
      <c r="B150" s="147">
        <v>105</v>
      </c>
      <c r="C150" s="147">
        <f t="shared" si="36"/>
        <v>0</v>
      </c>
      <c r="D150" s="107">
        <f>C150/B150</f>
        <v>0</v>
      </c>
      <c r="E150" s="137"/>
      <c r="F150" s="49"/>
      <c r="G150" s="49"/>
      <c r="H150" s="49"/>
      <c r="I150" s="49"/>
      <c r="J150" s="49"/>
      <c r="K150" s="49"/>
      <c r="L150" s="49"/>
      <c r="M150" s="49"/>
      <c r="N150" s="49"/>
      <c r="O150" s="49"/>
      <c r="P150" s="49"/>
      <c r="Q150" s="49"/>
      <c r="R150" s="49"/>
      <c r="S150" s="49"/>
      <c r="T150" s="49"/>
      <c r="U150" s="49"/>
      <c r="V150" s="49"/>
      <c r="W150" s="49"/>
      <c r="X150" s="49"/>
      <c r="Y150" s="49"/>
      <c r="Z150" s="49"/>
      <c r="AD150" s="59"/>
      <c r="AE150" s="59"/>
    </row>
    <row r="151" spans="1:31" s="9" customFormat="1" ht="31.15" hidden="1" customHeight="1" x14ac:dyDescent="0.2">
      <c r="A151" s="10" t="s">
        <v>52</v>
      </c>
      <c r="B151" s="153" t="e">
        <f>B150/B149</f>
        <v>#DIV/0!</v>
      </c>
      <c r="C151" s="147" t="e">
        <f t="shared" si="36"/>
        <v>#DIV/0!</v>
      </c>
      <c r="D151" s="107"/>
      <c r="E151" s="137"/>
      <c r="F151" s="90" t="e">
        <f t="shared" ref="F151:Z151" si="65">F150/F149</f>
        <v>#DIV/0!</v>
      </c>
      <c r="G151" s="90" t="e">
        <f t="shared" si="65"/>
        <v>#DIV/0!</v>
      </c>
      <c r="H151" s="49" t="e">
        <f t="shared" si="65"/>
        <v>#DIV/0!</v>
      </c>
      <c r="I151" s="49" t="e">
        <f t="shared" si="65"/>
        <v>#DIV/0!</v>
      </c>
      <c r="J151" s="49" t="e">
        <f t="shared" si="65"/>
        <v>#DIV/0!</v>
      </c>
      <c r="K151" s="49" t="e">
        <f t="shared" si="65"/>
        <v>#DIV/0!</v>
      </c>
      <c r="L151" s="49" t="e">
        <f t="shared" si="65"/>
        <v>#DIV/0!</v>
      </c>
      <c r="M151" s="49" t="e">
        <f t="shared" si="65"/>
        <v>#DIV/0!</v>
      </c>
      <c r="N151" s="49" t="e">
        <f t="shared" si="65"/>
        <v>#DIV/0!</v>
      </c>
      <c r="O151" s="49" t="e">
        <f t="shared" si="65"/>
        <v>#DIV/0!</v>
      </c>
      <c r="P151" s="49" t="e">
        <f t="shared" si="65"/>
        <v>#DIV/0!</v>
      </c>
      <c r="Q151" s="49" t="e">
        <f t="shared" si="65"/>
        <v>#DIV/0!</v>
      </c>
      <c r="R151" s="49" t="e">
        <f t="shared" si="65"/>
        <v>#DIV/0!</v>
      </c>
      <c r="S151" s="49" t="e">
        <f t="shared" si="65"/>
        <v>#DIV/0!</v>
      </c>
      <c r="T151" s="49" t="e">
        <f t="shared" si="65"/>
        <v>#DIV/0!</v>
      </c>
      <c r="U151" s="49" t="e">
        <f t="shared" si="65"/>
        <v>#DIV/0!</v>
      </c>
      <c r="V151" s="49" t="e">
        <f t="shared" si="65"/>
        <v>#DIV/0!</v>
      </c>
      <c r="W151" s="49" t="e">
        <f t="shared" si="65"/>
        <v>#DIV/0!</v>
      </c>
      <c r="X151" s="49" t="e">
        <f t="shared" si="65"/>
        <v>#DIV/0!</v>
      </c>
      <c r="Y151" s="49" t="e">
        <f t="shared" si="65"/>
        <v>#DIV/0!</v>
      </c>
      <c r="Z151" s="49" t="e">
        <f t="shared" si="65"/>
        <v>#DIV/0!</v>
      </c>
      <c r="AD151" s="59"/>
      <c r="AE151" s="59"/>
    </row>
    <row r="152" spans="1:31" s="9" customFormat="1" ht="30" hidden="1" customHeight="1" x14ac:dyDescent="0.2">
      <c r="A152" s="19" t="s">
        <v>94</v>
      </c>
      <c r="B152" s="154">
        <f>B150/B146*10</f>
        <v>150</v>
      </c>
      <c r="C152" s="147" t="e">
        <f t="shared" si="36"/>
        <v>#DIV/0!</v>
      </c>
      <c r="D152" s="107" t="e">
        <f>C152/B152</f>
        <v>#DIV/0!</v>
      </c>
      <c r="E152" s="137"/>
      <c r="F152" s="91" t="e">
        <f t="shared" ref="F152" si="66">F150/F146*10</f>
        <v>#DIV/0!</v>
      </c>
      <c r="G152" s="91" t="e">
        <f t="shared" ref="G152:H152" si="67">G150/G146*10</f>
        <v>#DIV/0!</v>
      </c>
      <c r="H152" s="91" t="e">
        <f t="shared" si="67"/>
        <v>#DIV/0!</v>
      </c>
      <c r="I152" s="91" t="e">
        <f>I150/I146*10</f>
        <v>#DIV/0!</v>
      </c>
      <c r="J152" s="91" t="e">
        <f>J150/J146*10</f>
        <v>#DIV/0!</v>
      </c>
      <c r="K152" s="91" t="e">
        <f>K150/K146*10</f>
        <v>#DIV/0!</v>
      </c>
      <c r="L152" s="91" t="e">
        <f>L150/L146*10</f>
        <v>#DIV/0!</v>
      </c>
      <c r="M152" s="91" t="e">
        <f>M150/M146*10</f>
        <v>#DIV/0!</v>
      </c>
      <c r="N152" s="91" t="e">
        <f t="shared" ref="N152:S152" si="68">N150/N146*10</f>
        <v>#DIV/0!</v>
      </c>
      <c r="O152" s="91" t="e">
        <f t="shared" si="68"/>
        <v>#DIV/0!</v>
      </c>
      <c r="P152" s="91" t="e">
        <f t="shared" si="68"/>
        <v>#DIV/0!</v>
      </c>
      <c r="Q152" s="91" t="e">
        <f t="shared" si="68"/>
        <v>#DIV/0!</v>
      </c>
      <c r="R152" s="91" t="e">
        <f t="shared" si="68"/>
        <v>#DIV/0!</v>
      </c>
      <c r="S152" s="91" t="e">
        <f t="shared" si="68"/>
        <v>#DIV/0!</v>
      </c>
      <c r="T152" s="91" t="e">
        <f>T150/T146*10</f>
        <v>#DIV/0!</v>
      </c>
      <c r="U152" s="91" t="e">
        <f>U150/U146*10</f>
        <v>#DIV/0!</v>
      </c>
      <c r="V152" s="91" t="e">
        <f t="shared" ref="V152:W152" si="69">V150/V146*10</f>
        <v>#DIV/0!</v>
      </c>
      <c r="W152" s="91" t="e">
        <f t="shared" si="69"/>
        <v>#DIV/0!</v>
      </c>
      <c r="X152" s="91" t="e">
        <f>X150/X146*10</f>
        <v>#DIV/0!</v>
      </c>
      <c r="Y152" s="91" t="e">
        <f>Y150/Y146*10</f>
        <v>#DIV/0!</v>
      </c>
      <c r="Z152" s="91" t="e">
        <f>Z150/Z146*10</f>
        <v>#DIV/0!</v>
      </c>
      <c r="AD152" s="59"/>
      <c r="AE152" s="59"/>
    </row>
    <row r="153" spans="1:31" s="9" customFormat="1" ht="30" hidden="1" customHeight="1" outlineLevel="1" x14ac:dyDescent="0.2">
      <c r="A153" s="8" t="s">
        <v>103</v>
      </c>
      <c r="B153" s="176">
        <v>961.5</v>
      </c>
      <c r="C153" s="147">
        <f t="shared" si="36"/>
        <v>911.1450000000001</v>
      </c>
      <c r="D153" s="107"/>
      <c r="E153" s="137"/>
      <c r="F153" s="94">
        <v>24.2</v>
      </c>
      <c r="G153" s="94">
        <v>51.5</v>
      </c>
      <c r="H153" s="49">
        <v>111.3</v>
      </c>
      <c r="I153" s="49"/>
      <c r="J153" s="49">
        <v>48.545000000000002</v>
      </c>
      <c r="K153" s="49">
        <v>35</v>
      </c>
      <c r="L153" s="49">
        <v>127</v>
      </c>
      <c r="M153" s="49">
        <v>69</v>
      </c>
      <c r="N153" s="49">
        <v>56</v>
      </c>
      <c r="O153" s="49">
        <v>24</v>
      </c>
      <c r="P153" s="49">
        <v>101</v>
      </c>
      <c r="Q153" s="49">
        <v>101</v>
      </c>
      <c r="R153" s="49"/>
      <c r="S153" s="91">
        <v>5.6</v>
      </c>
      <c r="T153" s="49">
        <v>10</v>
      </c>
      <c r="U153" s="49">
        <v>30</v>
      </c>
      <c r="V153" s="49"/>
      <c r="W153" s="49">
        <v>1</v>
      </c>
      <c r="X153" s="49">
        <v>65</v>
      </c>
      <c r="Y153" s="49">
        <v>48</v>
      </c>
      <c r="Z153" s="49">
        <v>3</v>
      </c>
      <c r="AD153" s="59"/>
      <c r="AE153" s="59"/>
    </row>
    <row r="154" spans="1:31" s="9" customFormat="1" ht="30" hidden="1" customHeight="1" x14ac:dyDescent="0.2">
      <c r="A154" s="8" t="s">
        <v>104</v>
      </c>
      <c r="B154" s="155"/>
      <c r="C154" s="147">
        <f t="shared" si="36"/>
        <v>141</v>
      </c>
      <c r="D154" s="18"/>
      <c r="E154" s="141"/>
      <c r="F154" s="96"/>
      <c r="G154" s="96"/>
      <c r="H154" s="49"/>
      <c r="I154" s="49"/>
      <c r="J154" s="49"/>
      <c r="K154" s="49"/>
      <c r="L154" s="49">
        <v>139</v>
      </c>
      <c r="M154" s="49"/>
      <c r="N154" s="49"/>
      <c r="O154" s="49">
        <v>2</v>
      </c>
      <c r="P154" s="49"/>
      <c r="Q154" s="49"/>
      <c r="R154" s="49"/>
      <c r="S154" s="49"/>
      <c r="T154" s="49"/>
      <c r="U154" s="49"/>
      <c r="V154" s="49"/>
      <c r="W154" s="49"/>
      <c r="X154" s="49"/>
      <c r="Y154" s="49"/>
      <c r="Z154" s="49"/>
      <c r="AD154" s="59"/>
      <c r="AE154" s="59"/>
    </row>
    <row r="155" spans="1:31" s="9" customFormat="1" ht="30" hidden="1" customHeight="1" x14ac:dyDescent="0.2">
      <c r="A155" s="8" t="s">
        <v>85</v>
      </c>
      <c r="B155" s="155">
        <v>48</v>
      </c>
      <c r="C155" s="147">
        <f t="shared" si="36"/>
        <v>0</v>
      </c>
      <c r="D155" s="18"/>
      <c r="E155" s="141"/>
      <c r="F155" s="96"/>
      <c r="G155" s="96"/>
      <c r="H155" s="49"/>
      <c r="I155" s="49"/>
      <c r="J155" s="49"/>
      <c r="K155" s="49"/>
      <c r="L155" s="49"/>
      <c r="M155" s="49"/>
      <c r="N155" s="49"/>
      <c r="O155" s="49"/>
      <c r="P155" s="49"/>
      <c r="Q155" s="49"/>
      <c r="S155" s="49"/>
      <c r="T155" s="49"/>
      <c r="U155" s="49"/>
      <c r="V155" s="49"/>
      <c r="W155" s="49"/>
      <c r="X155" s="49"/>
      <c r="Y155" s="49"/>
      <c r="Z155" s="49"/>
      <c r="AD155" s="59"/>
      <c r="AE155" s="59"/>
    </row>
    <row r="156" spans="1:31" s="9" customFormat="1" ht="30" hidden="1" customHeight="1" outlineLevel="1" x14ac:dyDescent="0.2">
      <c r="A156" s="8" t="s">
        <v>105</v>
      </c>
      <c r="B156" s="152">
        <v>900.1</v>
      </c>
      <c r="C156" s="147">
        <f t="shared" si="36"/>
        <v>901.44500000000005</v>
      </c>
      <c r="D156" s="107"/>
      <c r="E156" s="137"/>
      <c r="F156" s="94">
        <v>24</v>
      </c>
      <c r="G156" s="94">
        <v>52</v>
      </c>
      <c r="H156" s="94">
        <v>111.3</v>
      </c>
      <c r="I156" s="94"/>
      <c r="J156" s="94">
        <v>48.545000000000002</v>
      </c>
      <c r="K156" s="94">
        <v>35</v>
      </c>
      <c r="L156" s="94">
        <v>139</v>
      </c>
      <c r="M156" s="94">
        <v>69</v>
      </c>
      <c r="N156" s="94">
        <v>56</v>
      </c>
      <c r="O156" s="94">
        <v>2</v>
      </c>
      <c r="P156" s="94">
        <v>101</v>
      </c>
      <c r="Q156" s="94">
        <v>101</v>
      </c>
      <c r="R156" s="94"/>
      <c r="S156" s="145">
        <v>5.6</v>
      </c>
      <c r="T156" s="94">
        <v>10</v>
      </c>
      <c r="U156" s="94">
        <v>30</v>
      </c>
      <c r="V156" s="94"/>
      <c r="W156" s="94">
        <v>1</v>
      </c>
      <c r="X156" s="94">
        <v>65</v>
      </c>
      <c r="Y156" s="94">
        <v>48</v>
      </c>
      <c r="Z156" s="94">
        <v>3</v>
      </c>
      <c r="AD156" s="59"/>
      <c r="AE156" s="59"/>
    </row>
    <row r="157" spans="1:31" s="9" customFormat="1" ht="30" customHeight="1" outlineLevel="1" x14ac:dyDescent="0.2">
      <c r="A157" s="24" t="s">
        <v>163</v>
      </c>
      <c r="B157" s="147">
        <v>15</v>
      </c>
      <c r="C157" s="147">
        <f>SUM(F157:Z157)</f>
        <v>52.5</v>
      </c>
      <c r="D157" s="107">
        <f t="shared" ref="D157:D162" si="70">C157/B157</f>
        <v>3.5</v>
      </c>
      <c r="E157" s="137">
        <v>4</v>
      </c>
      <c r="F157" s="49"/>
      <c r="G157" s="49"/>
      <c r="H157" s="49"/>
      <c r="I157" s="49"/>
      <c r="J157" s="49"/>
      <c r="K157" s="49"/>
      <c r="L157" s="49">
        <v>14</v>
      </c>
      <c r="M157" s="49"/>
      <c r="N157" s="49">
        <v>10</v>
      </c>
      <c r="O157" s="49"/>
      <c r="P157" s="49"/>
      <c r="Q157" s="49"/>
      <c r="R157" s="49"/>
      <c r="S157" s="49"/>
      <c r="T157" s="49"/>
      <c r="U157" s="91">
        <v>4.5</v>
      </c>
      <c r="V157" s="49"/>
      <c r="W157" s="49"/>
      <c r="X157" s="49"/>
      <c r="Y157" s="49">
        <v>24</v>
      </c>
      <c r="Z157" s="49"/>
      <c r="AD157" s="59"/>
      <c r="AE157" s="59"/>
    </row>
    <row r="158" spans="1:31" s="9" customFormat="1" ht="30" hidden="1" customHeight="1" x14ac:dyDescent="0.2">
      <c r="A158" s="10" t="s">
        <v>172</v>
      </c>
      <c r="B158" s="175"/>
      <c r="C158" s="147" t="e">
        <f t="shared" si="36"/>
        <v>#DIV/0!</v>
      </c>
      <c r="D158" s="107" t="e">
        <f t="shared" si="70"/>
        <v>#DIV/0!</v>
      </c>
      <c r="E158" s="137"/>
      <c r="F158" s="90">
        <f t="shared" ref="F158:L158" si="71">F157/F156</f>
        <v>0</v>
      </c>
      <c r="G158" s="90">
        <f t="shared" si="71"/>
        <v>0</v>
      </c>
      <c r="H158" s="90">
        <f t="shared" si="71"/>
        <v>0</v>
      </c>
      <c r="I158" s="90" t="e">
        <f t="shared" si="71"/>
        <v>#DIV/0!</v>
      </c>
      <c r="J158" s="90">
        <f t="shared" si="71"/>
        <v>0</v>
      </c>
      <c r="K158" s="90">
        <f t="shared" si="71"/>
        <v>0</v>
      </c>
      <c r="L158" s="90">
        <f t="shared" si="71"/>
        <v>0.10071942446043165</v>
      </c>
      <c r="M158" s="90">
        <f t="shared" ref="M158:Z158" si="72">M157/M156</f>
        <v>0</v>
      </c>
      <c r="N158" s="90">
        <f t="shared" si="72"/>
        <v>0.17857142857142858</v>
      </c>
      <c r="O158" s="90">
        <f t="shared" si="72"/>
        <v>0</v>
      </c>
      <c r="P158" s="90">
        <f t="shared" si="72"/>
        <v>0</v>
      </c>
      <c r="Q158" s="90">
        <f t="shared" si="72"/>
        <v>0</v>
      </c>
      <c r="R158" s="90" t="e">
        <f>R157/R156</f>
        <v>#DIV/0!</v>
      </c>
      <c r="S158" s="90">
        <f t="shared" si="72"/>
        <v>0</v>
      </c>
      <c r="T158" s="90">
        <f t="shared" si="72"/>
        <v>0</v>
      </c>
      <c r="U158" s="90">
        <f t="shared" si="72"/>
        <v>0.15</v>
      </c>
      <c r="V158" s="90" t="e">
        <f>V157/V156</f>
        <v>#DIV/0!</v>
      </c>
      <c r="W158" s="90">
        <f t="shared" si="72"/>
        <v>0</v>
      </c>
      <c r="X158" s="90">
        <f t="shared" si="72"/>
        <v>0</v>
      </c>
      <c r="Y158" s="90">
        <f t="shared" si="72"/>
        <v>0.5</v>
      </c>
      <c r="Z158" s="90">
        <f t="shared" si="72"/>
        <v>0</v>
      </c>
      <c r="AD158" s="59"/>
      <c r="AE158" s="59"/>
    </row>
    <row r="159" spans="1:31" s="9" customFormat="1" ht="30.75" hidden="1" customHeight="1" x14ac:dyDescent="0.2">
      <c r="A159" s="10" t="s">
        <v>176</v>
      </c>
      <c r="B159" s="147"/>
      <c r="C159" s="147">
        <f t="shared" ref="C159:C221" si="73">SUM(F159:Z159)</f>
        <v>0</v>
      </c>
      <c r="D159" s="107" t="e">
        <f t="shared" si="70"/>
        <v>#DIV/0!</v>
      </c>
      <c r="E159" s="137"/>
      <c r="F159" s="49"/>
      <c r="G159" s="49"/>
      <c r="H159" s="49"/>
      <c r="I159" s="49"/>
      <c r="J159" s="49"/>
      <c r="K159" s="49"/>
      <c r="L159" s="49"/>
      <c r="M159" s="49"/>
      <c r="N159" s="49"/>
      <c r="O159" s="49"/>
      <c r="P159" s="49"/>
      <c r="Q159" s="49"/>
      <c r="R159" s="49"/>
      <c r="S159" s="49"/>
      <c r="T159" s="49"/>
      <c r="U159" s="49"/>
      <c r="V159" s="49"/>
      <c r="W159" s="49"/>
      <c r="X159" s="49"/>
      <c r="Y159" s="49"/>
      <c r="Z159" s="49"/>
      <c r="AD159" s="59"/>
      <c r="AE159" s="59"/>
    </row>
    <row r="160" spans="1:31" s="9" customFormat="1" ht="30" customHeight="1" x14ac:dyDescent="0.2">
      <c r="A160" s="19" t="s">
        <v>106</v>
      </c>
      <c r="B160" s="147">
        <v>1010</v>
      </c>
      <c r="C160" s="147">
        <f>SUM(F160:Z160)</f>
        <v>1165</v>
      </c>
      <c r="D160" s="107">
        <f t="shared" si="70"/>
        <v>1.1534653465346534</v>
      </c>
      <c r="E160" s="137">
        <v>4</v>
      </c>
      <c r="F160" s="49"/>
      <c r="G160" s="49"/>
      <c r="H160" s="49"/>
      <c r="I160" s="49"/>
      <c r="J160" s="49"/>
      <c r="K160" s="49"/>
      <c r="L160" s="49">
        <v>700</v>
      </c>
      <c r="M160" s="49"/>
      <c r="N160" s="49">
        <v>200</v>
      </c>
      <c r="O160" s="49"/>
      <c r="P160" s="49"/>
      <c r="Q160" s="49"/>
      <c r="R160" s="49"/>
      <c r="S160" s="49"/>
      <c r="T160" s="49"/>
      <c r="U160" s="49">
        <v>65</v>
      </c>
      <c r="V160" s="49"/>
      <c r="W160" s="49"/>
      <c r="X160" s="49"/>
      <c r="Y160" s="49">
        <v>200</v>
      </c>
      <c r="Z160" s="49"/>
      <c r="AD160" s="59"/>
      <c r="AE160" s="59"/>
    </row>
    <row r="161" spans="1:31" s="9" customFormat="1" ht="30" hidden="1" customHeight="1" x14ac:dyDescent="0.2">
      <c r="A161" s="10" t="s">
        <v>52</v>
      </c>
      <c r="B161" s="150"/>
      <c r="C161" s="147" t="e">
        <f t="shared" si="73"/>
        <v>#DIV/0!</v>
      </c>
      <c r="D161" s="107" t="e">
        <f t="shared" si="70"/>
        <v>#DIV/0!</v>
      </c>
      <c r="E161" s="137"/>
      <c r="F161" s="48" t="e">
        <f t="shared" ref="F161:M161" si="74">F160/F159</f>
        <v>#DIV/0!</v>
      </c>
      <c r="G161" s="48" t="e">
        <f t="shared" si="74"/>
        <v>#DIV/0!</v>
      </c>
      <c r="H161" s="48" t="e">
        <f t="shared" si="74"/>
        <v>#DIV/0!</v>
      </c>
      <c r="I161" s="48" t="e">
        <f t="shared" si="74"/>
        <v>#DIV/0!</v>
      </c>
      <c r="J161" s="48" t="e">
        <f t="shared" si="74"/>
        <v>#DIV/0!</v>
      </c>
      <c r="K161" s="48" t="e">
        <f t="shared" si="74"/>
        <v>#DIV/0!</v>
      </c>
      <c r="L161" s="48" t="e">
        <f t="shared" si="74"/>
        <v>#DIV/0!</v>
      </c>
      <c r="M161" s="48" t="e">
        <f t="shared" si="74"/>
        <v>#DIV/0!</v>
      </c>
      <c r="N161" s="48" t="e">
        <f t="shared" ref="N161:O161" si="75">N160/N159</f>
        <v>#DIV/0!</v>
      </c>
      <c r="O161" s="48" t="e">
        <f t="shared" si="75"/>
        <v>#DIV/0!</v>
      </c>
      <c r="P161" s="48" t="e">
        <f>P160/P159</f>
        <v>#DIV/0!</v>
      </c>
      <c r="Q161" s="48" t="e">
        <f t="shared" ref="Q161:R161" si="76">Q160/Q159</f>
        <v>#DIV/0!</v>
      </c>
      <c r="R161" s="48" t="e">
        <f t="shared" si="76"/>
        <v>#DIV/0!</v>
      </c>
      <c r="S161" s="48" t="e">
        <f t="shared" ref="S161:Z161" si="77">S160/S159</f>
        <v>#DIV/0!</v>
      </c>
      <c r="T161" s="48" t="e">
        <f t="shared" si="77"/>
        <v>#DIV/0!</v>
      </c>
      <c r="U161" s="48" t="e">
        <f t="shared" si="77"/>
        <v>#DIV/0!</v>
      </c>
      <c r="V161" s="48" t="e">
        <f t="shared" si="77"/>
        <v>#DIV/0!</v>
      </c>
      <c r="W161" s="48" t="e">
        <f t="shared" si="77"/>
        <v>#DIV/0!</v>
      </c>
      <c r="X161" s="48" t="e">
        <f t="shared" si="77"/>
        <v>#DIV/0!</v>
      </c>
      <c r="Y161" s="48" t="e">
        <f t="shared" si="77"/>
        <v>#DIV/0!</v>
      </c>
      <c r="Z161" s="48" t="e">
        <f t="shared" si="77"/>
        <v>#DIV/0!</v>
      </c>
      <c r="AD161" s="59"/>
      <c r="AE161" s="59"/>
    </row>
    <row r="162" spans="1:31" s="9" customFormat="1" ht="30" customHeight="1" x14ac:dyDescent="0.2">
      <c r="A162" s="19" t="s">
        <v>94</v>
      </c>
      <c r="B162" s="154">
        <f>B160/B157*10</f>
        <v>673.33333333333326</v>
      </c>
      <c r="C162" s="154">
        <f>C160/C157*10</f>
        <v>221.9047619047619</v>
      </c>
      <c r="D162" s="107">
        <f t="shared" si="70"/>
        <v>0.32956152758132962</v>
      </c>
      <c r="E162" s="137"/>
      <c r="F162" s="96" t="e">
        <f>F160/F157*10</f>
        <v>#DIV/0!</v>
      </c>
      <c r="G162" s="96" t="e">
        <f t="shared" ref="G162:I162" si="78">G160/G157*10</f>
        <v>#DIV/0!</v>
      </c>
      <c r="H162" s="96" t="e">
        <f t="shared" si="78"/>
        <v>#DIV/0!</v>
      </c>
      <c r="I162" s="96" t="e">
        <f t="shared" si="78"/>
        <v>#DIV/0!</v>
      </c>
      <c r="J162" s="96" t="e">
        <f t="shared" ref="J162:O162" si="79">J160/J157*10</f>
        <v>#DIV/0!</v>
      </c>
      <c r="K162" s="96" t="e">
        <f t="shared" si="79"/>
        <v>#DIV/0!</v>
      </c>
      <c r="L162" s="185">
        <f t="shared" si="79"/>
        <v>500</v>
      </c>
      <c r="M162" s="96" t="e">
        <f>M160/M157*10</f>
        <v>#DIV/0!</v>
      </c>
      <c r="N162" s="96">
        <f t="shared" si="79"/>
        <v>200</v>
      </c>
      <c r="O162" s="96" t="e">
        <f t="shared" si="79"/>
        <v>#DIV/0!</v>
      </c>
      <c r="P162" s="96" t="e">
        <f t="shared" ref="P162:R162" si="80">P160/P157*10</f>
        <v>#DIV/0!</v>
      </c>
      <c r="Q162" s="96" t="e">
        <f t="shared" si="80"/>
        <v>#DIV/0!</v>
      </c>
      <c r="R162" s="96" t="e">
        <f t="shared" si="80"/>
        <v>#DIV/0!</v>
      </c>
      <c r="S162" s="96" t="e">
        <f t="shared" ref="S162:Z162" si="81">S160/S157*10</f>
        <v>#DIV/0!</v>
      </c>
      <c r="T162" s="96" t="e">
        <f t="shared" si="81"/>
        <v>#DIV/0!</v>
      </c>
      <c r="U162" s="96">
        <f t="shared" si="81"/>
        <v>144.44444444444446</v>
      </c>
      <c r="V162" s="96" t="e">
        <f t="shared" si="81"/>
        <v>#DIV/0!</v>
      </c>
      <c r="W162" s="96" t="e">
        <f t="shared" si="81"/>
        <v>#DIV/0!</v>
      </c>
      <c r="X162" s="96" t="e">
        <f t="shared" si="81"/>
        <v>#DIV/0!</v>
      </c>
      <c r="Y162" s="96">
        <f t="shared" si="81"/>
        <v>83.333333333333343</v>
      </c>
      <c r="Z162" s="96" t="e">
        <f t="shared" si="81"/>
        <v>#DIV/0!</v>
      </c>
      <c r="AD162" s="59"/>
      <c r="AE162" s="59"/>
    </row>
    <row r="163" spans="1:31" s="9" customFormat="1" ht="30" hidden="1" customHeight="1" x14ac:dyDescent="0.2">
      <c r="A163" s="10" t="s">
        <v>92</v>
      </c>
      <c r="B163" s="152"/>
      <c r="C163" s="147">
        <f t="shared" si="73"/>
        <v>848.94500000000005</v>
      </c>
      <c r="D163" s="107"/>
      <c r="E163" s="137"/>
      <c r="F163" s="96">
        <f>F156-F157</f>
        <v>24</v>
      </c>
      <c r="G163" s="96">
        <f t="shared" ref="G163:Z163" si="82">G156-G157</f>
        <v>52</v>
      </c>
      <c r="H163" s="96">
        <f>H156-H157</f>
        <v>111.3</v>
      </c>
      <c r="I163" s="96">
        <f>I156-I157</f>
        <v>0</v>
      </c>
      <c r="J163" s="96">
        <f t="shared" si="82"/>
        <v>48.545000000000002</v>
      </c>
      <c r="K163" s="96">
        <f t="shared" si="82"/>
        <v>35</v>
      </c>
      <c r="L163" s="96">
        <f t="shared" si="82"/>
        <v>125</v>
      </c>
      <c r="M163" s="96">
        <f t="shared" si="82"/>
        <v>69</v>
      </c>
      <c r="N163" s="96">
        <f t="shared" si="82"/>
        <v>46</v>
      </c>
      <c r="O163" s="96">
        <f t="shared" si="82"/>
        <v>2</v>
      </c>
      <c r="P163" s="96">
        <f t="shared" si="82"/>
        <v>101</v>
      </c>
      <c r="Q163" s="96">
        <f t="shared" si="82"/>
        <v>101</v>
      </c>
      <c r="R163" s="96">
        <f t="shared" si="82"/>
        <v>0</v>
      </c>
      <c r="S163" s="96">
        <f t="shared" si="82"/>
        <v>5.6</v>
      </c>
      <c r="T163" s="96">
        <f t="shared" si="82"/>
        <v>10</v>
      </c>
      <c r="U163" s="96">
        <f t="shared" si="82"/>
        <v>25.5</v>
      </c>
      <c r="V163" s="96">
        <f t="shared" si="82"/>
        <v>0</v>
      </c>
      <c r="W163" s="96">
        <f t="shared" si="82"/>
        <v>1</v>
      </c>
      <c r="X163" s="96">
        <f t="shared" si="82"/>
        <v>65</v>
      </c>
      <c r="Y163" s="96">
        <f t="shared" si="82"/>
        <v>24</v>
      </c>
      <c r="Z163" s="96">
        <f t="shared" si="82"/>
        <v>3</v>
      </c>
      <c r="AA163" s="52"/>
      <c r="AD163" s="59"/>
      <c r="AE163" s="59"/>
    </row>
    <row r="164" spans="1:31" s="9" customFormat="1" ht="30" customHeight="1" outlineLevel="1" x14ac:dyDescent="0.2">
      <c r="A164" s="24" t="s">
        <v>164</v>
      </c>
      <c r="B164" s="147">
        <v>159</v>
      </c>
      <c r="C164" s="147">
        <f t="shared" si="73"/>
        <v>60</v>
      </c>
      <c r="D164" s="107">
        <f>C164/B164</f>
        <v>0.37735849056603776</v>
      </c>
      <c r="E164" s="137">
        <v>3</v>
      </c>
      <c r="F164" s="86"/>
      <c r="G164" s="80"/>
      <c r="H164" s="97">
        <v>15</v>
      </c>
      <c r="I164" s="80"/>
      <c r="J164" s="80"/>
      <c r="K164" s="80"/>
      <c r="L164" s="80"/>
      <c r="M164" s="80">
        <v>15</v>
      </c>
      <c r="N164" s="80"/>
      <c r="O164" s="80"/>
      <c r="P164" s="80"/>
      <c r="Q164" s="80"/>
      <c r="R164" s="80"/>
      <c r="S164" s="80"/>
      <c r="T164" s="84"/>
      <c r="U164" s="80"/>
      <c r="V164" s="80"/>
      <c r="W164" s="80"/>
      <c r="X164" s="80"/>
      <c r="Y164" s="80">
        <v>30</v>
      </c>
      <c r="Z164" s="80"/>
      <c r="AD164" s="59"/>
      <c r="AE164" s="59"/>
    </row>
    <row r="165" spans="1:31" s="9" customFormat="1" ht="30" customHeight="1" x14ac:dyDescent="0.2">
      <c r="A165" s="19" t="s">
        <v>165</v>
      </c>
      <c r="B165" s="147">
        <v>1685</v>
      </c>
      <c r="C165" s="147">
        <f t="shared" si="73"/>
        <v>1147.5</v>
      </c>
      <c r="D165" s="107">
        <f>C165/B165</f>
        <v>0.68100890207715137</v>
      </c>
      <c r="E165" s="137">
        <v>3</v>
      </c>
      <c r="F165" s="86"/>
      <c r="G165" s="80"/>
      <c r="H165" s="80">
        <v>247.5</v>
      </c>
      <c r="I165" s="80"/>
      <c r="J165" s="80"/>
      <c r="K165" s="80"/>
      <c r="L165" s="80"/>
      <c r="M165" s="80">
        <v>300</v>
      </c>
      <c r="N165" s="80"/>
      <c r="O165" s="80"/>
      <c r="P165" s="80"/>
      <c r="Q165" s="80"/>
      <c r="R165" s="80"/>
      <c r="S165" s="80"/>
      <c r="T165" s="84"/>
      <c r="U165" s="80"/>
      <c r="V165" s="80"/>
      <c r="W165" s="80"/>
      <c r="X165" s="80"/>
      <c r="Y165" s="80">
        <v>600</v>
      </c>
      <c r="Z165" s="80"/>
      <c r="AD165" s="59"/>
      <c r="AE165" s="59"/>
    </row>
    <row r="166" spans="1:31" s="9" customFormat="1" ht="30" customHeight="1" x14ac:dyDescent="0.2">
      <c r="A166" s="19" t="s">
        <v>94</v>
      </c>
      <c r="B166" s="154">
        <f t="shared" ref="B166:D166" si="83">B165/B164*10</f>
        <v>105.9748427672956</v>
      </c>
      <c r="C166" s="154">
        <f t="shared" si="83"/>
        <v>191.25</v>
      </c>
      <c r="D166" s="96">
        <f t="shared" si="83"/>
        <v>18.04673590504451</v>
      </c>
      <c r="E166" s="96"/>
      <c r="F166" s="96" t="e">
        <f>F165/F164*10</f>
        <v>#DIV/0!</v>
      </c>
      <c r="G166" s="96" t="e">
        <f>G165/G164*10</f>
        <v>#DIV/0!</v>
      </c>
      <c r="H166" s="96">
        <f>H165/H164*10</f>
        <v>165</v>
      </c>
      <c r="I166" s="96" t="e">
        <f t="shared" ref="I166:R166" si="84">I165/I164*10</f>
        <v>#DIV/0!</v>
      </c>
      <c r="J166" s="96" t="e">
        <f t="shared" si="84"/>
        <v>#DIV/0!</v>
      </c>
      <c r="K166" s="96" t="e">
        <f t="shared" si="84"/>
        <v>#DIV/0!</v>
      </c>
      <c r="L166" s="96" t="e">
        <f t="shared" si="84"/>
        <v>#DIV/0!</v>
      </c>
      <c r="M166" s="96">
        <f t="shared" si="84"/>
        <v>200</v>
      </c>
      <c r="N166" s="96" t="e">
        <f t="shared" si="84"/>
        <v>#DIV/0!</v>
      </c>
      <c r="O166" s="96" t="e">
        <f t="shared" si="84"/>
        <v>#DIV/0!</v>
      </c>
      <c r="P166" s="96" t="e">
        <f t="shared" si="84"/>
        <v>#DIV/0!</v>
      </c>
      <c r="Q166" s="96" t="e">
        <f t="shared" si="84"/>
        <v>#DIV/0!</v>
      </c>
      <c r="R166" s="96" t="e">
        <f t="shared" si="84"/>
        <v>#DIV/0!</v>
      </c>
      <c r="S166" s="96" t="e">
        <f t="shared" ref="S166:U166" si="85">S165/S164*10</f>
        <v>#DIV/0!</v>
      </c>
      <c r="T166" s="96" t="e">
        <f t="shared" si="85"/>
        <v>#DIV/0!</v>
      </c>
      <c r="U166" s="96" t="e">
        <f t="shared" si="85"/>
        <v>#DIV/0!</v>
      </c>
      <c r="V166" s="96" t="e">
        <f t="shared" ref="V166:Z166" si="86">V165/V164*10</f>
        <v>#DIV/0!</v>
      </c>
      <c r="W166" s="96" t="e">
        <f t="shared" si="86"/>
        <v>#DIV/0!</v>
      </c>
      <c r="X166" s="96" t="e">
        <f t="shared" si="86"/>
        <v>#DIV/0!</v>
      </c>
      <c r="Y166" s="96">
        <f t="shared" si="86"/>
        <v>200</v>
      </c>
      <c r="Z166" s="96" t="e">
        <f t="shared" si="86"/>
        <v>#DIV/0!</v>
      </c>
      <c r="AD166" s="59"/>
      <c r="AE166" s="59"/>
    </row>
    <row r="167" spans="1:31" s="9" customFormat="1" ht="30" hidden="1" customHeight="1" x14ac:dyDescent="0.2">
      <c r="A167" s="19" t="s">
        <v>199</v>
      </c>
      <c r="B167" s="155">
        <v>22196.400000000001</v>
      </c>
      <c r="C167" s="147">
        <f t="shared" si="73"/>
        <v>804</v>
      </c>
      <c r="D167" s="107">
        <f>C167/B167</f>
        <v>3.6222090068659778E-2</v>
      </c>
      <c r="E167" s="137">
        <v>4</v>
      </c>
      <c r="F167" s="87">
        <f>F177+F180+F197+F183+F192</f>
        <v>0</v>
      </c>
      <c r="G167" s="87">
        <f>G177+G180+G197+G183</f>
        <v>0</v>
      </c>
      <c r="H167" s="87">
        <f>H177+H180+H197+H183+H192</f>
        <v>0</v>
      </c>
      <c r="I167" s="87">
        <f>I177+I180+I197+I183</f>
        <v>0</v>
      </c>
      <c r="J167" s="87">
        <f>J177+J180+J197+J183</f>
        <v>122</v>
      </c>
      <c r="K167" s="87">
        <f>K177+K197+K192+K180</f>
        <v>0</v>
      </c>
      <c r="L167" s="87">
        <f>L177+L180+L197+L183</f>
        <v>0</v>
      </c>
      <c r="M167" s="87">
        <f>M177+M180+M197+M183</f>
        <v>170</v>
      </c>
      <c r="N167" s="87">
        <f>N177+N180+N197+N183</f>
        <v>330</v>
      </c>
      <c r="O167" s="87">
        <f>O177+O180+O197+O183</f>
        <v>0</v>
      </c>
      <c r="P167" s="87">
        <f>P177+P180+P197+P183</f>
        <v>0</v>
      </c>
      <c r="Q167" s="87">
        <f t="shared" ref="Q167:Z167" si="87">Q177+Q180+Q197+Q183+Q186+Q192</f>
        <v>0</v>
      </c>
      <c r="R167" s="87">
        <f t="shared" si="87"/>
        <v>0</v>
      </c>
      <c r="S167" s="87">
        <f t="shared" si="87"/>
        <v>0</v>
      </c>
      <c r="T167" s="87">
        <f t="shared" si="87"/>
        <v>0</v>
      </c>
      <c r="U167" s="87">
        <f t="shared" si="87"/>
        <v>0</v>
      </c>
      <c r="V167" s="87">
        <f t="shared" si="87"/>
        <v>0</v>
      </c>
      <c r="W167" s="87">
        <f t="shared" si="87"/>
        <v>0</v>
      </c>
      <c r="X167" s="87">
        <f t="shared" si="87"/>
        <v>0</v>
      </c>
      <c r="Y167" s="87">
        <f>Y177+Y180+Y197+Y183+Y186+Y192</f>
        <v>182</v>
      </c>
      <c r="Z167" s="87">
        <f t="shared" si="87"/>
        <v>0</v>
      </c>
      <c r="AD167" s="59"/>
      <c r="AE167" s="59"/>
    </row>
    <row r="168" spans="1:31" s="9" customFormat="1" ht="31.5" hidden="1" customHeight="1" x14ac:dyDescent="0.2">
      <c r="A168" s="50" t="s">
        <v>200</v>
      </c>
      <c r="B168" s="155">
        <v>32697</v>
      </c>
      <c r="C168" s="147">
        <f t="shared" si="73"/>
        <v>660.42000000000007</v>
      </c>
      <c r="D168" s="107">
        <f>C168/B168</f>
        <v>2.0198183319570604E-2</v>
      </c>
      <c r="E168" s="137">
        <v>4</v>
      </c>
      <c r="F168" s="97">
        <f t="shared" ref="F168:Z168" si="88">F178+F181+F184+F198+F187+F193</f>
        <v>0</v>
      </c>
      <c r="G168" s="97">
        <f t="shared" si="88"/>
        <v>0</v>
      </c>
      <c r="H168" s="97">
        <f t="shared" si="88"/>
        <v>0</v>
      </c>
      <c r="I168" s="97">
        <f t="shared" si="88"/>
        <v>0</v>
      </c>
      <c r="J168" s="97">
        <f t="shared" si="88"/>
        <v>112.42</v>
      </c>
      <c r="K168" s="97">
        <f>K178+K181+K184+K198+K187+K193</f>
        <v>0</v>
      </c>
      <c r="L168" s="97">
        <f t="shared" si="88"/>
        <v>0</v>
      </c>
      <c r="M168" s="97">
        <f t="shared" si="88"/>
        <v>140</v>
      </c>
      <c r="N168" s="97">
        <f t="shared" si="88"/>
        <v>206</v>
      </c>
      <c r="O168" s="97">
        <f t="shared" si="88"/>
        <v>0</v>
      </c>
      <c r="P168" s="97">
        <f t="shared" si="88"/>
        <v>0</v>
      </c>
      <c r="Q168" s="97">
        <f t="shared" si="88"/>
        <v>0</v>
      </c>
      <c r="R168" s="97">
        <f t="shared" si="88"/>
        <v>0</v>
      </c>
      <c r="S168" s="97">
        <f t="shared" si="88"/>
        <v>0</v>
      </c>
      <c r="T168" s="97">
        <f t="shared" si="88"/>
        <v>0</v>
      </c>
      <c r="U168" s="97">
        <f t="shared" si="88"/>
        <v>0</v>
      </c>
      <c r="V168" s="97">
        <f t="shared" si="88"/>
        <v>0</v>
      </c>
      <c r="W168" s="97">
        <f t="shared" si="88"/>
        <v>0</v>
      </c>
      <c r="X168" s="97">
        <f t="shared" si="88"/>
        <v>0</v>
      </c>
      <c r="Y168" s="97">
        <f t="shared" si="88"/>
        <v>202</v>
      </c>
      <c r="Z168" s="97">
        <f t="shared" si="88"/>
        <v>0</v>
      </c>
      <c r="AD168" s="59"/>
      <c r="AE168" s="59"/>
    </row>
    <row r="169" spans="1:31" s="151" customFormat="1" ht="30" hidden="1" customHeight="1" x14ac:dyDescent="0.2">
      <c r="A169" s="168" t="s">
        <v>219</v>
      </c>
      <c r="B169" s="154"/>
      <c r="C169" s="147"/>
      <c r="D169" s="153"/>
      <c r="E169" s="165"/>
      <c r="F169" s="154"/>
      <c r="G169" s="154"/>
      <c r="H169" s="154"/>
      <c r="I169" s="154"/>
      <c r="J169" s="154"/>
      <c r="K169" s="154"/>
      <c r="L169" s="154"/>
      <c r="M169" s="154"/>
      <c r="N169" s="154"/>
      <c r="O169" s="154"/>
      <c r="P169" s="154"/>
      <c r="Q169" s="154"/>
      <c r="R169" s="154"/>
      <c r="S169" s="154"/>
      <c r="T169" s="154"/>
      <c r="U169" s="154"/>
      <c r="V169" s="154"/>
      <c r="W169" s="154"/>
      <c r="X169" s="154"/>
      <c r="Y169" s="154"/>
      <c r="Z169" s="154"/>
      <c r="AA169" s="169"/>
      <c r="AD169" s="167"/>
      <c r="AE169" s="167"/>
    </row>
    <row r="170" spans="1:31" s="9" customFormat="1" ht="30" hidden="1" customHeight="1" x14ac:dyDescent="0.2">
      <c r="A170" s="170" t="s">
        <v>220</v>
      </c>
      <c r="B170" s="154"/>
      <c r="C170" s="147"/>
      <c r="D170" s="107"/>
      <c r="E170" s="137"/>
      <c r="F170" s="96"/>
      <c r="G170" s="96"/>
      <c r="H170" s="96"/>
      <c r="I170" s="96"/>
      <c r="J170" s="96"/>
      <c r="K170" s="96"/>
      <c r="L170" s="96"/>
      <c r="M170" s="96"/>
      <c r="N170" s="96"/>
      <c r="O170" s="96"/>
      <c r="P170" s="96"/>
      <c r="Q170" s="96"/>
      <c r="R170" s="96"/>
      <c r="S170" s="96"/>
      <c r="T170" s="96"/>
      <c r="U170" s="96"/>
      <c r="V170" s="96"/>
      <c r="W170" s="96"/>
      <c r="X170" s="96"/>
      <c r="Y170" s="96"/>
      <c r="Z170" s="96"/>
      <c r="AA170" s="52"/>
      <c r="AD170" s="59"/>
      <c r="AE170" s="59"/>
    </row>
    <row r="171" spans="1:31" s="9" customFormat="1" ht="30" hidden="1" customHeight="1" x14ac:dyDescent="0.2">
      <c r="A171" s="170" t="s">
        <v>221</v>
      </c>
      <c r="B171" s="154"/>
      <c r="C171" s="147"/>
      <c r="D171" s="107"/>
      <c r="E171" s="137"/>
      <c r="F171" s="96"/>
      <c r="G171" s="96"/>
      <c r="H171" s="96"/>
      <c r="I171" s="96"/>
      <c r="J171" s="96"/>
      <c r="K171" s="96"/>
      <c r="L171" s="96"/>
      <c r="M171" s="96"/>
      <c r="N171" s="96"/>
      <c r="O171" s="96"/>
      <c r="P171" s="96"/>
      <c r="Q171" s="96"/>
      <c r="R171" s="96"/>
      <c r="S171" s="96"/>
      <c r="T171" s="96"/>
      <c r="U171" s="96"/>
      <c r="V171" s="96"/>
      <c r="W171" s="96"/>
      <c r="X171" s="96"/>
      <c r="Y171" s="96"/>
      <c r="Z171" s="96"/>
      <c r="AA171" s="52"/>
      <c r="AD171" s="59"/>
      <c r="AE171" s="59"/>
    </row>
    <row r="172" spans="1:31" s="9" customFormat="1" ht="30" hidden="1" customHeight="1" x14ac:dyDescent="0.2">
      <c r="A172" s="170" t="s">
        <v>222</v>
      </c>
      <c r="B172" s="154"/>
      <c r="C172" s="147"/>
      <c r="D172" s="107"/>
      <c r="E172" s="137"/>
      <c r="F172" s="96"/>
      <c r="G172" s="96"/>
      <c r="H172" s="96"/>
      <c r="I172" s="96"/>
      <c r="J172" s="96"/>
      <c r="K172" s="96"/>
      <c r="L172" s="96"/>
      <c r="M172" s="96"/>
      <c r="N172" s="96"/>
      <c r="O172" s="96"/>
      <c r="P172" s="96"/>
      <c r="Q172" s="96"/>
      <c r="R172" s="96"/>
      <c r="S172" s="96"/>
      <c r="T172" s="96"/>
      <c r="U172" s="96"/>
      <c r="V172" s="96"/>
      <c r="W172" s="96"/>
      <c r="X172" s="96"/>
      <c r="Y172" s="96"/>
      <c r="Z172" s="96"/>
      <c r="AA172" s="52"/>
      <c r="AD172" s="59"/>
      <c r="AE172" s="59"/>
    </row>
    <row r="173" spans="1:31" s="9" customFormat="1" ht="30" hidden="1" customHeight="1" x14ac:dyDescent="0.2">
      <c r="A173" s="170" t="s">
        <v>223</v>
      </c>
      <c r="B173" s="154"/>
      <c r="C173" s="147"/>
      <c r="D173" s="107"/>
      <c r="E173" s="137"/>
      <c r="F173" s="96"/>
      <c r="G173" s="96"/>
      <c r="H173" s="96"/>
      <c r="I173" s="96"/>
      <c r="J173" s="96"/>
      <c r="K173" s="96"/>
      <c r="L173" s="96"/>
      <c r="M173" s="96"/>
      <c r="N173" s="96"/>
      <c r="O173" s="96"/>
      <c r="P173" s="96"/>
      <c r="Q173" s="96"/>
      <c r="R173" s="96"/>
      <c r="S173" s="96"/>
      <c r="T173" s="96"/>
      <c r="U173" s="96"/>
      <c r="V173" s="96"/>
      <c r="W173" s="96"/>
      <c r="X173" s="96"/>
      <c r="Y173" s="96"/>
      <c r="Z173" s="96"/>
      <c r="AA173" s="52"/>
      <c r="AD173" s="59"/>
      <c r="AE173" s="59"/>
    </row>
    <row r="174" spans="1:31" s="9" customFormat="1" ht="30" hidden="1" customHeight="1" x14ac:dyDescent="0.2">
      <c r="A174" s="170" t="s">
        <v>224</v>
      </c>
      <c r="B174" s="154"/>
      <c r="C174" s="147"/>
      <c r="D174" s="107"/>
      <c r="E174" s="137"/>
      <c r="F174" s="96"/>
      <c r="G174" s="96"/>
      <c r="H174" s="96"/>
      <c r="I174" s="96"/>
      <c r="J174" s="96"/>
      <c r="K174" s="96"/>
      <c r="L174" s="96"/>
      <c r="M174" s="96"/>
      <c r="N174" s="96"/>
      <c r="O174" s="96"/>
      <c r="P174" s="96"/>
      <c r="Q174" s="96"/>
      <c r="R174" s="96"/>
      <c r="S174" s="96"/>
      <c r="T174" s="96"/>
      <c r="U174" s="96"/>
      <c r="V174" s="96"/>
      <c r="W174" s="96"/>
      <c r="X174" s="96"/>
      <c r="Y174" s="96"/>
      <c r="Z174" s="96"/>
      <c r="AA174" s="52"/>
      <c r="AD174" s="59"/>
      <c r="AE174" s="59"/>
    </row>
    <row r="175" spans="1:31" s="9" customFormat="1" ht="30" customHeight="1" x14ac:dyDescent="0.2">
      <c r="A175" s="19" t="s">
        <v>94</v>
      </c>
      <c r="B175" s="154"/>
      <c r="C175" s="154">
        <f>C168/C167*10</f>
        <v>8.214179104477612</v>
      </c>
      <c r="D175" s="107" t="e">
        <f>C175/B175</f>
        <v>#DIV/0!</v>
      </c>
      <c r="E175" s="96"/>
      <c r="F175" s="96" t="e">
        <f t="shared" ref="F175:Z175" si="89">F168/F167*10</f>
        <v>#DIV/0!</v>
      </c>
      <c r="G175" s="96" t="e">
        <f t="shared" si="89"/>
        <v>#DIV/0!</v>
      </c>
      <c r="H175" s="96" t="e">
        <f t="shared" si="89"/>
        <v>#DIV/0!</v>
      </c>
      <c r="I175" s="96" t="e">
        <f t="shared" si="89"/>
        <v>#DIV/0!</v>
      </c>
      <c r="J175" s="96">
        <f t="shared" si="89"/>
        <v>9.2147540983606557</v>
      </c>
      <c r="K175" s="96" t="e">
        <f t="shared" si="89"/>
        <v>#DIV/0!</v>
      </c>
      <c r="L175" s="96" t="e">
        <f t="shared" si="89"/>
        <v>#DIV/0!</v>
      </c>
      <c r="M175" s="96">
        <f t="shared" si="89"/>
        <v>8.235294117647058</v>
      </c>
      <c r="N175" s="96">
        <f t="shared" si="89"/>
        <v>6.2424242424242422</v>
      </c>
      <c r="O175" s="96" t="e">
        <f t="shared" si="89"/>
        <v>#DIV/0!</v>
      </c>
      <c r="P175" s="96" t="e">
        <f t="shared" si="89"/>
        <v>#DIV/0!</v>
      </c>
      <c r="Q175" s="96" t="e">
        <f t="shared" si="89"/>
        <v>#DIV/0!</v>
      </c>
      <c r="R175" s="96" t="e">
        <f t="shared" si="89"/>
        <v>#DIV/0!</v>
      </c>
      <c r="S175" s="96" t="e">
        <f t="shared" si="89"/>
        <v>#DIV/0!</v>
      </c>
      <c r="T175" s="96" t="e">
        <f t="shared" si="89"/>
        <v>#DIV/0!</v>
      </c>
      <c r="U175" s="96" t="e">
        <f t="shared" si="89"/>
        <v>#DIV/0!</v>
      </c>
      <c r="V175" s="96" t="e">
        <f t="shared" si="89"/>
        <v>#DIV/0!</v>
      </c>
      <c r="W175" s="96" t="e">
        <f t="shared" si="89"/>
        <v>#DIV/0!</v>
      </c>
      <c r="X175" s="96" t="e">
        <f t="shared" si="89"/>
        <v>#DIV/0!</v>
      </c>
      <c r="Y175" s="96">
        <f t="shared" si="89"/>
        <v>11.098901098901099</v>
      </c>
      <c r="Z175" s="96" t="e">
        <f t="shared" si="89"/>
        <v>#DIV/0!</v>
      </c>
      <c r="AD175" s="59"/>
      <c r="AE175" s="59"/>
    </row>
    <row r="176" spans="1:31" s="9" customFormat="1" ht="30" hidden="1" customHeight="1" x14ac:dyDescent="0.2">
      <c r="A176" s="10" t="s">
        <v>92</v>
      </c>
      <c r="B176" s="154"/>
      <c r="C176" s="147" t="e">
        <f t="shared" si="73"/>
        <v>#REF!</v>
      </c>
      <c r="D176" s="107"/>
      <c r="E176" s="137"/>
      <c r="F176" s="96" t="e">
        <f>#REF!-F167</f>
        <v>#REF!</v>
      </c>
      <c r="G176" s="96" t="e">
        <f>#REF!-G167</f>
        <v>#REF!</v>
      </c>
      <c r="H176" s="96" t="e">
        <f>#REF!-H167</f>
        <v>#REF!</v>
      </c>
      <c r="I176" s="96" t="e">
        <f>#REF!-I167</f>
        <v>#REF!</v>
      </c>
      <c r="J176" s="96" t="e">
        <f>#REF!-J167</f>
        <v>#REF!</v>
      </c>
      <c r="K176" s="96" t="e">
        <f>#REF!-K167</f>
        <v>#REF!</v>
      </c>
      <c r="L176" s="96" t="e">
        <f>#REF!-L167</f>
        <v>#REF!</v>
      </c>
      <c r="M176" s="96" t="e">
        <f>#REF!-M167</f>
        <v>#REF!</v>
      </c>
      <c r="N176" s="96" t="e">
        <f>#REF!-N167</f>
        <v>#REF!</v>
      </c>
      <c r="O176" s="96" t="e">
        <f>#REF!-O167</f>
        <v>#REF!</v>
      </c>
      <c r="P176" s="96" t="e">
        <f>#REF!-P167</f>
        <v>#REF!</v>
      </c>
      <c r="Q176" s="96" t="e">
        <f>#REF!-Q167</f>
        <v>#REF!</v>
      </c>
      <c r="R176" s="96"/>
      <c r="S176" s="96" t="e">
        <f>#REF!-S167</f>
        <v>#REF!</v>
      </c>
      <c r="T176" s="96" t="e">
        <f>#REF!-T167</f>
        <v>#REF!</v>
      </c>
      <c r="U176" s="96" t="e">
        <f>#REF!-U167</f>
        <v>#REF!</v>
      </c>
      <c r="V176" s="96" t="e">
        <f>#REF!-V167</f>
        <v>#REF!</v>
      </c>
      <c r="W176" s="96" t="e">
        <f>#REF!-W167</f>
        <v>#REF!</v>
      </c>
      <c r="X176" s="96" t="e">
        <f>#REF!-X167</f>
        <v>#REF!</v>
      </c>
      <c r="Y176" s="96" t="e">
        <f>#REF!-Y167</f>
        <v>#REF!</v>
      </c>
      <c r="Z176" s="96" t="e">
        <f>#REF!-Z167</f>
        <v>#REF!</v>
      </c>
      <c r="AA176" s="52"/>
      <c r="AD176" s="59"/>
      <c r="AE176" s="59"/>
    </row>
    <row r="177" spans="1:31" s="51" customFormat="1" ht="30" hidden="1" customHeight="1" x14ac:dyDescent="0.2">
      <c r="A177" s="24" t="s">
        <v>107</v>
      </c>
      <c r="B177" s="148">
        <v>14969.3</v>
      </c>
      <c r="C177" s="147">
        <f t="shared" si="73"/>
        <v>0</v>
      </c>
      <c r="D177" s="107">
        <f t="shared" ref="D177:D199" si="90">C177/B177</f>
        <v>0</v>
      </c>
      <c r="E177" s="137"/>
      <c r="F177" s="80"/>
      <c r="G177" s="80"/>
      <c r="H177" s="80"/>
      <c r="I177" s="80"/>
      <c r="J177" s="80"/>
      <c r="K177" s="80"/>
      <c r="L177" s="80"/>
      <c r="M177" s="80"/>
      <c r="N177" s="80"/>
      <c r="O177" s="80"/>
      <c r="P177" s="80"/>
      <c r="Q177" s="80"/>
      <c r="R177" s="80"/>
      <c r="S177" s="80"/>
      <c r="T177" s="80"/>
      <c r="U177" s="80"/>
      <c r="V177" s="80"/>
      <c r="W177" s="80"/>
      <c r="X177" s="80"/>
      <c r="Y177" s="80"/>
      <c r="Z177" s="80"/>
      <c r="AD177" s="59"/>
      <c r="AE177" s="59"/>
    </row>
    <row r="178" spans="1:31" s="9" customFormat="1" ht="30" hidden="1" customHeight="1" x14ac:dyDescent="0.2">
      <c r="A178" s="50" t="s">
        <v>108</v>
      </c>
      <c r="B178" s="147">
        <v>21911</v>
      </c>
      <c r="C178" s="147">
        <f t="shared" si="73"/>
        <v>0</v>
      </c>
      <c r="D178" s="107">
        <f t="shared" si="90"/>
        <v>0</v>
      </c>
      <c r="E178" s="137"/>
      <c r="F178" s="98"/>
      <c r="G178" s="49"/>
      <c r="H178" s="49"/>
      <c r="I178" s="49"/>
      <c r="J178" s="49"/>
      <c r="K178" s="49"/>
      <c r="L178" s="49"/>
      <c r="M178" s="99"/>
      <c r="N178" s="99"/>
      <c r="O178" s="85"/>
      <c r="P178" s="98"/>
      <c r="Q178" s="98"/>
      <c r="R178" s="99"/>
      <c r="S178" s="99"/>
      <c r="T178" s="99"/>
      <c r="U178" s="99"/>
      <c r="V178" s="99"/>
      <c r="W178" s="99"/>
      <c r="X178" s="99"/>
      <c r="Y178" s="99"/>
      <c r="Z178" s="85"/>
      <c r="AD178" s="59"/>
      <c r="AE178" s="59"/>
    </row>
    <row r="179" spans="1:31" s="9" customFormat="1" ht="30" hidden="1" customHeight="1" x14ac:dyDescent="0.2">
      <c r="A179" s="19" t="s">
        <v>94</v>
      </c>
      <c r="B179" s="177">
        <f t="shared" ref="B179:E179" si="91">B178/B177*10</f>
        <v>14.637290988890596</v>
      </c>
      <c r="C179" s="96" t="e">
        <f t="shared" si="91"/>
        <v>#DIV/0!</v>
      </c>
      <c r="D179" s="107" t="e">
        <f t="shared" si="90"/>
        <v>#DIV/0!</v>
      </c>
      <c r="E179" s="96" t="e">
        <f t="shared" si="91"/>
        <v>#DIV/0!</v>
      </c>
      <c r="F179" s="96" t="e">
        <f t="shared" ref="F179:G179" si="92">F178/F177*10</f>
        <v>#DIV/0!</v>
      </c>
      <c r="G179" s="96" t="e">
        <f t="shared" si="92"/>
        <v>#DIV/0!</v>
      </c>
      <c r="H179" s="96" t="e">
        <f t="shared" ref="H179" si="93">H178/H177*10</f>
        <v>#DIV/0!</v>
      </c>
      <c r="I179" s="96"/>
      <c r="J179" s="96"/>
      <c r="K179" s="96"/>
      <c r="L179" s="96"/>
      <c r="M179" s="96"/>
      <c r="N179" s="96"/>
      <c r="O179" s="96"/>
      <c r="P179" s="96"/>
      <c r="Q179" s="96"/>
      <c r="R179" s="96"/>
      <c r="S179" s="96"/>
      <c r="T179" s="96"/>
      <c r="U179" s="96"/>
      <c r="V179" s="96"/>
      <c r="W179" s="96"/>
      <c r="X179" s="96"/>
      <c r="Y179" s="96" t="e">
        <f>Y178/Y177*10</f>
        <v>#DIV/0!</v>
      </c>
      <c r="Z179" s="79"/>
      <c r="AD179" s="59"/>
      <c r="AE179" s="59"/>
    </row>
    <row r="180" spans="1:31" s="9" customFormat="1" ht="30" customHeight="1" x14ac:dyDescent="0.2">
      <c r="A180" s="24" t="s">
        <v>170</v>
      </c>
      <c r="B180" s="148">
        <v>1269</v>
      </c>
      <c r="C180" s="147">
        <f t="shared" si="73"/>
        <v>804</v>
      </c>
      <c r="D180" s="107">
        <f t="shared" si="90"/>
        <v>0.6335697399527187</v>
      </c>
      <c r="E180" s="137">
        <v>4</v>
      </c>
      <c r="F180" s="80"/>
      <c r="G180" s="80"/>
      <c r="H180" s="80"/>
      <c r="I180" s="80"/>
      <c r="J180" s="80">
        <v>122</v>
      </c>
      <c r="K180" s="80"/>
      <c r="L180" s="80"/>
      <c r="M180" s="80">
        <v>170</v>
      </c>
      <c r="N180" s="80">
        <v>330</v>
      </c>
      <c r="O180" s="80"/>
      <c r="P180" s="80"/>
      <c r="Q180" s="80"/>
      <c r="R180" s="80"/>
      <c r="S180" s="80"/>
      <c r="T180" s="80"/>
      <c r="U180" s="79"/>
      <c r="V180" s="80"/>
      <c r="W180" s="80"/>
      <c r="X180" s="80"/>
      <c r="Y180" s="80">
        <v>182</v>
      </c>
      <c r="Z180" s="80"/>
      <c r="AD180" s="59"/>
      <c r="AE180" s="59"/>
    </row>
    <row r="181" spans="1:31" s="9" customFormat="1" ht="30" customHeight="1" x14ac:dyDescent="0.2">
      <c r="A181" s="19" t="s">
        <v>171</v>
      </c>
      <c r="B181" s="148">
        <v>1189</v>
      </c>
      <c r="C181" s="147">
        <f>SUM(F181:Z181)</f>
        <v>660.42000000000007</v>
      </c>
      <c r="D181" s="107">
        <f t="shared" si="90"/>
        <v>0.5554415475189235</v>
      </c>
      <c r="E181" s="137">
        <v>4</v>
      </c>
      <c r="F181" s="80"/>
      <c r="G181" s="79"/>
      <c r="H181" s="79"/>
      <c r="I181" s="79"/>
      <c r="J181" s="79">
        <v>112.42</v>
      </c>
      <c r="K181" s="79"/>
      <c r="L181" s="79"/>
      <c r="M181" s="86">
        <v>140</v>
      </c>
      <c r="N181" s="86">
        <v>206</v>
      </c>
      <c r="O181" s="79"/>
      <c r="P181" s="78"/>
      <c r="Q181" s="86"/>
      <c r="R181" s="86"/>
      <c r="S181" s="86"/>
      <c r="T181" s="86"/>
      <c r="U181" s="79"/>
      <c r="V181" s="78"/>
      <c r="W181" s="86"/>
      <c r="X181" s="78"/>
      <c r="Y181" s="86">
        <v>202</v>
      </c>
      <c r="Z181" s="78"/>
      <c r="AD181" s="59"/>
      <c r="AE181" s="59"/>
    </row>
    <row r="182" spans="1:31" s="9" customFormat="1" ht="30" customHeight="1" x14ac:dyDescent="0.2">
      <c r="A182" s="19" t="s">
        <v>94</v>
      </c>
      <c r="B182" s="178">
        <f t="shared" ref="B182:K182" si="94">B181/B180*10</f>
        <v>9.3695823483057534</v>
      </c>
      <c r="C182" s="100">
        <f t="shared" si="94"/>
        <v>8.214179104477612</v>
      </c>
      <c r="D182" s="107">
        <f t="shared" si="90"/>
        <v>0.87668572612128581</v>
      </c>
      <c r="E182" s="100"/>
      <c r="F182" s="100" t="e">
        <f t="shared" si="94"/>
        <v>#DIV/0!</v>
      </c>
      <c r="G182" s="100" t="e">
        <f t="shared" si="94"/>
        <v>#DIV/0!</v>
      </c>
      <c r="H182" s="100" t="e">
        <f t="shared" si="94"/>
        <v>#DIV/0!</v>
      </c>
      <c r="I182" s="100" t="e">
        <f t="shared" si="94"/>
        <v>#DIV/0!</v>
      </c>
      <c r="J182" s="100">
        <f t="shared" si="94"/>
        <v>9.2147540983606557</v>
      </c>
      <c r="K182" s="100" t="e">
        <f t="shared" si="94"/>
        <v>#DIV/0!</v>
      </c>
      <c r="L182" s="100" t="e">
        <f t="shared" ref="L182:N182" si="95">L181/L180*10</f>
        <v>#DIV/0!</v>
      </c>
      <c r="M182" s="100">
        <f t="shared" si="95"/>
        <v>8.235294117647058</v>
      </c>
      <c r="N182" s="100">
        <f t="shared" si="95"/>
        <v>6.2424242424242422</v>
      </c>
      <c r="O182" s="100" t="e">
        <f t="shared" ref="O182:R182" si="96">O181/O180*10</f>
        <v>#DIV/0!</v>
      </c>
      <c r="P182" s="100" t="e">
        <f t="shared" si="96"/>
        <v>#DIV/0!</v>
      </c>
      <c r="Q182" s="100" t="e">
        <f t="shared" si="96"/>
        <v>#DIV/0!</v>
      </c>
      <c r="R182" s="100" t="e">
        <f t="shared" si="96"/>
        <v>#DIV/0!</v>
      </c>
      <c r="S182" s="100" t="e">
        <f>S181/S180*10</f>
        <v>#DIV/0!</v>
      </c>
      <c r="T182" s="100" t="e">
        <f>T181/T180*10</f>
        <v>#DIV/0!</v>
      </c>
      <c r="U182" s="100" t="e">
        <f t="shared" ref="U182:Z182" si="97">U181/U180*10</f>
        <v>#DIV/0!</v>
      </c>
      <c r="V182" s="100" t="e">
        <f t="shared" si="97"/>
        <v>#DIV/0!</v>
      </c>
      <c r="W182" s="100" t="e">
        <f t="shared" si="97"/>
        <v>#DIV/0!</v>
      </c>
      <c r="X182" s="100" t="e">
        <f t="shared" si="97"/>
        <v>#DIV/0!</v>
      </c>
      <c r="Y182" s="100">
        <f t="shared" si="97"/>
        <v>11.098901098901099</v>
      </c>
      <c r="Z182" s="100" t="e">
        <f t="shared" si="97"/>
        <v>#DIV/0!</v>
      </c>
      <c r="AD182" s="59"/>
      <c r="AE182" s="59"/>
    </row>
    <row r="183" spans="1:31" s="9" customFormat="1" ht="30" hidden="1" customHeight="1" x14ac:dyDescent="0.2">
      <c r="A183" s="24" t="s">
        <v>196</v>
      </c>
      <c r="B183" s="149">
        <v>1183.0999999999999</v>
      </c>
      <c r="C183" s="147">
        <f t="shared" si="73"/>
        <v>0</v>
      </c>
      <c r="D183" s="107">
        <f t="shared" si="90"/>
        <v>0</v>
      </c>
      <c r="E183" s="137"/>
      <c r="F183" s="100"/>
      <c r="G183" s="100"/>
      <c r="H183" s="100"/>
      <c r="I183" s="100"/>
      <c r="J183" s="79"/>
      <c r="K183" s="100"/>
      <c r="L183" s="100"/>
      <c r="M183" s="100"/>
      <c r="N183" s="100"/>
      <c r="O183" s="100"/>
      <c r="P183" s="100"/>
      <c r="Q183" s="100"/>
      <c r="R183" s="100"/>
      <c r="S183" s="100"/>
      <c r="T183" s="79"/>
      <c r="U183" s="79"/>
      <c r="V183" s="79"/>
      <c r="W183" s="100"/>
      <c r="X183" s="100"/>
      <c r="Y183" s="100"/>
      <c r="Z183" s="79"/>
      <c r="AD183" s="59"/>
      <c r="AE183" s="59"/>
    </row>
    <row r="184" spans="1:31" s="9" customFormat="1" ht="30" hidden="1" customHeight="1" x14ac:dyDescent="0.2">
      <c r="A184" s="19" t="s">
        <v>197</v>
      </c>
      <c r="B184" s="149">
        <v>2071.9499999999998</v>
      </c>
      <c r="C184" s="147">
        <f t="shared" si="73"/>
        <v>0</v>
      </c>
      <c r="D184" s="107">
        <f t="shared" si="90"/>
        <v>0</v>
      </c>
      <c r="E184" s="137"/>
      <c r="F184" s="100"/>
      <c r="G184" s="100"/>
      <c r="H184" s="100"/>
      <c r="I184" s="100"/>
      <c r="J184" s="100"/>
      <c r="K184" s="100"/>
      <c r="L184" s="100"/>
      <c r="M184" s="100"/>
      <c r="N184" s="100"/>
      <c r="O184" s="100"/>
      <c r="P184" s="100"/>
      <c r="Q184" s="100"/>
      <c r="R184" s="100"/>
      <c r="S184" s="100"/>
      <c r="T184" s="79"/>
      <c r="U184" s="79"/>
      <c r="V184" s="79"/>
      <c r="W184" s="100"/>
      <c r="X184" s="100"/>
      <c r="Y184" s="100"/>
      <c r="Z184" s="79"/>
      <c r="AD184" s="59"/>
      <c r="AE184" s="59"/>
    </row>
    <row r="185" spans="1:31" s="9" customFormat="1" ht="30" hidden="1" customHeight="1" x14ac:dyDescent="0.2">
      <c r="A185" s="19" t="s">
        <v>94</v>
      </c>
      <c r="B185" s="178">
        <f t="shared" ref="B185:F185" si="98">B184/B183*10</f>
        <v>17.512889865607303</v>
      </c>
      <c r="C185" s="100" t="e">
        <f t="shared" si="98"/>
        <v>#DIV/0!</v>
      </c>
      <c r="D185" s="107" t="e">
        <f t="shared" si="90"/>
        <v>#DIV/0!</v>
      </c>
      <c r="E185" s="100" t="e">
        <f t="shared" si="98"/>
        <v>#DIV/0!</v>
      </c>
      <c r="F185" s="100" t="e">
        <f t="shared" si="98"/>
        <v>#DIV/0!</v>
      </c>
      <c r="G185" s="100" t="e">
        <f t="shared" ref="G185:H185" si="99">G184/G183*10</f>
        <v>#DIV/0!</v>
      </c>
      <c r="H185" s="100" t="e">
        <f t="shared" si="99"/>
        <v>#DIV/0!</v>
      </c>
      <c r="I185" s="100"/>
      <c r="J185" s="100" t="e">
        <f t="shared" ref="J185:N185" si="100">J184/J183*10</f>
        <v>#DIV/0!</v>
      </c>
      <c r="K185" s="100" t="e">
        <f t="shared" si="100"/>
        <v>#DIV/0!</v>
      </c>
      <c r="L185" s="100" t="e">
        <f t="shared" si="100"/>
        <v>#DIV/0!</v>
      </c>
      <c r="M185" s="100" t="e">
        <f t="shared" si="100"/>
        <v>#DIV/0!</v>
      </c>
      <c r="N185" s="100" t="e">
        <f t="shared" si="100"/>
        <v>#DIV/0!</v>
      </c>
      <c r="O185" s="100" t="e">
        <f t="shared" ref="O185:Q185" si="101">O184/O183*10</f>
        <v>#DIV/0!</v>
      </c>
      <c r="P185" s="100" t="e">
        <f t="shared" si="101"/>
        <v>#DIV/0!</v>
      </c>
      <c r="Q185" s="100" t="e">
        <f t="shared" si="101"/>
        <v>#DIV/0!</v>
      </c>
      <c r="R185" s="100" t="e">
        <f>R184/R183*10</f>
        <v>#DIV/0!</v>
      </c>
      <c r="S185" s="100" t="e">
        <f>S184/S183*10</f>
        <v>#DIV/0!</v>
      </c>
      <c r="T185" s="100" t="e">
        <f>T184/T183*10</f>
        <v>#DIV/0!</v>
      </c>
      <c r="U185" s="100" t="e">
        <f>U184/U183*10</f>
        <v>#DIV/0!</v>
      </c>
      <c r="V185" s="100" t="e">
        <f>V184/V183*10</f>
        <v>#DIV/0!</v>
      </c>
      <c r="W185" s="100" t="e">
        <f t="shared" ref="W185:Z185" si="102">W184/W183*10</f>
        <v>#DIV/0!</v>
      </c>
      <c r="X185" s="100" t="e">
        <f t="shared" si="102"/>
        <v>#DIV/0!</v>
      </c>
      <c r="Y185" s="100" t="e">
        <f t="shared" si="102"/>
        <v>#DIV/0!</v>
      </c>
      <c r="Z185" s="100" t="e">
        <f t="shared" si="102"/>
        <v>#DIV/0!</v>
      </c>
      <c r="AD185" s="59"/>
      <c r="AE185" s="59"/>
    </row>
    <row r="186" spans="1:31" s="9" customFormat="1" ht="30" hidden="1" customHeight="1" x14ac:dyDescent="0.2">
      <c r="A186" s="24" t="s">
        <v>166</v>
      </c>
      <c r="B186" s="148">
        <v>58</v>
      </c>
      <c r="C186" s="147">
        <f t="shared" si="73"/>
        <v>0</v>
      </c>
      <c r="D186" s="107">
        <f t="shared" si="90"/>
        <v>0</v>
      </c>
      <c r="E186" s="137"/>
      <c r="F186" s="80"/>
      <c r="G186" s="80"/>
      <c r="H186" s="80"/>
      <c r="I186" s="80"/>
      <c r="J186" s="80"/>
      <c r="K186" s="80"/>
      <c r="L186" s="80"/>
      <c r="M186" s="80"/>
      <c r="N186" s="80"/>
      <c r="O186" s="80"/>
      <c r="P186" s="80"/>
      <c r="Q186" s="80"/>
      <c r="R186" s="80"/>
      <c r="S186" s="80"/>
      <c r="T186" s="80"/>
      <c r="U186" s="80"/>
      <c r="V186" s="80"/>
      <c r="W186" s="80"/>
      <c r="X186" s="80"/>
      <c r="Y186" s="80"/>
      <c r="Z186" s="80"/>
      <c r="AD186" s="59"/>
      <c r="AE186" s="59"/>
    </row>
    <row r="187" spans="1:31" s="9" customFormat="1" ht="30" hidden="1" customHeight="1" x14ac:dyDescent="0.2">
      <c r="A187" s="19" t="s">
        <v>167</v>
      </c>
      <c r="B187" s="148">
        <v>85</v>
      </c>
      <c r="C187" s="147">
        <f t="shared" si="73"/>
        <v>0</v>
      </c>
      <c r="D187" s="107">
        <f t="shared" si="90"/>
        <v>0</v>
      </c>
      <c r="E187" s="137"/>
      <c r="F187" s="80"/>
      <c r="G187" s="78"/>
      <c r="H187" s="96"/>
      <c r="I187" s="78"/>
      <c r="J187" s="78"/>
      <c r="K187" s="78"/>
      <c r="L187" s="86"/>
      <c r="M187" s="86"/>
      <c r="N187" s="86"/>
      <c r="O187" s="78"/>
      <c r="P187" s="78"/>
      <c r="Q187" s="78"/>
      <c r="R187" s="86"/>
      <c r="S187" s="86"/>
      <c r="T187" s="86"/>
      <c r="U187" s="86"/>
      <c r="V187" s="78"/>
      <c r="W187" s="86"/>
      <c r="X187" s="78"/>
      <c r="Y187" s="86"/>
      <c r="Z187" s="78"/>
      <c r="AD187" s="59"/>
      <c r="AE187" s="59"/>
    </row>
    <row r="188" spans="1:31" s="9" customFormat="1" ht="30" hidden="1" customHeight="1" x14ac:dyDescent="0.2">
      <c r="A188" s="19" t="s">
        <v>94</v>
      </c>
      <c r="B188" s="179">
        <f t="shared" ref="B188:C188" si="103">B187/B186*10</f>
        <v>14.655172413793103</v>
      </c>
      <c r="C188" s="137" t="e">
        <f t="shared" si="103"/>
        <v>#DIV/0!</v>
      </c>
      <c r="D188" s="107" t="e">
        <f t="shared" si="90"/>
        <v>#DIV/0!</v>
      </c>
      <c r="E188" s="137" t="e">
        <f>E187/E186*10</f>
        <v>#DIV/0!</v>
      </c>
      <c r="F188" s="100"/>
      <c r="G188" s="100"/>
      <c r="H188" s="100"/>
      <c r="I188" s="79"/>
      <c r="J188" s="79"/>
      <c r="K188" s="79"/>
      <c r="L188" s="100"/>
      <c r="M188" s="100"/>
      <c r="N188" s="100"/>
      <c r="O188" s="79"/>
      <c r="P188" s="79"/>
      <c r="Q188" s="79"/>
      <c r="R188" s="100"/>
      <c r="S188" s="100"/>
      <c r="T188" s="100"/>
      <c r="U188" s="100"/>
      <c r="V188" s="79"/>
      <c r="W188" s="100"/>
      <c r="X188" s="100"/>
      <c r="Y188" s="100"/>
      <c r="Z188" s="79"/>
      <c r="AD188" s="59"/>
      <c r="AE188" s="59"/>
    </row>
    <row r="189" spans="1:31" s="9" customFormat="1" ht="30" hidden="1" customHeight="1" outlineLevel="1" x14ac:dyDescent="0.2">
      <c r="A189" s="24" t="s">
        <v>203</v>
      </c>
      <c r="B189" s="148"/>
      <c r="C189" s="147">
        <f t="shared" si="73"/>
        <v>0</v>
      </c>
      <c r="D189" s="107" t="e">
        <f t="shared" si="90"/>
        <v>#DIV/0!</v>
      </c>
      <c r="E189" s="137"/>
      <c r="F189" s="80"/>
      <c r="G189" s="80"/>
      <c r="H189" s="80"/>
      <c r="I189" s="80"/>
      <c r="J189" s="80"/>
      <c r="K189" s="80"/>
      <c r="L189" s="80"/>
      <c r="M189" s="80"/>
      <c r="N189" s="80"/>
      <c r="O189" s="80"/>
      <c r="P189" s="80"/>
      <c r="Q189" s="80"/>
      <c r="R189" s="80"/>
      <c r="S189" s="80"/>
      <c r="T189" s="80"/>
      <c r="U189" s="80"/>
      <c r="V189" s="80"/>
      <c r="W189" s="80"/>
      <c r="X189" s="80"/>
      <c r="Y189" s="80"/>
      <c r="Z189" s="80"/>
      <c r="AD189" s="59"/>
      <c r="AE189" s="59"/>
    </row>
    <row r="190" spans="1:31" s="9" customFormat="1" ht="30" hidden="1" customHeight="1" outlineLevel="1" x14ac:dyDescent="0.2">
      <c r="A190" s="19" t="s">
        <v>109</v>
      </c>
      <c r="B190" s="148"/>
      <c r="C190" s="147">
        <f t="shared" si="73"/>
        <v>0</v>
      </c>
      <c r="D190" s="107" t="e">
        <f t="shared" si="90"/>
        <v>#DIV/0!</v>
      </c>
      <c r="E190" s="137"/>
      <c r="F190" s="80"/>
      <c r="G190" s="80"/>
      <c r="H190" s="80"/>
      <c r="I190" s="80"/>
      <c r="J190" s="80"/>
      <c r="K190" s="80"/>
      <c r="L190" s="80"/>
      <c r="M190" s="80"/>
      <c r="N190" s="80"/>
      <c r="O190" s="80"/>
      <c r="P190" s="80"/>
      <c r="Q190" s="80"/>
      <c r="R190" s="80"/>
      <c r="S190" s="80"/>
      <c r="T190" s="80"/>
      <c r="U190" s="80"/>
      <c r="V190" s="80"/>
      <c r="W190" s="80"/>
      <c r="X190" s="80"/>
      <c r="Y190" s="80"/>
      <c r="Z190" s="80"/>
      <c r="AD190" s="59"/>
      <c r="AE190" s="59"/>
    </row>
    <row r="191" spans="1:31" s="9" customFormat="1" ht="30" hidden="1" customHeight="1" collapsed="1" x14ac:dyDescent="0.2">
      <c r="A191" s="19" t="s">
        <v>94</v>
      </c>
      <c r="B191" s="154"/>
      <c r="C191" s="147" t="e">
        <f t="shared" si="73"/>
        <v>#DIV/0!</v>
      </c>
      <c r="D191" s="107" t="e">
        <f t="shared" si="90"/>
        <v>#DIV/0!</v>
      </c>
      <c r="E191" s="137"/>
      <c r="F191" s="96" t="e">
        <f t="shared" ref="F191:U191" si="104">F190/F189*10</f>
        <v>#DIV/0!</v>
      </c>
      <c r="G191" s="96" t="e">
        <f t="shared" si="104"/>
        <v>#DIV/0!</v>
      </c>
      <c r="H191" s="96" t="e">
        <f t="shared" si="104"/>
        <v>#DIV/0!</v>
      </c>
      <c r="I191" s="96" t="e">
        <f t="shared" si="104"/>
        <v>#DIV/0!</v>
      </c>
      <c r="J191" s="96" t="e">
        <f t="shared" si="104"/>
        <v>#DIV/0!</v>
      </c>
      <c r="K191" s="96" t="e">
        <f t="shared" si="104"/>
        <v>#DIV/0!</v>
      </c>
      <c r="L191" s="96" t="e">
        <f t="shared" si="104"/>
        <v>#DIV/0!</v>
      </c>
      <c r="M191" s="96" t="e">
        <f t="shared" si="104"/>
        <v>#DIV/0!</v>
      </c>
      <c r="N191" s="96" t="e">
        <f t="shared" si="104"/>
        <v>#DIV/0!</v>
      </c>
      <c r="O191" s="96" t="e">
        <f t="shared" si="104"/>
        <v>#DIV/0!</v>
      </c>
      <c r="P191" s="96" t="e">
        <f t="shared" si="104"/>
        <v>#DIV/0!</v>
      </c>
      <c r="Q191" s="96" t="e">
        <f t="shared" si="104"/>
        <v>#DIV/0!</v>
      </c>
      <c r="R191" s="96" t="e">
        <f t="shared" si="104"/>
        <v>#DIV/0!</v>
      </c>
      <c r="S191" s="96" t="e">
        <f>S190/S189*10</f>
        <v>#DIV/0!</v>
      </c>
      <c r="T191" s="96" t="e">
        <f t="shared" si="104"/>
        <v>#DIV/0!</v>
      </c>
      <c r="U191" s="96" t="e">
        <f t="shared" si="104"/>
        <v>#DIV/0!</v>
      </c>
      <c r="V191" s="96" t="e">
        <f>V190/V189*10</f>
        <v>#DIV/0!</v>
      </c>
      <c r="W191" s="96" t="e">
        <f t="shared" ref="W191:X191" si="105">W190/W189*10</f>
        <v>#DIV/0!</v>
      </c>
      <c r="X191" s="96" t="e">
        <f t="shared" si="105"/>
        <v>#DIV/0!</v>
      </c>
      <c r="Y191" s="96" t="e">
        <f t="shared" ref="Y191:Z191" si="106">Y190/Y189*10</f>
        <v>#DIV/0!</v>
      </c>
      <c r="Z191" s="96" t="e">
        <f t="shared" si="106"/>
        <v>#DIV/0!</v>
      </c>
      <c r="AD191" s="59"/>
      <c r="AE191" s="59"/>
    </row>
    <row r="192" spans="1:31" s="9" customFormat="1" ht="30" hidden="1" customHeight="1" outlineLevel="1" x14ac:dyDescent="0.2">
      <c r="A192" s="24" t="s">
        <v>110</v>
      </c>
      <c r="B192" s="148">
        <v>4867</v>
      </c>
      <c r="C192" s="147">
        <f t="shared" si="73"/>
        <v>0</v>
      </c>
      <c r="D192" s="107">
        <f t="shared" si="90"/>
        <v>0</v>
      </c>
      <c r="E192" s="137"/>
      <c r="F192" s="80"/>
      <c r="G192" s="80"/>
      <c r="H192" s="80"/>
      <c r="I192" s="80"/>
      <c r="J192" s="80"/>
      <c r="K192" s="80"/>
      <c r="L192" s="80"/>
      <c r="M192" s="80"/>
      <c r="N192" s="80"/>
      <c r="O192" s="80"/>
      <c r="P192" s="80"/>
      <c r="Q192" s="80"/>
      <c r="R192" s="80"/>
      <c r="S192" s="80"/>
      <c r="T192" s="80"/>
      <c r="U192" s="80"/>
      <c r="V192" s="80"/>
      <c r="W192" s="80"/>
      <c r="X192" s="80"/>
      <c r="Y192" s="80"/>
      <c r="Z192" s="80"/>
      <c r="AD192" s="59"/>
      <c r="AE192" s="59"/>
    </row>
    <row r="193" spans="1:31" s="9" customFormat="1" ht="30" hidden="1" customHeight="1" outlineLevel="1" x14ac:dyDescent="0.2">
      <c r="A193" s="19" t="s">
        <v>111</v>
      </c>
      <c r="B193" s="148">
        <v>7275</v>
      </c>
      <c r="C193" s="147">
        <f t="shared" si="73"/>
        <v>0</v>
      </c>
      <c r="D193" s="107">
        <f t="shared" si="90"/>
        <v>0</v>
      </c>
      <c r="E193" s="137"/>
      <c r="F193" s="80"/>
      <c r="G193" s="80"/>
      <c r="H193" s="80"/>
      <c r="I193" s="80"/>
      <c r="J193" s="80"/>
      <c r="K193" s="80"/>
      <c r="L193" s="80"/>
      <c r="M193" s="80"/>
      <c r="N193" s="80"/>
      <c r="O193" s="80"/>
      <c r="P193" s="80"/>
      <c r="Q193" s="80"/>
      <c r="R193" s="80"/>
      <c r="S193" s="80"/>
      <c r="T193" s="80"/>
      <c r="U193" s="80"/>
      <c r="V193" s="80"/>
      <c r="W193" s="80"/>
      <c r="X193" s="80"/>
      <c r="Y193" s="80"/>
      <c r="Z193" s="80"/>
      <c r="AD193" s="59"/>
      <c r="AE193" s="59"/>
    </row>
    <row r="194" spans="1:31" s="9" customFormat="1" ht="30" hidden="1" customHeight="1" collapsed="1" x14ac:dyDescent="0.2">
      <c r="A194" s="19" t="s">
        <v>94</v>
      </c>
      <c r="B194" s="177">
        <f t="shared" ref="B194:E194" si="107">B193/B192*10</f>
        <v>14.947606328333675</v>
      </c>
      <c r="C194" s="96" t="e">
        <f t="shared" si="107"/>
        <v>#DIV/0!</v>
      </c>
      <c r="D194" s="96" t="e">
        <f t="shared" si="107"/>
        <v>#DIV/0!</v>
      </c>
      <c r="E194" s="96" t="e">
        <f t="shared" si="107"/>
        <v>#DIV/0!</v>
      </c>
      <c r="F194" s="96" t="e">
        <f t="shared" ref="F194:I194" si="108">F193/F192*10</f>
        <v>#DIV/0!</v>
      </c>
      <c r="G194" s="96" t="e">
        <f t="shared" si="108"/>
        <v>#DIV/0!</v>
      </c>
      <c r="H194" s="96" t="e">
        <f t="shared" si="108"/>
        <v>#DIV/0!</v>
      </c>
      <c r="I194" s="96" t="e">
        <f t="shared" si="108"/>
        <v>#DIV/0!</v>
      </c>
      <c r="J194" s="96" t="e">
        <f t="shared" ref="J194:R194" si="109">J193/J192*10</f>
        <v>#DIV/0!</v>
      </c>
      <c r="K194" s="96" t="e">
        <f t="shared" si="109"/>
        <v>#DIV/0!</v>
      </c>
      <c r="L194" s="96" t="e">
        <f t="shared" si="109"/>
        <v>#DIV/0!</v>
      </c>
      <c r="M194" s="96" t="e">
        <f t="shared" si="109"/>
        <v>#DIV/0!</v>
      </c>
      <c r="N194" s="96" t="e">
        <f t="shared" si="109"/>
        <v>#DIV/0!</v>
      </c>
      <c r="O194" s="96" t="e">
        <f t="shared" si="109"/>
        <v>#DIV/0!</v>
      </c>
      <c r="P194" s="96" t="e">
        <f t="shared" si="109"/>
        <v>#DIV/0!</v>
      </c>
      <c r="Q194" s="96" t="e">
        <f t="shared" si="109"/>
        <v>#DIV/0!</v>
      </c>
      <c r="R194" s="96" t="e">
        <f t="shared" si="109"/>
        <v>#DIV/0!</v>
      </c>
      <c r="S194" s="96" t="e">
        <f t="shared" ref="S194:T194" si="110">S193/S192*10</f>
        <v>#DIV/0!</v>
      </c>
      <c r="T194" s="96" t="e">
        <f t="shared" si="110"/>
        <v>#DIV/0!</v>
      </c>
      <c r="U194" s="96" t="e">
        <f t="shared" ref="U194:X194" si="111">U193/U192*10</f>
        <v>#DIV/0!</v>
      </c>
      <c r="V194" s="96" t="e">
        <f t="shared" si="111"/>
        <v>#DIV/0!</v>
      </c>
      <c r="W194" s="96" t="e">
        <f t="shared" si="111"/>
        <v>#DIV/0!</v>
      </c>
      <c r="X194" s="96" t="e">
        <f t="shared" si="111"/>
        <v>#DIV/0!</v>
      </c>
      <c r="Y194" s="96" t="e">
        <f>Y193/Y192*10</f>
        <v>#DIV/0!</v>
      </c>
      <c r="Z194" s="96" t="e">
        <f>Z193/Z192*10</f>
        <v>#DIV/0!</v>
      </c>
      <c r="AD194" s="59"/>
      <c r="AE194" s="59"/>
    </row>
    <row r="195" spans="1:31" s="9" customFormat="1" ht="30" hidden="1" customHeight="1" x14ac:dyDescent="0.2">
      <c r="A195" s="24" t="s">
        <v>112</v>
      </c>
      <c r="B195" s="147"/>
      <c r="C195" s="147">
        <f t="shared" si="73"/>
        <v>0</v>
      </c>
      <c r="D195" s="107" t="e">
        <f t="shared" si="90"/>
        <v>#DIV/0!</v>
      </c>
      <c r="E195" s="137"/>
      <c r="F195" s="80"/>
      <c r="G195" s="80"/>
      <c r="H195" s="80"/>
      <c r="I195" s="80"/>
      <c r="J195" s="80"/>
      <c r="K195" s="80"/>
      <c r="L195" s="80"/>
      <c r="M195" s="80"/>
      <c r="N195" s="80"/>
      <c r="O195" s="80"/>
      <c r="P195" s="80"/>
      <c r="Q195" s="80"/>
      <c r="R195" s="80"/>
      <c r="S195" s="80"/>
      <c r="T195" s="80"/>
      <c r="U195" s="80"/>
      <c r="V195" s="80"/>
      <c r="W195" s="80"/>
      <c r="X195" s="80"/>
      <c r="Y195" s="80"/>
      <c r="Z195" s="80"/>
      <c r="AD195" s="59"/>
      <c r="AE195" s="59"/>
    </row>
    <row r="196" spans="1:31" s="9" customFormat="1" ht="30" hidden="1" customHeight="1" x14ac:dyDescent="0.2">
      <c r="A196" s="24" t="s">
        <v>113</v>
      </c>
      <c r="B196" s="147"/>
      <c r="C196" s="147">
        <f t="shared" si="73"/>
        <v>0</v>
      </c>
      <c r="D196" s="107" t="e">
        <f t="shared" si="90"/>
        <v>#DIV/0!</v>
      </c>
      <c r="E196" s="137"/>
      <c r="F196" s="80"/>
      <c r="G196" s="80"/>
      <c r="H196" s="80"/>
      <c r="I196" s="80"/>
      <c r="J196" s="80"/>
      <c r="K196" s="80"/>
      <c r="L196" s="80"/>
      <c r="M196" s="80"/>
      <c r="N196" s="80"/>
      <c r="O196" s="80"/>
      <c r="P196" s="80"/>
      <c r="Q196" s="80"/>
      <c r="R196" s="80"/>
      <c r="S196" s="80"/>
      <c r="T196" s="80"/>
      <c r="U196" s="80"/>
      <c r="V196" s="80"/>
      <c r="W196" s="80"/>
      <c r="X196" s="80"/>
      <c r="Y196" s="80"/>
      <c r="Z196" s="80"/>
      <c r="AD196" s="59"/>
      <c r="AE196" s="59"/>
    </row>
    <row r="197" spans="1:31" s="9" customFormat="1" ht="30" hidden="1" customHeight="1" x14ac:dyDescent="0.2">
      <c r="A197" s="24" t="s">
        <v>191</v>
      </c>
      <c r="B197" s="147"/>
      <c r="C197" s="147">
        <f t="shared" si="73"/>
        <v>0</v>
      </c>
      <c r="D197" s="107" t="e">
        <f t="shared" si="90"/>
        <v>#DIV/0!</v>
      </c>
      <c r="E197" s="137"/>
      <c r="F197" s="80"/>
      <c r="G197" s="80"/>
      <c r="H197" s="80"/>
      <c r="I197" s="80"/>
      <c r="J197" s="80"/>
      <c r="K197" s="80"/>
      <c r="L197" s="80"/>
      <c r="M197" s="80"/>
      <c r="N197" s="80"/>
      <c r="O197" s="80"/>
      <c r="P197" s="80"/>
      <c r="Q197" s="80"/>
      <c r="R197" s="80"/>
      <c r="S197" s="80"/>
      <c r="T197" s="80"/>
      <c r="U197" s="80"/>
      <c r="V197" s="80"/>
      <c r="W197" s="80"/>
      <c r="X197" s="80"/>
      <c r="Y197" s="80"/>
      <c r="Z197" s="80"/>
      <c r="AD197" s="59"/>
      <c r="AE197" s="59"/>
    </row>
    <row r="198" spans="1:31" s="9" customFormat="1" ht="30" hidden="1" customHeight="1" x14ac:dyDescent="0.2">
      <c r="A198" s="19" t="s">
        <v>192</v>
      </c>
      <c r="B198" s="147"/>
      <c r="C198" s="147">
        <f t="shared" si="73"/>
        <v>0</v>
      </c>
      <c r="D198" s="107" t="e">
        <f t="shared" si="90"/>
        <v>#DIV/0!</v>
      </c>
      <c r="E198" s="137"/>
      <c r="F198" s="80"/>
      <c r="G198" s="80"/>
      <c r="H198" s="80"/>
      <c r="I198" s="80"/>
      <c r="J198" s="80"/>
      <c r="K198" s="80"/>
      <c r="L198" s="80"/>
      <c r="M198" s="80"/>
      <c r="N198" s="80"/>
      <c r="O198" s="80"/>
      <c r="P198" s="80"/>
      <c r="Q198" s="80"/>
      <c r="R198" s="80"/>
      <c r="S198" s="80"/>
      <c r="T198" s="80"/>
      <c r="U198" s="80"/>
      <c r="V198" s="80"/>
      <c r="W198" s="80"/>
      <c r="X198" s="80"/>
      <c r="Y198" s="80"/>
      <c r="Z198" s="80"/>
      <c r="AD198" s="59"/>
      <c r="AE198" s="59"/>
    </row>
    <row r="199" spans="1:31" s="9" customFormat="1" ht="30" hidden="1" customHeight="1" x14ac:dyDescent="0.2">
      <c r="A199" s="19" t="s">
        <v>193</v>
      </c>
      <c r="B199" s="151"/>
      <c r="C199" s="147" t="e">
        <f>SUM(F199:Z199)</f>
        <v>#DIV/0!</v>
      </c>
      <c r="D199" s="107" t="e">
        <f t="shared" si="90"/>
        <v>#DIV/0!</v>
      </c>
      <c r="E199" s="137"/>
      <c r="F199" s="84" t="e">
        <f t="shared" ref="F199:H199" si="112">F198/F197*10</f>
        <v>#DIV/0!</v>
      </c>
      <c r="G199" s="84" t="e">
        <f t="shared" si="112"/>
        <v>#DIV/0!</v>
      </c>
      <c r="H199" s="84" t="e">
        <f t="shared" si="112"/>
        <v>#DIV/0!</v>
      </c>
      <c r="I199" s="84" t="e">
        <f>I198/I197*10</f>
        <v>#DIV/0!</v>
      </c>
      <c r="J199" s="84" t="e">
        <f t="shared" ref="J199:P199" si="113">J198/J197*10</f>
        <v>#DIV/0!</v>
      </c>
      <c r="K199" s="84" t="e">
        <f t="shared" si="113"/>
        <v>#DIV/0!</v>
      </c>
      <c r="L199" s="84" t="e">
        <f t="shared" si="113"/>
        <v>#DIV/0!</v>
      </c>
      <c r="M199" s="84" t="e">
        <f t="shared" si="113"/>
        <v>#DIV/0!</v>
      </c>
      <c r="N199" s="84" t="e">
        <f t="shared" si="113"/>
        <v>#DIV/0!</v>
      </c>
      <c r="O199" s="84" t="e">
        <f t="shared" si="113"/>
        <v>#DIV/0!</v>
      </c>
      <c r="P199" s="84" t="e">
        <f t="shared" si="113"/>
        <v>#DIV/0!</v>
      </c>
      <c r="Q199" s="84" t="e">
        <f t="shared" ref="Q199:Y199" si="114">Q198/Q197*10</f>
        <v>#DIV/0!</v>
      </c>
      <c r="R199" s="84" t="e">
        <f t="shared" si="114"/>
        <v>#DIV/0!</v>
      </c>
      <c r="S199" s="84" t="e">
        <f t="shared" si="114"/>
        <v>#DIV/0!</v>
      </c>
      <c r="T199" s="84" t="e">
        <f t="shared" si="114"/>
        <v>#DIV/0!</v>
      </c>
      <c r="U199" s="84" t="e">
        <f t="shared" si="114"/>
        <v>#DIV/0!</v>
      </c>
      <c r="V199" s="84" t="e">
        <f t="shared" si="114"/>
        <v>#DIV/0!</v>
      </c>
      <c r="W199" s="84" t="e">
        <f t="shared" si="114"/>
        <v>#DIV/0!</v>
      </c>
      <c r="X199" s="84" t="e">
        <f t="shared" si="114"/>
        <v>#DIV/0!</v>
      </c>
      <c r="Y199" s="84" t="e">
        <f t="shared" si="114"/>
        <v>#DIV/0!</v>
      </c>
      <c r="Z199" s="84" t="e">
        <f>Y198/Y197*10</f>
        <v>#DIV/0!</v>
      </c>
      <c r="AD199" s="59"/>
      <c r="AE199" s="59"/>
    </row>
    <row r="200" spans="1:31" s="9" customFormat="1" ht="30" hidden="1" customHeight="1" x14ac:dyDescent="0.2">
      <c r="A200" s="24" t="s">
        <v>185</v>
      </c>
      <c r="B200" s="147">
        <v>39.299999999999997</v>
      </c>
      <c r="C200" s="147">
        <f t="shared" si="73"/>
        <v>0</v>
      </c>
      <c r="D200" s="107">
        <f t="shared" ref="D200:D216" si="115">C200/B200</f>
        <v>0</v>
      </c>
      <c r="E200" s="137"/>
      <c r="F200" s="18"/>
      <c r="G200" s="18"/>
      <c r="H200" s="84"/>
      <c r="I200" s="18"/>
      <c r="J200" s="80"/>
      <c r="K200" s="80"/>
      <c r="L200" s="80"/>
      <c r="M200" s="80"/>
      <c r="N200" s="80"/>
      <c r="O200" s="80"/>
      <c r="P200" s="80"/>
      <c r="Q200" s="80"/>
      <c r="R200" s="80"/>
      <c r="S200" s="80"/>
      <c r="T200" s="80"/>
      <c r="U200" s="80"/>
      <c r="V200" s="80"/>
      <c r="W200" s="80"/>
      <c r="X200" s="80"/>
      <c r="Y200" s="80"/>
      <c r="Z200" s="80"/>
      <c r="AD200" s="59"/>
      <c r="AE200" s="59"/>
    </row>
    <row r="201" spans="1:31" s="9" customFormat="1" ht="30" customHeight="1" x14ac:dyDescent="0.2">
      <c r="A201" s="24" t="s">
        <v>187</v>
      </c>
      <c r="B201" s="156">
        <v>51.5</v>
      </c>
      <c r="C201" s="147">
        <f t="shared" si="73"/>
        <v>44.7</v>
      </c>
      <c r="D201" s="107">
        <f t="shared" si="115"/>
        <v>0.8679611650485437</v>
      </c>
      <c r="E201" s="137">
        <v>4</v>
      </c>
      <c r="F201" s="18"/>
      <c r="G201" s="18"/>
      <c r="H201" s="84">
        <v>12</v>
      </c>
      <c r="I201" s="18"/>
      <c r="J201" s="80"/>
      <c r="K201" s="80"/>
      <c r="L201" s="80"/>
      <c r="M201" s="80">
        <v>2</v>
      </c>
      <c r="N201" s="80">
        <v>1.8</v>
      </c>
      <c r="O201" s="80"/>
      <c r="P201" s="80"/>
      <c r="Q201" s="80">
        <v>16</v>
      </c>
      <c r="R201" s="80"/>
      <c r="S201" s="80"/>
      <c r="T201" s="80"/>
      <c r="U201" s="80">
        <v>12.9</v>
      </c>
      <c r="V201" s="80"/>
      <c r="W201" s="80"/>
      <c r="X201" s="80"/>
      <c r="Y201" s="80"/>
      <c r="Z201" s="80"/>
      <c r="AD201" s="59"/>
      <c r="AE201" s="59"/>
    </row>
    <row r="202" spans="1:31" s="9" customFormat="1" ht="30" hidden="1" customHeight="1" x14ac:dyDescent="0.2">
      <c r="A202" s="19" t="s">
        <v>186</v>
      </c>
      <c r="B202" s="156">
        <v>42.2</v>
      </c>
      <c r="C202" s="147">
        <f t="shared" si="73"/>
        <v>0</v>
      </c>
      <c r="D202" s="107">
        <f t="shared" si="115"/>
        <v>0</v>
      </c>
      <c r="E202" s="137"/>
      <c r="F202" s="18"/>
      <c r="G202" s="18"/>
      <c r="H202" s="84"/>
      <c r="I202" s="18"/>
      <c r="J202" s="80"/>
      <c r="K202" s="80"/>
      <c r="L202" s="80"/>
      <c r="M202" s="80"/>
      <c r="N202" s="80"/>
      <c r="O202" s="80"/>
      <c r="P202" s="80"/>
      <c r="Q202" s="80"/>
      <c r="R202" s="80"/>
      <c r="S202" s="80"/>
      <c r="T202" s="80"/>
      <c r="U202" s="80"/>
      <c r="V202" s="80"/>
      <c r="W202" s="80"/>
      <c r="X202" s="80"/>
      <c r="Y202" s="80"/>
      <c r="Z202" s="80"/>
      <c r="AD202" s="59"/>
      <c r="AE202" s="59"/>
    </row>
    <row r="203" spans="1:31" s="9" customFormat="1" ht="30" customHeight="1" x14ac:dyDescent="0.2">
      <c r="A203" s="19" t="s">
        <v>189</v>
      </c>
      <c r="B203" s="156">
        <v>67.2</v>
      </c>
      <c r="C203" s="147">
        <f t="shared" si="73"/>
        <v>115.1</v>
      </c>
      <c r="D203" s="107">
        <f t="shared" si="115"/>
        <v>1.7127976190476188</v>
      </c>
      <c r="E203" s="137">
        <v>4</v>
      </c>
      <c r="F203" s="18"/>
      <c r="G203" s="18"/>
      <c r="H203" s="84">
        <v>15.6</v>
      </c>
      <c r="I203" s="18"/>
      <c r="J203" s="80"/>
      <c r="K203" s="80"/>
      <c r="L203" s="80"/>
      <c r="M203" s="80">
        <v>13</v>
      </c>
      <c r="N203" s="80">
        <v>12</v>
      </c>
      <c r="O203" s="80"/>
      <c r="P203" s="80"/>
      <c r="Q203" s="80">
        <v>53</v>
      </c>
      <c r="R203" s="80"/>
      <c r="S203" s="80"/>
      <c r="T203" s="80"/>
      <c r="U203" s="80">
        <v>21.5</v>
      </c>
      <c r="V203" s="80"/>
      <c r="W203" s="80"/>
      <c r="X203" s="80"/>
      <c r="Y203" s="80"/>
      <c r="Z203" s="80"/>
      <c r="AD203" s="59"/>
      <c r="AE203" s="59"/>
    </row>
    <row r="204" spans="1:31" s="9" customFormat="1" ht="30" hidden="1" customHeight="1" x14ac:dyDescent="0.2">
      <c r="A204" s="24" t="s">
        <v>94</v>
      </c>
      <c r="B204" s="160">
        <f>B202/B200*10</f>
        <v>10.737913486005091</v>
      </c>
      <c r="C204" s="160" t="e">
        <f>C202/C200*10</f>
        <v>#DIV/0!</v>
      </c>
      <c r="D204" s="84" t="e">
        <f t="shared" ref="D204:L204" si="116">D202/D200*10</f>
        <v>#DIV/0!</v>
      </c>
      <c r="E204" s="84"/>
      <c r="F204" s="84" t="e">
        <f t="shared" si="116"/>
        <v>#DIV/0!</v>
      </c>
      <c r="G204" s="84" t="e">
        <f t="shared" si="116"/>
        <v>#DIV/0!</v>
      </c>
      <c r="H204" s="84" t="e">
        <f t="shared" si="116"/>
        <v>#DIV/0!</v>
      </c>
      <c r="I204" s="84" t="e">
        <f t="shared" si="116"/>
        <v>#DIV/0!</v>
      </c>
      <c r="J204" s="84" t="e">
        <f t="shared" si="116"/>
        <v>#DIV/0!</v>
      </c>
      <c r="K204" s="84" t="e">
        <f t="shared" si="116"/>
        <v>#DIV/0!</v>
      </c>
      <c r="L204" s="84" t="e">
        <f t="shared" si="116"/>
        <v>#DIV/0!</v>
      </c>
      <c r="M204" s="84" t="e">
        <f>M202/M200*10</f>
        <v>#DIV/0!</v>
      </c>
      <c r="N204" s="84" t="e">
        <f>N202/N200*10</f>
        <v>#DIV/0!</v>
      </c>
      <c r="O204" s="84"/>
      <c r="P204" s="84"/>
      <c r="Q204" s="84"/>
      <c r="R204" s="84"/>
      <c r="S204" s="84"/>
      <c r="T204" s="84"/>
      <c r="U204" s="84"/>
      <c r="V204" s="80"/>
      <c r="W204" s="80"/>
      <c r="X204" s="80"/>
      <c r="Y204" s="80"/>
      <c r="Z204" s="80"/>
      <c r="AD204" s="59"/>
      <c r="AE204" s="59"/>
    </row>
    <row r="205" spans="1:31" s="9" customFormat="1" ht="30" customHeight="1" x14ac:dyDescent="0.2">
      <c r="A205" s="24" t="s">
        <v>188</v>
      </c>
      <c r="B205" s="147">
        <v>13</v>
      </c>
      <c r="C205" s="161">
        <f t="shared" ref="C205:M205" si="117">C203/C201*10</f>
        <v>25.749440715883665</v>
      </c>
      <c r="D205" s="101">
        <f t="shared" si="117"/>
        <v>19.733574358154893</v>
      </c>
      <c r="E205" s="101"/>
      <c r="F205" s="101" t="e">
        <f t="shared" si="117"/>
        <v>#DIV/0!</v>
      </c>
      <c r="G205" s="101" t="e">
        <f t="shared" si="117"/>
        <v>#DIV/0!</v>
      </c>
      <c r="H205" s="101">
        <f t="shared" si="117"/>
        <v>13</v>
      </c>
      <c r="I205" s="101" t="e">
        <f t="shared" si="117"/>
        <v>#DIV/0!</v>
      </c>
      <c r="J205" s="101" t="e">
        <f t="shared" si="117"/>
        <v>#DIV/0!</v>
      </c>
      <c r="K205" s="101" t="e">
        <f t="shared" si="117"/>
        <v>#DIV/0!</v>
      </c>
      <c r="L205" s="101" t="e">
        <f t="shared" si="117"/>
        <v>#DIV/0!</v>
      </c>
      <c r="M205" s="101">
        <f t="shared" si="117"/>
        <v>65</v>
      </c>
      <c r="N205" s="101">
        <f>N203/N201*10</f>
        <v>66.666666666666657</v>
      </c>
      <c r="O205" s="101"/>
      <c r="P205" s="101"/>
      <c r="Q205" s="101">
        <f>Q203/Q201*10</f>
        <v>33.125</v>
      </c>
      <c r="R205" s="101"/>
      <c r="S205" s="101"/>
      <c r="T205" s="101"/>
      <c r="U205" s="101">
        <f>U203/U201*10</f>
        <v>16.666666666666664</v>
      </c>
      <c r="V205" s="98"/>
      <c r="W205" s="98"/>
      <c r="X205" s="98"/>
      <c r="Y205" s="98"/>
      <c r="Z205" s="98"/>
      <c r="AD205" s="59"/>
      <c r="AE205" s="59"/>
    </row>
    <row r="206" spans="1:31" s="9" customFormat="1" ht="30" hidden="1" customHeight="1" x14ac:dyDescent="0.2">
      <c r="A206" s="24" t="s">
        <v>194</v>
      </c>
      <c r="B206" s="156">
        <v>116.9</v>
      </c>
      <c r="C206" s="147">
        <f t="shared" si="73"/>
        <v>0</v>
      </c>
      <c r="D206" s="107">
        <f t="shared" si="115"/>
        <v>0</v>
      </c>
      <c r="E206" s="137"/>
      <c r="F206" s="98"/>
      <c r="G206" s="98"/>
      <c r="H206" s="98"/>
      <c r="I206" s="98"/>
      <c r="J206" s="98"/>
      <c r="K206" s="98"/>
      <c r="L206" s="98"/>
      <c r="M206" s="101"/>
      <c r="N206" s="101"/>
      <c r="O206" s="101"/>
      <c r="P206" s="101"/>
      <c r="Q206" s="101"/>
      <c r="R206" s="101"/>
      <c r="S206" s="101"/>
      <c r="T206" s="101"/>
      <c r="U206" s="101"/>
      <c r="V206" s="98"/>
      <c r="W206" s="98"/>
      <c r="X206" s="98"/>
      <c r="Y206" s="98"/>
      <c r="Z206" s="98"/>
      <c r="AD206" s="59"/>
      <c r="AE206" s="59"/>
    </row>
    <row r="207" spans="1:31" s="9" customFormat="1" ht="30" hidden="1" customHeight="1" x14ac:dyDescent="0.2">
      <c r="A207" s="19" t="s">
        <v>195</v>
      </c>
      <c r="B207" s="156">
        <v>194.8</v>
      </c>
      <c r="C207" s="147">
        <f t="shared" si="73"/>
        <v>0</v>
      </c>
      <c r="D207" s="107">
        <f t="shared" si="115"/>
        <v>0</v>
      </c>
      <c r="E207" s="137"/>
      <c r="F207" s="98"/>
      <c r="G207" s="98"/>
      <c r="H207" s="101"/>
      <c r="I207" s="98"/>
      <c r="J207" s="98"/>
      <c r="K207" s="98"/>
      <c r="L207" s="98"/>
      <c r="M207" s="101"/>
      <c r="N207" s="101"/>
      <c r="O207" s="101"/>
      <c r="P207" s="101"/>
      <c r="Q207" s="101"/>
      <c r="R207" s="101"/>
      <c r="S207" s="101"/>
      <c r="T207" s="101"/>
      <c r="U207" s="101"/>
      <c r="V207" s="98"/>
      <c r="W207" s="98"/>
      <c r="X207" s="98"/>
      <c r="Y207" s="98"/>
      <c r="Z207" s="98"/>
      <c r="AD207" s="59"/>
      <c r="AE207" s="59"/>
    </row>
    <row r="208" spans="1:31" s="9" customFormat="1" ht="30" hidden="1" customHeight="1" x14ac:dyDescent="0.2">
      <c r="A208" s="19" t="s">
        <v>94</v>
      </c>
      <c r="B208" s="149">
        <f>B207/B206*10</f>
        <v>16.663815226689479</v>
      </c>
      <c r="C208" s="147" t="e">
        <f>SUM(F208:Z208)</f>
        <v>#DIV/0!</v>
      </c>
      <c r="D208" s="107" t="e">
        <f t="shared" si="115"/>
        <v>#DIV/0!</v>
      </c>
      <c r="E208" s="137"/>
      <c r="F208" s="101" t="e">
        <f>H207/H206*10</f>
        <v>#DIV/0!</v>
      </c>
      <c r="G208" s="101" t="e">
        <f>I207/I206*10</f>
        <v>#DIV/0!</v>
      </c>
      <c r="H208" s="101" t="e">
        <f>J207/J206*10</f>
        <v>#DIV/0!</v>
      </c>
      <c r="I208" s="101" t="e">
        <f>I207/I206*10</f>
        <v>#DIV/0!</v>
      </c>
      <c r="J208" s="101" t="e">
        <f t="shared" ref="J208:M208" si="118">J207/J206*10</f>
        <v>#DIV/0!</v>
      </c>
      <c r="K208" s="101" t="e">
        <f t="shared" si="118"/>
        <v>#DIV/0!</v>
      </c>
      <c r="L208" s="101" t="e">
        <f t="shared" si="118"/>
        <v>#DIV/0!</v>
      </c>
      <c r="M208" s="101" t="e">
        <f t="shared" si="118"/>
        <v>#DIV/0!</v>
      </c>
      <c r="N208" s="101" t="e">
        <f>N207/N206*10</f>
        <v>#DIV/0!</v>
      </c>
      <c r="O208" s="101" t="s">
        <v>0</v>
      </c>
      <c r="P208" s="101" t="e">
        <f t="shared" ref="P208:R208" si="119">P207/P206*10</f>
        <v>#DIV/0!</v>
      </c>
      <c r="Q208" s="101" t="e">
        <f t="shared" si="119"/>
        <v>#DIV/0!</v>
      </c>
      <c r="R208" s="101" t="e">
        <f t="shared" si="119"/>
        <v>#DIV/0!</v>
      </c>
      <c r="S208" s="101" t="e">
        <f t="shared" ref="S208:W208" si="120">S207/S206*10</f>
        <v>#DIV/0!</v>
      </c>
      <c r="T208" s="101" t="e">
        <f t="shared" si="120"/>
        <v>#DIV/0!</v>
      </c>
      <c r="U208" s="101" t="e">
        <f t="shared" si="120"/>
        <v>#DIV/0!</v>
      </c>
      <c r="V208" s="101" t="e">
        <f t="shared" si="120"/>
        <v>#DIV/0!</v>
      </c>
      <c r="W208" s="101" t="e">
        <f t="shared" si="120"/>
        <v>#DIV/0!</v>
      </c>
      <c r="X208" s="101" t="e">
        <f>X207/X206*10</f>
        <v>#DIV/0!</v>
      </c>
      <c r="Y208" s="101" t="e">
        <f t="shared" ref="Y208:Z208" si="121">Y207/Y206*10</f>
        <v>#DIV/0!</v>
      </c>
      <c r="Z208" s="101" t="e">
        <f t="shared" si="121"/>
        <v>#DIV/0!</v>
      </c>
      <c r="AD208" s="59"/>
      <c r="AE208" s="59"/>
    </row>
    <row r="209" spans="1:31" s="23" customFormat="1" ht="30" customHeight="1" x14ac:dyDescent="0.2">
      <c r="A209" s="19" t="s">
        <v>114</v>
      </c>
      <c r="B209" s="147">
        <v>67433</v>
      </c>
      <c r="C209" s="147">
        <f t="shared" si="73"/>
        <v>47161</v>
      </c>
      <c r="D209" s="107">
        <f t="shared" si="115"/>
        <v>0.69937567659751165</v>
      </c>
      <c r="E209" s="137">
        <v>21</v>
      </c>
      <c r="F209" s="49">
        <v>7600</v>
      </c>
      <c r="G209" s="49">
        <v>1318</v>
      </c>
      <c r="H209" s="49">
        <v>1700</v>
      </c>
      <c r="I209" s="49">
        <v>1060</v>
      </c>
      <c r="J209" s="49">
        <v>543</v>
      </c>
      <c r="K209" s="49">
        <v>2330</v>
      </c>
      <c r="L209" s="49">
        <v>3000</v>
      </c>
      <c r="M209" s="49">
        <v>2802</v>
      </c>
      <c r="N209" s="49">
        <v>600</v>
      </c>
      <c r="O209" s="49">
        <v>500</v>
      </c>
      <c r="P209" s="49">
        <v>915</v>
      </c>
      <c r="Q209" s="49">
        <v>2720</v>
      </c>
      <c r="R209" s="49">
        <v>3757</v>
      </c>
      <c r="S209" s="49">
        <v>2654</v>
      </c>
      <c r="T209" s="49">
        <v>3395</v>
      </c>
      <c r="U209" s="49">
        <v>335</v>
      </c>
      <c r="V209" s="49">
        <v>1758</v>
      </c>
      <c r="W209" s="49">
        <v>1430</v>
      </c>
      <c r="X209" s="49">
        <v>4683</v>
      </c>
      <c r="Y209" s="49">
        <v>2611</v>
      </c>
      <c r="Z209" s="49">
        <v>1450</v>
      </c>
      <c r="AD209" s="62"/>
      <c r="AE209" s="62"/>
    </row>
    <row r="210" spans="1:31" s="23" customFormat="1" ht="30" customHeight="1" x14ac:dyDescent="0.2">
      <c r="A210" s="10" t="s">
        <v>115</v>
      </c>
      <c r="B210" s="180">
        <f>B209/B212</f>
        <v>0.64221904761904758</v>
      </c>
      <c r="C210" s="147">
        <f t="shared" si="73"/>
        <v>11.323445561356641</v>
      </c>
      <c r="D210" s="107">
        <f t="shared" si="115"/>
        <v>17.63174979524042</v>
      </c>
      <c r="E210" s="137"/>
      <c r="F210" s="48">
        <f t="shared" ref="F210:Z210" si="122">F209/F212</f>
        <v>1</v>
      </c>
      <c r="G210" s="48">
        <f t="shared" si="122"/>
        <v>0.39939393939393941</v>
      </c>
      <c r="H210" s="48">
        <f t="shared" si="122"/>
        <v>0.80952380952380953</v>
      </c>
      <c r="I210" s="48">
        <f t="shared" si="122"/>
        <v>0.18275862068965518</v>
      </c>
      <c r="J210" s="48">
        <f t="shared" si="122"/>
        <v>0.20884615384615385</v>
      </c>
      <c r="K210" s="48">
        <f t="shared" si="122"/>
        <v>0.36984126984126986</v>
      </c>
      <c r="L210" s="48">
        <f t="shared" si="122"/>
        <v>0.967741935483871</v>
      </c>
      <c r="M210" s="48">
        <f t="shared" si="122"/>
        <v>0.93400000000000005</v>
      </c>
      <c r="N210" s="48">
        <f t="shared" si="122"/>
        <v>0.13953488372093023</v>
      </c>
      <c r="O210" s="48">
        <f t="shared" si="122"/>
        <v>0.22727272727272727</v>
      </c>
      <c r="P210" s="48">
        <f t="shared" si="122"/>
        <v>0.22875000000000001</v>
      </c>
      <c r="Q210" s="48">
        <f t="shared" si="122"/>
        <v>0.55510204081632653</v>
      </c>
      <c r="R210" s="48">
        <f t="shared" si="122"/>
        <v>0.73666666666666669</v>
      </c>
      <c r="S210" s="48">
        <f t="shared" si="122"/>
        <v>0.54163265306122454</v>
      </c>
      <c r="T210" s="48">
        <f t="shared" si="122"/>
        <v>0.45266666666666666</v>
      </c>
      <c r="U210" s="48">
        <f t="shared" si="122"/>
        <v>9.8529411764705879E-2</v>
      </c>
      <c r="V210" s="48">
        <f t="shared" si="122"/>
        <v>0.879</v>
      </c>
      <c r="W210" s="48">
        <f t="shared" si="122"/>
        <v>0.71499999999999997</v>
      </c>
      <c r="X210" s="48">
        <f t="shared" si="122"/>
        <v>0.78049999999999997</v>
      </c>
      <c r="Y210" s="48">
        <f t="shared" si="122"/>
        <v>0.46625</v>
      </c>
      <c r="Z210" s="48">
        <f t="shared" si="122"/>
        <v>0.63043478260869568</v>
      </c>
      <c r="AD210" s="62"/>
      <c r="AE210" s="62"/>
    </row>
    <row r="211" spans="1:31" s="9" customFormat="1" ht="30" hidden="1" customHeight="1" x14ac:dyDescent="0.2">
      <c r="A211" s="19" t="s">
        <v>116</v>
      </c>
      <c r="B211" s="147">
        <v>5488</v>
      </c>
      <c r="C211" s="16">
        <f t="shared" si="73"/>
        <v>5711</v>
      </c>
      <c r="D211" s="107">
        <f t="shared" si="115"/>
        <v>1.0406341107871719</v>
      </c>
      <c r="E211" s="137">
        <v>4</v>
      </c>
      <c r="F211" s="88">
        <v>500</v>
      </c>
      <c r="G211" s="88"/>
      <c r="H211" s="88">
        <v>2020</v>
      </c>
      <c r="I211" s="88"/>
      <c r="J211" s="88"/>
      <c r="K211" s="88"/>
      <c r="L211" s="88"/>
      <c r="M211" s="88"/>
      <c r="N211" s="88">
        <v>1300</v>
      </c>
      <c r="O211" s="88"/>
      <c r="P211" s="88"/>
      <c r="Q211" s="88"/>
      <c r="R211" s="88"/>
      <c r="S211" s="88"/>
      <c r="T211" s="88"/>
      <c r="U211" s="88"/>
      <c r="V211" s="88"/>
      <c r="W211" s="88"/>
      <c r="X211" s="88"/>
      <c r="Y211" s="88">
        <v>1891</v>
      </c>
      <c r="Z211" s="88"/>
      <c r="AD211" s="59"/>
      <c r="AE211" s="59"/>
    </row>
    <row r="212" spans="1:31" s="9" customFormat="1" ht="30" customHeight="1" outlineLevel="1" x14ac:dyDescent="0.2">
      <c r="A212" s="19" t="s">
        <v>117</v>
      </c>
      <c r="B212" s="16">
        <v>105000</v>
      </c>
      <c r="C212" s="16">
        <f>SUM(F212:Z212)</f>
        <v>88000</v>
      </c>
      <c r="D212" s="107">
        <f t="shared" si="115"/>
        <v>0.83809523809523812</v>
      </c>
      <c r="E212" s="137"/>
      <c r="F212" s="88">
        <v>7600</v>
      </c>
      <c r="G212" s="88">
        <v>3300</v>
      </c>
      <c r="H212" s="88">
        <v>2100</v>
      </c>
      <c r="I212" s="88">
        <v>5800</v>
      </c>
      <c r="J212" s="88">
        <v>2600</v>
      </c>
      <c r="K212" s="88">
        <v>6300</v>
      </c>
      <c r="L212" s="88">
        <v>3100</v>
      </c>
      <c r="M212" s="88">
        <v>3000</v>
      </c>
      <c r="N212" s="88">
        <v>4300</v>
      </c>
      <c r="O212" s="88">
        <v>2200</v>
      </c>
      <c r="P212" s="88">
        <v>4000</v>
      </c>
      <c r="Q212" s="88">
        <v>4900</v>
      </c>
      <c r="R212" s="88">
        <v>5100</v>
      </c>
      <c r="S212" s="88">
        <v>4900</v>
      </c>
      <c r="T212" s="88">
        <v>7500</v>
      </c>
      <c r="U212" s="88">
        <v>3400</v>
      </c>
      <c r="V212" s="88">
        <v>2000</v>
      </c>
      <c r="W212" s="88">
        <v>2000</v>
      </c>
      <c r="X212" s="88">
        <v>6000</v>
      </c>
      <c r="Y212" s="88">
        <v>5600</v>
      </c>
      <c r="Z212" s="88">
        <v>2300</v>
      </c>
      <c r="AD212" s="59"/>
      <c r="AE212" s="59"/>
    </row>
    <row r="213" spans="1:31" s="9" customFormat="1" ht="30" hidden="1" customHeight="1" outlineLevel="1" x14ac:dyDescent="0.2">
      <c r="A213" s="19" t="s">
        <v>118</v>
      </c>
      <c r="B213" s="147">
        <v>81875</v>
      </c>
      <c r="C213" s="147">
        <f t="shared" si="73"/>
        <v>0</v>
      </c>
      <c r="D213" s="107">
        <f t="shared" si="115"/>
        <v>0</v>
      </c>
      <c r="E213" s="137"/>
      <c r="F213" s="49"/>
      <c r="G213" s="49"/>
      <c r="H213" s="49"/>
      <c r="I213" s="49"/>
      <c r="J213" s="49"/>
      <c r="K213" s="49"/>
      <c r="L213" s="49"/>
      <c r="M213" s="49"/>
      <c r="N213" s="49"/>
      <c r="O213" s="49"/>
      <c r="P213" s="49"/>
      <c r="Q213" s="49"/>
      <c r="R213" s="49"/>
      <c r="S213" s="49"/>
      <c r="T213" s="49"/>
      <c r="U213" s="49"/>
      <c r="V213" s="49"/>
      <c r="W213" s="49"/>
      <c r="X213" s="49"/>
      <c r="Y213" s="49"/>
      <c r="Z213" s="49"/>
      <c r="AD213" s="59"/>
      <c r="AE213" s="59"/>
    </row>
    <row r="214" spans="1:31" s="9" customFormat="1" ht="30" hidden="1" customHeight="1" x14ac:dyDescent="0.2">
      <c r="A214" s="10" t="s">
        <v>52</v>
      </c>
      <c r="B214" s="163">
        <f>B213/B212</f>
        <v>0.77976190476190477</v>
      </c>
      <c r="C214" s="147">
        <f t="shared" si="73"/>
        <v>0</v>
      </c>
      <c r="D214" s="107">
        <f t="shared" si="115"/>
        <v>0</v>
      </c>
      <c r="E214" s="137"/>
      <c r="F214" s="102">
        <f t="shared" ref="F214:Z214" si="123">F213/F212</f>
        <v>0</v>
      </c>
      <c r="G214" s="102">
        <f t="shared" si="123"/>
        <v>0</v>
      </c>
      <c r="H214" s="102">
        <f t="shared" si="123"/>
        <v>0</v>
      </c>
      <c r="I214" s="102">
        <f t="shared" si="123"/>
        <v>0</v>
      </c>
      <c r="J214" s="102">
        <f t="shared" si="123"/>
        <v>0</v>
      </c>
      <c r="K214" s="102">
        <f t="shared" si="123"/>
        <v>0</v>
      </c>
      <c r="L214" s="102">
        <f t="shared" si="123"/>
        <v>0</v>
      </c>
      <c r="M214" s="102">
        <f t="shared" si="123"/>
        <v>0</v>
      </c>
      <c r="N214" s="102">
        <f t="shared" si="123"/>
        <v>0</v>
      </c>
      <c r="O214" s="102">
        <f t="shared" si="123"/>
        <v>0</v>
      </c>
      <c r="P214" s="102">
        <f t="shared" si="123"/>
        <v>0</v>
      </c>
      <c r="Q214" s="102">
        <f t="shared" si="123"/>
        <v>0</v>
      </c>
      <c r="R214" s="102">
        <f t="shared" si="123"/>
        <v>0</v>
      </c>
      <c r="S214" s="102">
        <f t="shared" si="123"/>
        <v>0</v>
      </c>
      <c r="T214" s="102">
        <f t="shared" si="123"/>
        <v>0</v>
      </c>
      <c r="U214" s="102">
        <f t="shared" si="123"/>
        <v>0</v>
      </c>
      <c r="V214" s="102">
        <f t="shared" si="123"/>
        <v>0</v>
      </c>
      <c r="W214" s="102">
        <f t="shared" si="123"/>
        <v>0</v>
      </c>
      <c r="X214" s="102">
        <f t="shared" si="123"/>
        <v>0</v>
      </c>
      <c r="Y214" s="102">
        <f t="shared" si="123"/>
        <v>0</v>
      </c>
      <c r="Z214" s="102">
        <f t="shared" si="123"/>
        <v>0</v>
      </c>
      <c r="AD214" s="59"/>
      <c r="AE214" s="59"/>
    </row>
    <row r="215" spans="1:31" s="9" customFormat="1" ht="30" hidden="1" customHeight="1" x14ac:dyDescent="0.2">
      <c r="A215" s="8" t="s">
        <v>119</v>
      </c>
      <c r="B215" s="148">
        <v>75052</v>
      </c>
      <c r="C215" s="147">
        <f t="shared" si="73"/>
        <v>0</v>
      </c>
      <c r="D215" s="107">
        <f t="shared" si="115"/>
        <v>0</v>
      </c>
      <c r="E215" s="137"/>
      <c r="F215" s="88"/>
      <c r="G215" s="88"/>
      <c r="H215" s="88"/>
      <c r="I215" s="88"/>
      <c r="J215" s="88"/>
      <c r="K215" s="88"/>
      <c r="L215" s="88"/>
      <c r="M215" s="88"/>
      <c r="N215" s="88"/>
      <c r="O215" s="88"/>
      <c r="P215" s="88"/>
      <c r="Q215" s="88"/>
      <c r="R215" s="88"/>
      <c r="S215" s="88"/>
      <c r="T215" s="88"/>
      <c r="U215" s="88"/>
      <c r="V215" s="88"/>
      <c r="W215" s="88"/>
      <c r="X215" s="88"/>
      <c r="Y215" s="88"/>
      <c r="Z215" s="88"/>
      <c r="AD215" s="59"/>
      <c r="AE215" s="59"/>
    </row>
    <row r="216" spans="1:31" s="9" customFormat="1" ht="30" hidden="1" customHeight="1" x14ac:dyDescent="0.2">
      <c r="A216" s="8" t="s">
        <v>120</v>
      </c>
      <c r="B216" s="148">
        <v>10126</v>
      </c>
      <c r="C216" s="147">
        <f t="shared" si="73"/>
        <v>0</v>
      </c>
      <c r="D216" s="107">
        <f t="shared" si="115"/>
        <v>0</v>
      </c>
      <c r="E216" s="137"/>
      <c r="F216" s="88"/>
      <c r="G216" s="88"/>
      <c r="H216" s="88"/>
      <c r="I216" s="88"/>
      <c r="J216" s="88"/>
      <c r="K216" s="88"/>
      <c r="L216" s="88"/>
      <c r="M216" s="88"/>
      <c r="N216" s="88"/>
      <c r="O216" s="88"/>
      <c r="P216" s="88"/>
      <c r="Q216" s="88"/>
      <c r="R216" s="88"/>
      <c r="S216" s="88"/>
      <c r="T216" s="88"/>
      <c r="U216" s="88"/>
      <c r="V216" s="88"/>
      <c r="W216" s="88"/>
      <c r="X216" s="88"/>
      <c r="Y216" s="88"/>
      <c r="Z216" s="88"/>
      <c r="AD216" s="59"/>
      <c r="AE216" s="59"/>
    </row>
    <row r="217" spans="1:31" s="9" customFormat="1" ht="30" hidden="1" customHeight="1" x14ac:dyDescent="0.2">
      <c r="A217" s="19" t="s">
        <v>141</v>
      </c>
      <c r="B217" s="147">
        <v>0</v>
      </c>
      <c r="C217" s="147">
        <f t="shared" si="73"/>
        <v>70</v>
      </c>
      <c r="D217" s="107"/>
      <c r="E217" s="137"/>
      <c r="F217" s="103"/>
      <c r="G217" s="103"/>
      <c r="H217" s="103"/>
      <c r="I217" s="103"/>
      <c r="J217" s="103"/>
      <c r="K217" s="103"/>
      <c r="L217" s="103"/>
      <c r="M217" s="103"/>
      <c r="N217" s="103"/>
      <c r="O217" s="103"/>
      <c r="P217" s="103"/>
      <c r="Q217" s="103"/>
      <c r="R217" s="103">
        <v>70</v>
      </c>
      <c r="S217" s="103"/>
      <c r="T217" s="103"/>
      <c r="U217" s="103"/>
      <c r="V217" s="103"/>
      <c r="W217" s="103"/>
      <c r="X217" s="103"/>
      <c r="Y217" s="103"/>
      <c r="Z217" s="103"/>
      <c r="AD217" s="59"/>
      <c r="AE217" s="59"/>
    </row>
    <row r="218" spans="1:31" s="23" customFormat="1" ht="45" hidden="1" outlineLevel="1" x14ac:dyDescent="0.2">
      <c r="A218" s="8" t="s">
        <v>184</v>
      </c>
      <c r="B218" s="148">
        <v>90210</v>
      </c>
      <c r="C218" s="147">
        <f t="shared" si="73"/>
        <v>83772.995999999999</v>
      </c>
      <c r="D218" s="107">
        <f t="shared" ref="D218:D233" si="124">C218/B218</f>
        <v>0.92864423012969732</v>
      </c>
      <c r="E218" s="137"/>
      <c r="F218" s="95">
        <v>880</v>
      </c>
      <c r="G218" s="95">
        <v>1970</v>
      </c>
      <c r="H218" s="95">
        <v>10455</v>
      </c>
      <c r="I218" s="95">
        <v>6504</v>
      </c>
      <c r="J218" s="95">
        <v>5030.9960000000001</v>
      </c>
      <c r="K218" s="95">
        <v>4259</v>
      </c>
      <c r="L218" s="95">
        <v>1636</v>
      </c>
      <c r="M218" s="95">
        <v>3512</v>
      </c>
      <c r="N218" s="95">
        <v>2656</v>
      </c>
      <c r="O218" s="95">
        <v>3239</v>
      </c>
      <c r="P218" s="80">
        <v>4313</v>
      </c>
      <c r="Q218" s="80">
        <v>4313</v>
      </c>
      <c r="R218" s="80">
        <v>4548</v>
      </c>
      <c r="S218" s="80">
        <v>1798</v>
      </c>
      <c r="T218" s="80">
        <v>3632</v>
      </c>
      <c r="U218" s="80">
        <v>4499</v>
      </c>
      <c r="V218" s="80">
        <v>928</v>
      </c>
      <c r="W218" s="80">
        <v>1507</v>
      </c>
      <c r="X218" s="80">
        <v>4986</v>
      </c>
      <c r="Y218" s="80">
        <v>8411</v>
      </c>
      <c r="Z218" s="95">
        <v>4696</v>
      </c>
      <c r="AD218" s="62"/>
      <c r="AE218" s="62"/>
    </row>
    <row r="219" spans="1:31" s="26" customFormat="1" ht="30" customHeight="1" outlineLevel="1" x14ac:dyDescent="0.2">
      <c r="A219" s="19" t="s">
        <v>212</v>
      </c>
      <c r="B219" s="148">
        <v>86515</v>
      </c>
      <c r="C219" s="147">
        <f>SUM(F219:Z219)</f>
        <v>81052.800000000003</v>
      </c>
      <c r="D219" s="107">
        <f t="shared" si="124"/>
        <v>0.93686412760792925</v>
      </c>
      <c r="E219" s="137">
        <v>21</v>
      </c>
      <c r="F219" s="80">
        <v>570</v>
      </c>
      <c r="G219" s="80">
        <v>1879</v>
      </c>
      <c r="H219" s="80">
        <v>11660</v>
      </c>
      <c r="I219" s="80">
        <v>4679</v>
      </c>
      <c r="J219" s="80">
        <v>4500</v>
      </c>
      <c r="K219" s="80">
        <v>4910</v>
      </c>
      <c r="L219" s="83">
        <v>3080</v>
      </c>
      <c r="M219" s="80">
        <v>3860</v>
      </c>
      <c r="N219" s="80">
        <v>2515</v>
      </c>
      <c r="O219" s="80">
        <v>2719</v>
      </c>
      <c r="P219" s="80">
        <v>2366</v>
      </c>
      <c r="Q219" s="80">
        <v>4239</v>
      </c>
      <c r="R219" s="80">
        <v>4811</v>
      </c>
      <c r="S219" s="80">
        <v>2055</v>
      </c>
      <c r="T219" s="80">
        <v>3800</v>
      </c>
      <c r="U219" s="80">
        <v>3736.8</v>
      </c>
      <c r="V219" s="80">
        <v>965</v>
      </c>
      <c r="W219" s="80">
        <v>1557</v>
      </c>
      <c r="X219" s="80">
        <v>4090</v>
      </c>
      <c r="Y219" s="80">
        <v>8411</v>
      </c>
      <c r="Z219" s="80">
        <v>4650</v>
      </c>
      <c r="AD219" s="63"/>
      <c r="AE219" s="63"/>
    </row>
    <row r="220" spans="1:31" s="23" customFormat="1" ht="30" hidden="1" customHeight="1" x14ac:dyDescent="0.2">
      <c r="A220" s="8" t="s">
        <v>121</v>
      </c>
      <c r="B220" s="157">
        <f>B219/B218</f>
        <v>0.95904001773639291</v>
      </c>
      <c r="C220" s="147">
        <f t="shared" si="73"/>
        <v>19.904715025265993</v>
      </c>
      <c r="D220" s="107">
        <f t="shared" si="124"/>
        <v>20.754832600465182</v>
      </c>
      <c r="E220" s="137"/>
      <c r="F220" s="104">
        <f t="shared" ref="F220:Z220" si="125">F219/F218</f>
        <v>0.64772727272727271</v>
      </c>
      <c r="G220" s="104">
        <f t="shared" si="125"/>
        <v>0.95380710659898482</v>
      </c>
      <c r="H220" s="104">
        <f t="shared" si="125"/>
        <v>1.1152558584409373</v>
      </c>
      <c r="I220" s="104">
        <f t="shared" si="125"/>
        <v>0.71940344403444034</v>
      </c>
      <c r="J220" s="104">
        <f t="shared" si="125"/>
        <v>0.89445509398139056</v>
      </c>
      <c r="K220" s="104">
        <f t="shared" si="125"/>
        <v>1.152852782343273</v>
      </c>
      <c r="L220" s="104">
        <f t="shared" si="125"/>
        <v>1.8826405867970659</v>
      </c>
      <c r="M220" s="104">
        <f t="shared" si="125"/>
        <v>1.0990888382687927</v>
      </c>
      <c r="N220" s="104">
        <f t="shared" si="125"/>
        <v>0.94691265060240959</v>
      </c>
      <c r="O220" s="104" t="s">
        <v>41</v>
      </c>
      <c r="P220" s="104">
        <f t="shared" si="125"/>
        <v>0.54857407836772543</v>
      </c>
      <c r="Q220" s="104">
        <f t="shared" si="125"/>
        <v>0.98284256897750988</v>
      </c>
      <c r="R220" s="104">
        <f t="shared" si="125"/>
        <v>1.0578276165347404</v>
      </c>
      <c r="S220" s="104">
        <f t="shared" si="125"/>
        <v>1.14293659621802</v>
      </c>
      <c r="T220" s="104">
        <f t="shared" si="125"/>
        <v>1.0462555066079295</v>
      </c>
      <c r="U220" s="104">
        <f t="shared" si="125"/>
        <v>0.83058457434985555</v>
      </c>
      <c r="V220" s="104">
        <f t="shared" si="125"/>
        <v>1.0398706896551724</v>
      </c>
      <c r="W220" s="104">
        <f t="shared" si="125"/>
        <v>1.033178500331785</v>
      </c>
      <c r="X220" s="104">
        <f t="shared" si="125"/>
        <v>0.82029683112715601</v>
      </c>
      <c r="Y220" s="104">
        <f t="shared" si="125"/>
        <v>1</v>
      </c>
      <c r="Z220" s="104">
        <f t="shared" si="125"/>
        <v>0.99020442930153318</v>
      </c>
      <c r="AD220" s="62"/>
      <c r="AE220" s="62"/>
    </row>
    <row r="221" spans="1:31" s="23" customFormat="1" ht="30" hidden="1" customHeight="1" outlineLevel="1" x14ac:dyDescent="0.2">
      <c r="A221" s="8" t="s">
        <v>122</v>
      </c>
      <c r="B221" s="148">
        <v>1701</v>
      </c>
      <c r="C221" s="147">
        <f t="shared" si="73"/>
        <v>5944.6</v>
      </c>
      <c r="D221" s="107">
        <f t="shared" si="124"/>
        <v>3.4947677836566728</v>
      </c>
      <c r="E221" s="137"/>
      <c r="F221" s="83"/>
      <c r="G221" s="83"/>
      <c r="H221" s="83"/>
      <c r="I221" s="83"/>
      <c r="J221" s="83">
        <v>433.6</v>
      </c>
      <c r="K221" s="83">
        <v>1290</v>
      </c>
      <c r="L221" s="83"/>
      <c r="M221" s="83"/>
      <c r="N221" s="83"/>
      <c r="O221" s="83"/>
      <c r="P221" s="83">
        <v>610</v>
      </c>
      <c r="Q221" s="102"/>
      <c r="R221" s="83"/>
      <c r="S221" s="83"/>
      <c r="T221" s="83"/>
      <c r="U221" s="83"/>
      <c r="V221" s="83"/>
      <c r="W221" s="83">
        <v>121</v>
      </c>
      <c r="X221" s="83"/>
      <c r="Y221" s="83">
        <v>3490</v>
      </c>
      <c r="Z221" s="83"/>
      <c r="AD221" s="62"/>
      <c r="AE221" s="62"/>
    </row>
    <row r="222" spans="1:31" s="26" customFormat="1" ht="30" customHeight="1" outlineLevel="1" x14ac:dyDescent="0.2">
      <c r="A222" s="19" t="s">
        <v>123</v>
      </c>
      <c r="B222" s="147"/>
      <c r="C222" s="147">
        <f>SUM(F222:Z222)</f>
        <v>17281</v>
      </c>
      <c r="D222" s="107" t="e">
        <f t="shared" si="124"/>
        <v>#DIV/0!</v>
      </c>
      <c r="E222" s="137">
        <v>19</v>
      </c>
      <c r="F222" s="83"/>
      <c r="G222" s="80">
        <v>116</v>
      </c>
      <c r="H222" s="80">
        <v>2450</v>
      </c>
      <c r="I222" s="80">
        <v>341</v>
      </c>
      <c r="J222" s="80">
        <v>388</v>
      </c>
      <c r="K222" s="80">
        <v>990</v>
      </c>
      <c r="L222" s="80"/>
      <c r="M222" s="80">
        <v>1436</v>
      </c>
      <c r="N222" s="80">
        <v>167</v>
      </c>
      <c r="O222" s="80">
        <v>515</v>
      </c>
      <c r="P222" s="83">
        <v>495</v>
      </c>
      <c r="Q222" s="80">
        <v>130</v>
      </c>
      <c r="R222" s="80">
        <v>2053</v>
      </c>
      <c r="S222" s="80">
        <v>1350</v>
      </c>
      <c r="T222" s="80">
        <v>559</v>
      </c>
      <c r="U222" s="80">
        <v>659</v>
      </c>
      <c r="V222" s="80">
        <v>372</v>
      </c>
      <c r="W222" s="80">
        <v>121</v>
      </c>
      <c r="X222" s="80">
        <v>499</v>
      </c>
      <c r="Y222" s="80">
        <v>3490</v>
      </c>
      <c r="Z222" s="80">
        <v>1150</v>
      </c>
      <c r="AD222" s="63"/>
      <c r="AE222" s="63"/>
    </row>
    <row r="223" spans="1:31" s="23" customFormat="1" ht="30" hidden="1" customHeight="1" x14ac:dyDescent="0.2">
      <c r="A223" s="8" t="s">
        <v>124</v>
      </c>
      <c r="B223" s="153"/>
      <c r="C223" s="147">
        <f t="shared" ref="C223:C226" si="126">SUM(F223:Z223)</f>
        <v>0</v>
      </c>
      <c r="D223" s="107" t="e">
        <f t="shared" si="124"/>
        <v>#DIV/0!</v>
      </c>
      <c r="E223" s="137"/>
      <c r="F223" s="102"/>
      <c r="G223" s="102"/>
      <c r="H223" s="102"/>
      <c r="I223" s="102"/>
      <c r="J223" s="102"/>
      <c r="K223" s="102"/>
      <c r="L223" s="102"/>
      <c r="M223" s="102"/>
      <c r="N223" s="102"/>
      <c r="O223" s="102"/>
      <c r="P223" s="102"/>
      <c r="Q223" s="102"/>
      <c r="R223" s="102"/>
      <c r="S223" s="102"/>
      <c r="T223" s="102"/>
      <c r="U223" s="102"/>
      <c r="V223" s="102"/>
      <c r="W223" s="102"/>
      <c r="X223" s="102"/>
      <c r="Y223" s="102"/>
      <c r="Z223" s="102"/>
      <c r="AD223" s="62"/>
      <c r="AE223" s="62"/>
    </row>
    <row r="224" spans="1:31" s="23" customFormat="1" ht="30" customHeight="1" x14ac:dyDescent="0.2">
      <c r="A224" s="10" t="s">
        <v>125</v>
      </c>
      <c r="B224" s="147"/>
      <c r="C224" s="147"/>
      <c r="D224" s="107" t="e">
        <f t="shared" si="124"/>
        <v>#DIV/0!</v>
      </c>
      <c r="E224" s="141"/>
      <c r="F224" s="80"/>
      <c r="G224" s="80"/>
      <c r="H224" s="80"/>
      <c r="I224" s="80"/>
      <c r="J224" s="80"/>
      <c r="K224" s="80"/>
      <c r="L224" s="80"/>
      <c r="M224" s="80"/>
      <c r="N224" s="80"/>
      <c r="O224" s="80"/>
      <c r="P224" s="80"/>
      <c r="Q224" s="80"/>
      <c r="R224" s="80"/>
      <c r="S224" s="80"/>
      <c r="T224" s="80"/>
      <c r="U224" s="80"/>
      <c r="V224" s="80"/>
      <c r="W224" s="80"/>
      <c r="X224" s="80"/>
      <c r="Y224" s="80"/>
      <c r="Z224" s="80"/>
      <c r="AD224" s="62"/>
      <c r="AE224" s="62"/>
    </row>
    <row r="225" spans="1:36" s="26" customFormat="1" ht="30" customHeight="1" outlineLevel="1" x14ac:dyDescent="0.2">
      <c r="A225" s="24" t="s">
        <v>126</v>
      </c>
      <c r="B225" s="147">
        <v>90752</v>
      </c>
      <c r="C225" s="147">
        <f t="shared" si="126"/>
        <v>84368</v>
      </c>
      <c r="D225" s="107">
        <f t="shared" si="124"/>
        <v>0.92965444287729193</v>
      </c>
      <c r="E225" s="141">
        <v>21</v>
      </c>
      <c r="F225" s="79">
        <v>1689</v>
      </c>
      <c r="G225" s="79">
        <v>3266</v>
      </c>
      <c r="H225" s="79">
        <v>8340</v>
      </c>
      <c r="I225" s="79">
        <v>5615</v>
      </c>
      <c r="J225" s="79">
        <v>3917</v>
      </c>
      <c r="K225" s="79">
        <v>4720</v>
      </c>
      <c r="L225" s="79">
        <v>3932</v>
      </c>
      <c r="M225" s="79">
        <v>8595</v>
      </c>
      <c r="N225" s="79">
        <v>1207</v>
      </c>
      <c r="O225" s="79">
        <v>3316</v>
      </c>
      <c r="P225" s="79">
        <v>2585</v>
      </c>
      <c r="Q225" s="79">
        <v>3448</v>
      </c>
      <c r="R225" s="79">
        <v>6777</v>
      </c>
      <c r="S225" s="79">
        <v>1903</v>
      </c>
      <c r="T225" s="79">
        <v>1786</v>
      </c>
      <c r="U225" s="79">
        <v>3167</v>
      </c>
      <c r="V225" s="79">
        <v>3100</v>
      </c>
      <c r="W225" s="79">
        <v>510</v>
      </c>
      <c r="X225" s="79">
        <v>4367</v>
      </c>
      <c r="Y225" s="79">
        <v>5438</v>
      </c>
      <c r="Z225" s="79">
        <v>6690</v>
      </c>
      <c r="AD225" s="63"/>
      <c r="AE225" s="63"/>
    </row>
    <row r="226" spans="1:36" s="23" customFormat="1" ht="30" hidden="1" customHeight="1" outlineLevel="1" x14ac:dyDescent="0.2">
      <c r="A226" s="10" t="s">
        <v>127</v>
      </c>
      <c r="B226" s="147">
        <v>105623.14586666669</v>
      </c>
      <c r="C226" s="147">
        <f t="shared" si="126"/>
        <v>106915.70431111111</v>
      </c>
      <c r="D226" s="107">
        <f t="shared" si="124"/>
        <v>1.0122374545260759</v>
      </c>
      <c r="E226" s="141"/>
      <c r="F226" s="95">
        <v>1207.7333333333333</v>
      </c>
      <c r="G226" s="95">
        <v>3157.7</v>
      </c>
      <c r="H226" s="95">
        <v>13421.670444444446</v>
      </c>
      <c r="I226" s="95">
        <v>9597</v>
      </c>
      <c r="J226" s="95">
        <v>6738.656133333332</v>
      </c>
      <c r="K226" s="95">
        <v>4332.9066666666668</v>
      </c>
      <c r="L226" s="95">
        <v>4557.2115555555547</v>
      </c>
      <c r="M226" s="95">
        <v>7321.0106666666661</v>
      </c>
      <c r="N226" s="95">
        <v>5194.1657333333324</v>
      </c>
      <c r="O226" s="95">
        <v>4366.3360000000002</v>
      </c>
      <c r="P226" s="95">
        <v>3312.66</v>
      </c>
      <c r="Q226" s="95">
        <v>5970.848</v>
      </c>
      <c r="R226" s="95">
        <v>4207</v>
      </c>
      <c r="S226" s="95">
        <v>2807.9999999999995</v>
      </c>
      <c r="T226" s="95">
        <v>5640.8266666666668</v>
      </c>
      <c r="U226" s="95">
        <v>3639.125</v>
      </c>
      <c r="V226" s="95">
        <v>3434.9038888888881</v>
      </c>
      <c r="W226" s="95">
        <v>377</v>
      </c>
      <c r="X226" s="95">
        <v>5788</v>
      </c>
      <c r="Y226" s="95">
        <v>4971</v>
      </c>
      <c r="Z226" s="95">
        <v>6871.9502222222209</v>
      </c>
      <c r="AD226" s="62"/>
      <c r="AE226" s="62"/>
      <c r="AJ226" s="23" t="s">
        <v>0</v>
      </c>
    </row>
    <row r="227" spans="1:36" s="23" customFormat="1" ht="30" hidden="1" customHeight="1" outlineLevel="1" x14ac:dyDescent="0.2">
      <c r="A227" s="10" t="s">
        <v>128</v>
      </c>
      <c r="B227" s="147">
        <f>B225*0.45</f>
        <v>40838.400000000001</v>
      </c>
      <c r="C227" s="147">
        <f>C225*0.45</f>
        <v>37965.599999999999</v>
      </c>
      <c r="D227" s="107">
        <f t="shared" si="124"/>
        <v>0.92965444287729193</v>
      </c>
      <c r="E227" s="141"/>
      <c r="F227" s="79">
        <f>F225*0.45</f>
        <v>760.05000000000007</v>
      </c>
      <c r="G227" s="79">
        <f t="shared" ref="G227:Z227" si="127">G225*0.45</f>
        <v>1469.7</v>
      </c>
      <c r="H227" s="79">
        <f t="shared" si="127"/>
        <v>3753</v>
      </c>
      <c r="I227" s="79">
        <f t="shared" si="127"/>
        <v>2526.75</v>
      </c>
      <c r="J227" s="79">
        <f t="shared" si="127"/>
        <v>1762.65</v>
      </c>
      <c r="K227" s="79">
        <f t="shared" si="127"/>
        <v>2124</v>
      </c>
      <c r="L227" s="79">
        <f t="shared" si="127"/>
        <v>1769.4</v>
      </c>
      <c r="M227" s="79">
        <f t="shared" si="127"/>
        <v>3867.75</v>
      </c>
      <c r="N227" s="79">
        <f t="shared" si="127"/>
        <v>543.15</v>
      </c>
      <c r="O227" s="79">
        <f t="shared" si="127"/>
        <v>1492.2</v>
      </c>
      <c r="P227" s="79">
        <f t="shared" si="127"/>
        <v>1163.25</v>
      </c>
      <c r="Q227" s="79">
        <f t="shared" si="127"/>
        <v>1551.6000000000001</v>
      </c>
      <c r="R227" s="79">
        <f t="shared" si="127"/>
        <v>3049.65</v>
      </c>
      <c r="S227" s="79">
        <f t="shared" si="127"/>
        <v>856.35</v>
      </c>
      <c r="T227" s="79">
        <f t="shared" si="127"/>
        <v>803.7</v>
      </c>
      <c r="U227" s="79">
        <f t="shared" si="127"/>
        <v>1425.15</v>
      </c>
      <c r="V227" s="79">
        <f t="shared" si="127"/>
        <v>1395</v>
      </c>
      <c r="W227" s="79">
        <f t="shared" si="127"/>
        <v>229.5</v>
      </c>
      <c r="X227" s="79">
        <f t="shared" si="127"/>
        <v>1965.15</v>
      </c>
      <c r="Y227" s="79">
        <f t="shared" si="127"/>
        <v>2447.1</v>
      </c>
      <c r="Z227" s="79">
        <f t="shared" si="127"/>
        <v>3010.5</v>
      </c>
      <c r="AA227" s="27"/>
      <c r="AD227" s="62"/>
      <c r="AE227" s="62"/>
    </row>
    <row r="228" spans="1:36" s="23" customFormat="1" ht="30" hidden="1" customHeight="1" x14ac:dyDescent="0.2">
      <c r="A228" s="10" t="s">
        <v>129</v>
      </c>
      <c r="B228" s="157">
        <v>0.63300000000000001</v>
      </c>
      <c r="C228" s="157">
        <f>C225/C226</f>
        <v>0.7891076483441557</v>
      </c>
      <c r="D228" s="107">
        <f t="shared" si="124"/>
        <v>1.2466155582056173</v>
      </c>
      <c r="E228" s="141"/>
      <c r="F228" s="104">
        <f t="shared" ref="F228" si="128">F225/F226</f>
        <v>1.3984875248399204</v>
      </c>
      <c r="G228" s="104">
        <f>G225/G226</f>
        <v>1.0342971149887576</v>
      </c>
      <c r="H228" s="104">
        <f>H225/H226</f>
        <v>0.62138316050310471</v>
      </c>
      <c r="I228" s="104">
        <f>I225/I226</f>
        <v>0.5850786704178389</v>
      </c>
      <c r="J228" s="104">
        <f>J225/J226</f>
        <v>0.58127316819509878</v>
      </c>
      <c r="K228" s="104">
        <f>K225/K226</f>
        <v>1.0893380271288249</v>
      </c>
      <c r="L228" s="104">
        <f t="shared" ref="L228:N228" si="129">L225/L226</f>
        <v>0.86280830987681956</v>
      </c>
      <c r="M228" s="104">
        <f t="shared" si="129"/>
        <v>1.1740182320910884</v>
      </c>
      <c r="N228" s="104">
        <f t="shared" si="129"/>
        <v>0.23237610464643629</v>
      </c>
      <c r="O228" s="104">
        <f t="shared" ref="O228:R228" si="130">O225/O226</f>
        <v>0.75944682223264537</v>
      </c>
      <c r="P228" s="104">
        <f t="shared" si="130"/>
        <v>0.78033966661232967</v>
      </c>
      <c r="Q228" s="104">
        <f t="shared" si="130"/>
        <v>0.57747241262882598</v>
      </c>
      <c r="R228" s="104">
        <f t="shared" si="130"/>
        <v>1.6108866175421916</v>
      </c>
      <c r="S228" s="104">
        <f>S225/S226</f>
        <v>0.67770655270655278</v>
      </c>
      <c r="T228" s="104">
        <f>T225/T226</f>
        <v>0.31662025896913454</v>
      </c>
      <c r="U228" s="104">
        <f>U225/U226</f>
        <v>0.87026414316628309</v>
      </c>
      <c r="V228" s="104"/>
      <c r="W228" s="104"/>
      <c r="X228" s="104">
        <f>X225/X226</f>
        <v>0.75449205252246021</v>
      </c>
      <c r="Y228" s="104">
        <f>Y225/Y226</f>
        <v>1.0939448803057734</v>
      </c>
      <c r="Z228" s="104">
        <f>Z225/Z226</f>
        <v>0.97352276772409696</v>
      </c>
      <c r="AD228" s="62"/>
      <c r="AE228" s="62"/>
    </row>
    <row r="229" spans="1:36" s="26" customFormat="1" ht="30" customHeight="1" outlineLevel="1" x14ac:dyDescent="0.2">
      <c r="A229" s="24" t="s">
        <v>130</v>
      </c>
      <c r="B229" s="147">
        <v>284597</v>
      </c>
      <c r="C229" s="148">
        <f>SUM(F229:Z229)</f>
        <v>298880.8</v>
      </c>
      <c r="D229" s="107">
        <f t="shared" si="124"/>
        <v>1.0501895662990122</v>
      </c>
      <c r="E229" s="141">
        <v>21</v>
      </c>
      <c r="F229" s="79">
        <v>540</v>
      </c>
      <c r="G229" s="79">
        <v>9113</v>
      </c>
      <c r="H229" s="79">
        <v>28440</v>
      </c>
      <c r="I229" s="79">
        <v>24838</v>
      </c>
      <c r="J229" s="79">
        <v>8000</v>
      </c>
      <c r="K229" s="79">
        <v>13200</v>
      </c>
      <c r="L229" s="79">
        <v>6331</v>
      </c>
      <c r="M229" s="79">
        <v>17188</v>
      </c>
      <c r="N229" s="79">
        <v>12138</v>
      </c>
      <c r="O229" s="79">
        <v>14550</v>
      </c>
      <c r="P229" s="79">
        <v>7780</v>
      </c>
      <c r="Q229" s="79">
        <v>23186</v>
      </c>
      <c r="R229" s="79">
        <v>1700</v>
      </c>
      <c r="S229" s="79">
        <v>3098</v>
      </c>
      <c r="T229" s="79">
        <v>10130</v>
      </c>
      <c r="U229" s="100">
        <v>36242.800000000003</v>
      </c>
      <c r="V229" s="79">
        <v>4800</v>
      </c>
      <c r="W229" s="79">
        <v>1200</v>
      </c>
      <c r="X229" s="79">
        <v>9856</v>
      </c>
      <c r="Y229" s="79">
        <v>43850</v>
      </c>
      <c r="Z229" s="79">
        <v>22700</v>
      </c>
      <c r="AD229" s="63"/>
      <c r="AE229" s="63"/>
    </row>
    <row r="230" spans="1:36" s="23" customFormat="1" ht="27.75" hidden="1" customHeight="1" outlineLevel="1" x14ac:dyDescent="0.2">
      <c r="A230" s="10" t="s">
        <v>127</v>
      </c>
      <c r="B230" s="147">
        <v>301526</v>
      </c>
      <c r="C230" s="148">
        <f>SUM(F230:Z230)</f>
        <v>304447.29213333334</v>
      </c>
      <c r="D230" s="107">
        <f t="shared" si="124"/>
        <v>1.0096883589917067</v>
      </c>
      <c r="E230" s="141"/>
      <c r="F230" s="95">
        <v>345.06666666666666</v>
      </c>
      <c r="G230" s="95">
        <v>8525.7899999999991</v>
      </c>
      <c r="H230" s="95">
        <v>27910</v>
      </c>
      <c r="I230" s="95">
        <v>19630</v>
      </c>
      <c r="J230" s="95">
        <v>9167.7065999999995</v>
      </c>
      <c r="K230" s="95">
        <v>11327.456</v>
      </c>
      <c r="L230" s="95">
        <v>749.13066666666668</v>
      </c>
      <c r="M230" s="95">
        <v>18161.738000000001</v>
      </c>
      <c r="N230" s="95">
        <v>14325.844200000001</v>
      </c>
      <c r="O230" s="95">
        <v>15009.280000000002</v>
      </c>
      <c r="P230" s="95">
        <v>8026.83</v>
      </c>
      <c r="Q230" s="95">
        <v>17005</v>
      </c>
      <c r="R230" s="95">
        <v>3549</v>
      </c>
      <c r="S230" s="95">
        <v>3285.3599999999997</v>
      </c>
      <c r="T230" s="95">
        <v>12194.140000000001</v>
      </c>
      <c r="U230" s="95">
        <v>65504.250000000007</v>
      </c>
      <c r="V230" s="95"/>
      <c r="W230" s="95">
        <v>456</v>
      </c>
      <c r="X230" s="95">
        <v>7379.7</v>
      </c>
      <c r="Y230" s="95">
        <v>39195</v>
      </c>
      <c r="Z230" s="95">
        <v>22700</v>
      </c>
      <c r="AD230" s="62"/>
      <c r="AE230" s="62"/>
    </row>
    <row r="231" spans="1:36" s="23" customFormat="1" ht="27" hidden="1" customHeight="1" outlineLevel="1" x14ac:dyDescent="0.2">
      <c r="A231" s="10" t="s">
        <v>128</v>
      </c>
      <c r="B231" s="148">
        <f>B229*0.3</f>
        <v>85379.099999999991</v>
      </c>
      <c r="C231" s="148">
        <f>C229*0.3</f>
        <v>89664.239999999991</v>
      </c>
      <c r="D231" s="107">
        <f t="shared" si="124"/>
        <v>1.0501895662990124</v>
      </c>
      <c r="E231" s="141"/>
      <c r="F231" s="79">
        <f>F229*0.3</f>
        <v>162</v>
      </c>
      <c r="G231" s="79">
        <f t="shared" ref="G231:Z231" si="131">G229*0.3</f>
        <v>2733.9</v>
      </c>
      <c r="H231" s="79">
        <f t="shared" si="131"/>
        <v>8532</v>
      </c>
      <c r="I231" s="79">
        <f t="shared" si="131"/>
        <v>7451.4</v>
      </c>
      <c r="J231" s="79">
        <f>J229*0.3</f>
        <v>2400</v>
      </c>
      <c r="K231" s="79">
        <f t="shared" si="131"/>
        <v>3960</v>
      </c>
      <c r="L231" s="79">
        <f t="shared" si="131"/>
        <v>1899.3</v>
      </c>
      <c r="M231" s="79">
        <f t="shared" si="131"/>
        <v>5156.3999999999996</v>
      </c>
      <c r="N231" s="79">
        <f t="shared" si="131"/>
        <v>3641.4</v>
      </c>
      <c r="O231" s="79">
        <f t="shared" si="131"/>
        <v>4365</v>
      </c>
      <c r="P231" s="79">
        <f t="shared" si="131"/>
        <v>2334</v>
      </c>
      <c r="Q231" s="79">
        <f t="shared" si="131"/>
        <v>6955.8</v>
      </c>
      <c r="R231" s="79">
        <f t="shared" si="131"/>
        <v>510</v>
      </c>
      <c r="S231" s="79">
        <f t="shared" si="131"/>
        <v>929.4</v>
      </c>
      <c r="T231" s="79">
        <f t="shared" si="131"/>
        <v>3039</v>
      </c>
      <c r="U231" s="79">
        <f t="shared" si="131"/>
        <v>10872.84</v>
      </c>
      <c r="V231" s="79">
        <f t="shared" si="131"/>
        <v>1440</v>
      </c>
      <c r="W231" s="79">
        <f t="shared" si="131"/>
        <v>360</v>
      </c>
      <c r="X231" s="79">
        <f t="shared" si="131"/>
        <v>2956.7999999999997</v>
      </c>
      <c r="Y231" s="79">
        <f t="shared" si="131"/>
        <v>13155</v>
      </c>
      <c r="Z231" s="79">
        <f t="shared" si="131"/>
        <v>6810</v>
      </c>
      <c r="AD231" s="62"/>
      <c r="AE231" s="62"/>
    </row>
    <row r="232" spans="1:36" s="26" customFormat="1" ht="30" hidden="1" customHeight="1" x14ac:dyDescent="0.2">
      <c r="A232" s="10" t="s">
        <v>129</v>
      </c>
      <c r="B232" s="150">
        <v>0.44500000000000001</v>
      </c>
      <c r="C232" s="150">
        <f>C229/C230</f>
        <v>0.98171607277460859</v>
      </c>
      <c r="D232" s="107">
        <f t="shared" si="124"/>
        <v>2.2061035343249631</v>
      </c>
      <c r="E232" s="141"/>
      <c r="F232" s="48">
        <f t="shared" ref="F232:Z232" si="132">F229/F230</f>
        <v>1.5649149922720247</v>
      </c>
      <c r="G232" s="48">
        <f t="shared" si="132"/>
        <v>1.0688745559062562</v>
      </c>
      <c r="H232" s="48">
        <f>H229/H230</f>
        <v>1.0189896094589752</v>
      </c>
      <c r="I232" s="48">
        <f t="shared" si="132"/>
        <v>1.2653082017320427</v>
      </c>
      <c r="J232" s="48">
        <f t="shared" si="132"/>
        <v>0.87262827542932064</v>
      </c>
      <c r="K232" s="48">
        <f t="shared" si="132"/>
        <v>1.165310198512358</v>
      </c>
      <c r="L232" s="48">
        <f t="shared" si="132"/>
        <v>8.4511291310105214</v>
      </c>
      <c r="M232" s="48">
        <f t="shared" si="132"/>
        <v>0.94638519727572323</v>
      </c>
      <c r="N232" s="48">
        <f t="shared" si="132"/>
        <v>0.8472799110854492</v>
      </c>
      <c r="O232" s="48">
        <f t="shared" si="132"/>
        <v>0.96940026436977644</v>
      </c>
      <c r="P232" s="48">
        <f t="shared" si="132"/>
        <v>0.96924937989218662</v>
      </c>
      <c r="Q232" s="48">
        <f t="shared" si="132"/>
        <v>1.3634813290208763</v>
      </c>
      <c r="R232" s="48">
        <f t="shared" si="132"/>
        <v>0.47900817131586365</v>
      </c>
      <c r="S232" s="48">
        <f t="shared" si="132"/>
        <v>0.94297124211654137</v>
      </c>
      <c r="T232" s="48">
        <f t="shared" si="132"/>
        <v>0.8307268901291931</v>
      </c>
      <c r="U232" s="48" t="s">
        <v>41</v>
      </c>
      <c r="V232" s="48" t="e">
        <f t="shared" si="132"/>
        <v>#DIV/0!</v>
      </c>
      <c r="W232" s="48">
        <f t="shared" si="132"/>
        <v>2.6315789473684212</v>
      </c>
      <c r="X232" s="48">
        <f t="shared" si="132"/>
        <v>1.3355556458934645</v>
      </c>
      <c r="Y232" s="48">
        <f t="shared" si="132"/>
        <v>1.1187651486158949</v>
      </c>
      <c r="Z232" s="48">
        <f t="shared" si="132"/>
        <v>1</v>
      </c>
      <c r="AD232" s="63"/>
      <c r="AE232" s="63"/>
    </row>
    <row r="233" spans="1:36" s="26" customFormat="1" ht="32.25" customHeight="1" outlineLevel="1" x14ac:dyDescent="0.2">
      <c r="A233" s="24" t="s">
        <v>131</v>
      </c>
      <c r="B233" s="147">
        <v>11760</v>
      </c>
      <c r="C233" s="148">
        <f>SUM(F233:Z233)</f>
        <v>10329</v>
      </c>
      <c r="D233" s="107">
        <f t="shared" si="124"/>
        <v>0.8783163265306122</v>
      </c>
      <c r="E233" s="141">
        <v>8</v>
      </c>
      <c r="F233" s="79"/>
      <c r="G233" s="105">
        <v>877</v>
      </c>
      <c r="H233" s="79"/>
      <c r="I233" s="118">
        <v>2552</v>
      </c>
      <c r="J233" s="118">
        <v>2750</v>
      </c>
      <c r="K233" s="105">
        <v>900</v>
      </c>
      <c r="L233" s="105">
        <v>600</v>
      </c>
      <c r="M233" s="79"/>
      <c r="N233" s="105"/>
      <c r="O233" s="105">
        <v>300</v>
      </c>
      <c r="P233" s="79">
        <v>2000</v>
      </c>
      <c r="Q233" s="79"/>
      <c r="R233" s="105"/>
      <c r="S233" s="105"/>
      <c r="T233" s="105">
        <v>350</v>
      </c>
      <c r="U233" s="105"/>
      <c r="V233" s="105"/>
      <c r="W233" s="105"/>
      <c r="X233" s="79"/>
      <c r="Y233" s="105"/>
      <c r="Z233" s="79"/>
      <c r="AD233" s="63"/>
      <c r="AE233" s="63"/>
    </row>
    <row r="234" spans="1:36" s="23" customFormat="1" ht="30" hidden="1" customHeight="1" outlineLevel="1" x14ac:dyDescent="0.2">
      <c r="A234" s="10" t="s">
        <v>127</v>
      </c>
      <c r="B234" s="147">
        <v>267861</v>
      </c>
      <c r="C234" s="148">
        <f>SUM(F234:Z234)</f>
        <v>275603.56455555552</v>
      </c>
      <c r="D234" s="111">
        <f t="shared" ref="D234:D253" si="133">C234/B234</f>
        <v>1.0289051581064639</v>
      </c>
      <c r="E234" s="141"/>
      <c r="F234" s="95"/>
      <c r="G234" s="95">
        <v>9473.1</v>
      </c>
      <c r="H234" s="95">
        <v>35868.257222222222</v>
      </c>
      <c r="I234" s="95">
        <v>20721</v>
      </c>
      <c r="J234" s="95">
        <v>7052.0819999999994</v>
      </c>
      <c r="K234" s="95">
        <v>1237.9733333333334</v>
      </c>
      <c r="L234" s="95">
        <v>2965.3088888888888</v>
      </c>
      <c r="M234" s="95">
        <v>21822.243333333336</v>
      </c>
      <c r="N234" s="95">
        <v>5026.6120000000001</v>
      </c>
      <c r="O234" s="95">
        <v>9551.36</v>
      </c>
      <c r="P234" s="95">
        <v>10192.799999999999</v>
      </c>
      <c r="Q234" s="95">
        <v>18036.936666666668</v>
      </c>
      <c r="R234" s="95">
        <v>7230</v>
      </c>
      <c r="S234" s="95">
        <v>1544.3999999999999</v>
      </c>
      <c r="T234" s="95">
        <v>7051.0333333333347</v>
      </c>
      <c r="U234" s="95">
        <v>63684.6875</v>
      </c>
      <c r="V234" s="95">
        <v>6133.7569444444425</v>
      </c>
      <c r="W234" s="95">
        <v>1449</v>
      </c>
      <c r="X234" s="95">
        <v>9405.5</v>
      </c>
      <c r="Y234" s="95">
        <v>21299.166666666668</v>
      </c>
      <c r="Z234" s="95">
        <v>15858.346666666666</v>
      </c>
      <c r="AD234" s="62"/>
      <c r="AE234" s="62"/>
    </row>
    <row r="235" spans="1:36" s="23" customFormat="1" ht="30" hidden="1" customHeight="1" outlineLevel="1" x14ac:dyDescent="0.2">
      <c r="A235" s="10" t="s">
        <v>132</v>
      </c>
      <c r="B235" s="148">
        <f>B233*0.19</f>
        <v>2234.4</v>
      </c>
      <c r="C235" s="148">
        <f>C233*0.19</f>
        <v>1962.51</v>
      </c>
      <c r="D235" s="111">
        <f t="shared" si="133"/>
        <v>0.8783163265306122</v>
      </c>
      <c r="E235" s="141"/>
      <c r="F235" s="79"/>
      <c r="G235" s="79">
        <f t="shared" ref="G235:Z235" si="134">G233*0.19</f>
        <v>166.63</v>
      </c>
      <c r="H235" s="79">
        <f t="shared" si="134"/>
        <v>0</v>
      </c>
      <c r="I235" s="79">
        <f t="shared" si="134"/>
        <v>484.88</v>
      </c>
      <c r="J235" s="79">
        <f t="shared" si="134"/>
        <v>522.5</v>
      </c>
      <c r="K235" s="79">
        <f t="shared" si="134"/>
        <v>171</v>
      </c>
      <c r="L235" s="79">
        <f t="shared" si="134"/>
        <v>114</v>
      </c>
      <c r="M235" s="79">
        <f t="shared" si="134"/>
        <v>0</v>
      </c>
      <c r="N235" s="79">
        <f t="shared" si="134"/>
        <v>0</v>
      </c>
      <c r="O235" s="79">
        <f t="shared" si="134"/>
        <v>57</v>
      </c>
      <c r="P235" s="79">
        <f t="shared" si="134"/>
        <v>380</v>
      </c>
      <c r="Q235" s="79">
        <f t="shared" si="134"/>
        <v>0</v>
      </c>
      <c r="R235" s="79">
        <f t="shared" si="134"/>
        <v>0</v>
      </c>
      <c r="S235" s="79">
        <f t="shared" si="134"/>
        <v>0</v>
      </c>
      <c r="T235" s="79">
        <f t="shared" si="134"/>
        <v>66.5</v>
      </c>
      <c r="U235" s="79">
        <f t="shared" si="134"/>
        <v>0</v>
      </c>
      <c r="V235" s="79">
        <f t="shared" si="134"/>
        <v>0</v>
      </c>
      <c r="W235" s="79"/>
      <c r="X235" s="79">
        <f t="shared" si="134"/>
        <v>0</v>
      </c>
      <c r="Y235" s="79">
        <f t="shared" si="134"/>
        <v>0</v>
      </c>
      <c r="Z235" s="79">
        <f t="shared" si="134"/>
        <v>0</v>
      </c>
      <c r="AD235" s="62"/>
      <c r="AE235" s="62"/>
    </row>
    <row r="236" spans="1:36" s="26" customFormat="1" ht="30" hidden="1" customHeight="1" x14ac:dyDescent="0.2">
      <c r="A236" s="10" t="s">
        <v>133</v>
      </c>
      <c r="B236" s="150">
        <f>B233/B234</f>
        <v>4.3903367791503806E-2</v>
      </c>
      <c r="C236" s="150">
        <f>C233/C234</f>
        <v>3.7477744588161541E-2</v>
      </c>
      <c r="D236" s="111">
        <f t="shared" si="133"/>
        <v>0.85364167883754571</v>
      </c>
      <c r="E236" s="141"/>
      <c r="F236" s="48"/>
      <c r="G236" s="48">
        <f>G233/G234</f>
        <v>9.2577931194645885E-2</v>
      </c>
      <c r="H236" s="48">
        <f>H233/H234</f>
        <v>0</v>
      </c>
      <c r="I236" s="48">
        <f>I233/I234</f>
        <v>0.12316007914675933</v>
      </c>
      <c r="J236" s="48">
        <f t="shared" ref="J236" si="135">J233/J234</f>
        <v>0.38995576058247766</v>
      </c>
      <c r="K236" s="48">
        <f t="shared" ref="K236:Q236" si="136">K233/K234</f>
        <v>0.72699465793555051</v>
      </c>
      <c r="L236" s="48">
        <f t="shared" si="136"/>
        <v>0.20233979746535682</v>
      </c>
      <c r="M236" s="48">
        <f t="shared" si="136"/>
        <v>0</v>
      </c>
      <c r="N236" s="48">
        <f t="shared" si="136"/>
        <v>0</v>
      </c>
      <c r="O236" s="48">
        <f t="shared" si="136"/>
        <v>3.1409139640846954E-2</v>
      </c>
      <c r="P236" s="48">
        <f t="shared" si="136"/>
        <v>0.19621693744604035</v>
      </c>
      <c r="Q236" s="48">
        <f t="shared" si="136"/>
        <v>0</v>
      </c>
      <c r="R236" s="48">
        <f t="shared" ref="R236" si="137">R233/R234</f>
        <v>0</v>
      </c>
      <c r="S236" s="48">
        <f>S233/S234</f>
        <v>0</v>
      </c>
      <c r="T236" s="48">
        <f>T233/T234</f>
        <v>4.9638114508039004E-2</v>
      </c>
      <c r="U236" s="48">
        <f>U233/U234</f>
        <v>0</v>
      </c>
      <c r="V236" s="48">
        <f t="shared" ref="V236:Z236" si="138">V233/V234</f>
        <v>0</v>
      </c>
      <c r="W236" s="48"/>
      <c r="X236" s="48">
        <f t="shared" si="138"/>
        <v>0</v>
      </c>
      <c r="Y236" s="48">
        <f t="shared" si="138"/>
        <v>0</v>
      </c>
      <c r="Z236" s="48">
        <f t="shared" si="138"/>
        <v>0</v>
      </c>
      <c r="AD236" s="63"/>
      <c r="AE236" s="63"/>
    </row>
    <row r="237" spans="1:36" s="23" customFormat="1" ht="30" hidden="1" customHeight="1" x14ac:dyDescent="0.2">
      <c r="A237" s="24" t="s">
        <v>134</v>
      </c>
      <c r="B237" s="148">
        <v>12</v>
      </c>
      <c r="C237" s="148">
        <f>SUM(F237:Z237)</f>
        <v>0</v>
      </c>
      <c r="D237" s="111">
        <f t="shared" si="133"/>
        <v>0</v>
      </c>
      <c r="E237" s="141"/>
      <c r="F237" s="80"/>
      <c r="G237" s="80"/>
      <c r="H237" s="80"/>
      <c r="I237" s="80"/>
      <c r="J237" s="80"/>
      <c r="K237" s="80"/>
      <c r="L237" s="80"/>
      <c r="M237" s="80"/>
      <c r="N237" s="80"/>
      <c r="O237" s="80"/>
      <c r="P237" s="80"/>
      <c r="Q237" s="83"/>
      <c r="R237" s="80"/>
      <c r="S237" s="80"/>
      <c r="T237" s="80"/>
      <c r="U237" s="80"/>
      <c r="V237" s="80"/>
      <c r="W237" s="80"/>
      <c r="X237" s="80"/>
      <c r="Y237" s="80"/>
      <c r="Z237" s="80"/>
      <c r="AD237" s="62"/>
      <c r="AE237" s="62"/>
    </row>
    <row r="238" spans="1:36" s="23" customFormat="1" ht="30" hidden="1" customHeight="1" x14ac:dyDescent="0.2">
      <c r="A238" s="10" t="s">
        <v>132</v>
      </c>
      <c r="B238" s="148">
        <v>8</v>
      </c>
      <c r="C238" s="148">
        <f>C237*0.7</f>
        <v>0</v>
      </c>
      <c r="D238" s="111">
        <f t="shared" si="133"/>
        <v>0</v>
      </c>
      <c r="E238" s="141"/>
      <c r="F238" s="79"/>
      <c r="G238" s="79"/>
      <c r="H238" s="79"/>
      <c r="I238" s="79"/>
      <c r="J238" s="79"/>
      <c r="K238" s="79"/>
      <c r="L238" s="79"/>
      <c r="M238" s="79"/>
      <c r="N238" s="79"/>
      <c r="O238" s="79"/>
      <c r="P238" s="79"/>
      <c r="Q238" s="83"/>
      <c r="R238" s="79"/>
      <c r="S238" s="79"/>
      <c r="T238" s="79"/>
      <c r="U238" s="79"/>
      <c r="V238" s="79"/>
      <c r="W238" s="79"/>
      <c r="X238" s="79"/>
      <c r="Y238" s="79"/>
      <c r="Z238" s="79"/>
      <c r="AD238" s="62"/>
      <c r="AE238" s="62"/>
    </row>
    <row r="239" spans="1:36" s="23" customFormat="1" ht="47.25" hidden="1" customHeight="1" x14ac:dyDescent="0.2">
      <c r="A239" s="19" t="s">
        <v>135</v>
      </c>
      <c r="B239" s="148"/>
      <c r="C239" s="148">
        <f>SUM(F239:Z239)</f>
        <v>0</v>
      </c>
      <c r="D239" s="111" t="e">
        <f t="shared" si="133"/>
        <v>#DIV/0!</v>
      </c>
      <c r="E239" s="141"/>
      <c r="F239" s="83"/>
      <c r="G239" s="83"/>
      <c r="H239" s="83"/>
      <c r="I239" s="83"/>
      <c r="J239" s="83"/>
      <c r="K239" s="83"/>
      <c r="L239" s="83"/>
      <c r="M239" s="83"/>
      <c r="N239" s="83"/>
      <c r="O239" s="83"/>
      <c r="P239" s="83"/>
      <c r="Q239" s="83"/>
      <c r="R239" s="83"/>
      <c r="S239" s="83"/>
      <c r="T239" s="83"/>
      <c r="U239" s="83"/>
      <c r="V239" s="83"/>
      <c r="W239" s="83"/>
      <c r="X239" s="83"/>
      <c r="Y239" s="83"/>
      <c r="Z239" s="83"/>
      <c r="AD239" s="62"/>
      <c r="AE239" s="62"/>
    </row>
    <row r="240" spans="1:36" s="23" customFormat="1" ht="30" hidden="1" customHeight="1" x14ac:dyDescent="0.2">
      <c r="A240" s="10" t="s">
        <v>132</v>
      </c>
      <c r="B240" s="148"/>
      <c r="C240" s="148">
        <f>C239*0.2</f>
        <v>0</v>
      </c>
      <c r="D240" s="111" t="e">
        <f t="shared" si="133"/>
        <v>#DIV/0!</v>
      </c>
      <c r="E240" s="141"/>
      <c r="F240" s="79"/>
      <c r="G240" s="79"/>
      <c r="H240" s="79"/>
      <c r="I240" s="79"/>
      <c r="J240" s="79"/>
      <c r="K240" s="79"/>
      <c r="L240" s="79"/>
      <c r="M240" s="79"/>
      <c r="N240" s="79"/>
      <c r="O240" s="79"/>
      <c r="P240" s="79"/>
      <c r="Q240" s="83"/>
      <c r="R240" s="79"/>
      <c r="S240" s="79"/>
      <c r="T240" s="79"/>
      <c r="U240" s="79"/>
      <c r="V240" s="79"/>
      <c r="W240" s="79"/>
      <c r="X240" s="79"/>
      <c r="Y240" s="79"/>
      <c r="Z240" s="79"/>
      <c r="AD240" s="62"/>
      <c r="AE240" s="62"/>
    </row>
    <row r="241" spans="1:31" s="23" customFormat="1" ht="30" hidden="1" customHeight="1" x14ac:dyDescent="0.2">
      <c r="A241" s="19" t="s">
        <v>151</v>
      </c>
      <c r="B241" s="148" t="e">
        <f>242:254</f>
        <v>#VALUE!</v>
      </c>
      <c r="C241" s="148">
        <f>SUM(F241:Z241)</f>
        <v>0</v>
      </c>
      <c r="D241" s="111" t="e">
        <f t="shared" si="133"/>
        <v>#VALUE!</v>
      </c>
      <c r="E241" s="141"/>
      <c r="F241" s="83"/>
      <c r="G241" s="83"/>
      <c r="H241" s="83"/>
      <c r="I241" s="83"/>
      <c r="J241" s="83"/>
      <c r="K241" s="83"/>
      <c r="L241" s="83"/>
      <c r="M241" s="83"/>
      <c r="N241" s="83"/>
      <c r="O241" s="83"/>
      <c r="P241" s="83"/>
      <c r="Q241" s="83"/>
      <c r="R241" s="83"/>
      <c r="S241" s="83"/>
      <c r="T241" s="83"/>
      <c r="U241" s="83"/>
      <c r="V241" s="83"/>
      <c r="W241" s="83"/>
      <c r="X241" s="83"/>
      <c r="Y241" s="83"/>
      <c r="Z241" s="83"/>
      <c r="AD241" s="62"/>
      <c r="AE241" s="62"/>
    </row>
    <row r="242" spans="1:31" s="23" customFormat="1" ht="30" customHeight="1" x14ac:dyDescent="0.2">
      <c r="A242" s="19" t="s">
        <v>136</v>
      </c>
      <c r="B242" s="148">
        <f>B240+B238+B235+B231+B227</f>
        <v>128459.9</v>
      </c>
      <c r="C242" s="148">
        <f>C240+C238+C235+C231+C227</f>
        <v>129592.34999999998</v>
      </c>
      <c r="D242" s="111">
        <f t="shared" si="133"/>
        <v>1.0088155914802983</v>
      </c>
      <c r="E242" s="141">
        <v>21</v>
      </c>
      <c r="F242" s="79">
        <f>F240+F238+F235+F231+F227</f>
        <v>922.05000000000007</v>
      </c>
      <c r="G242" s="79">
        <f t="shared" ref="G242:V242" si="139">G240+G238+G235+G231+G227</f>
        <v>4370.2300000000005</v>
      </c>
      <c r="H242" s="79">
        <f t="shared" si="139"/>
        <v>12285</v>
      </c>
      <c r="I242" s="79">
        <f t="shared" si="139"/>
        <v>10463.029999999999</v>
      </c>
      <c r="J242" s="79">
        <f t="shared" si="139"/>
        <v>4685.1499999999996</v>
      </c>
      <c r="K242" s="79">
        <f t="shared" si="139"/>
        <v>6255</v>
      </c>
      <c r="L242" s="79">
        <f t="shared" si="139"/>
        <v>3782.7</v>
      </c>
      <c r="M242" s="79">
        <f t="shared" si="139"/>
        <v>9024.15</v>
      </c>
      <c r="N242" s="79">
        <f t="shared" si="139"/>
        <v>4184.55</v>
      </c>
      <c r="O242" s="79">
        <f t="shared" si="139"/>
        <v>5914.2</v>
      </c>
      <c r="P242" s="79">
        <f t="shared" si="139"/>
        <v>3877.25</v>
      </c>
      <c r="Q242" s="79">
        <f t="shared" si="139"/>
        <v>8507.4</v>
      </c>
      <c r="R242" s="79">
        <f t="shared" si="139"/>
        <v>3559.65</v>
      </c>
      <c r="S242" s="79">
        <f t="shared" si="139"/>
        <v>1785.75</v>
      </c>
      <c r="T242" s="79">
        <f t="shared" si="139"/>
        <v>3909.2</v>
      </c>
      <c r="U242" s="79">
        <f t="shared" si="139"/>
        <v>12297.99</v>
      </c>
      <c r="V242" s="79">
        <f t="shared" si="139"/>
        <v>2835</v>
      </c>
      <c r="W242" s="79">
        <f>W240+W238+W235+W231+W227</f>
        <v>589.5</v>
      </c>
      <c r="X242" s="79">
        <f>X240+X238+X235+X231+X227</f>
        <v>4921.95</v>
      </c>
      <c r="Y242" s="79">
        <f>Y240+Y238+Y235+Y231+Y227</f>
        <v>15602.1</v>
      </c>
      <c r="Z242" s="79">
        <f>Z240+Z238+Z235+Z231+Z227</f>
        <v>9820.5</v>
      </c>
      <c r="AA242" s="79">
        <f t="shared" ref="AA242" si="140">AA240+AA238+AA235+AA231+AA227</f>
        <v>0</v>
      </c>
      <c r="AD242" s="62"/>
      <c r="AE242" s="62"/>
    </row>
    <row r="243" spans="1:31" s="23" customFormat="1" ht="45" x14ac:dyDescent="0.2">
      <c r="A243" s="10" t="s">
        <v>156</v>
      </c>
      <c r="B243" s="148">
        <v>73664</v>
      </c>
      <c r="C243" s="148">
        <f>SUM(F243:Z243)</f>
        <v>74465.899999999994</v>
      </c>
      <c r="D243" s="111">
        <f t="shared" si="133"/>
        <v>1.0108859144222415</v>
      </c>
      <c r="E243" s="141"/>
      <c r="F243" s="79">
        <v>323.5</v>
      </c>
      <c r="G243" s="79">
        <v>2186.1</v>
      </c>
      <c r="H243" s="79">
        <v>6718.2999999999993</v>
      </c>
      <c r="I243" s="79">
        <v>7270.4999999999991</v>
      </c>
      <c r="J243" s="79">
        <v>2681.3999999999996</v>
      </c>
      <c r="K243" s="79">
        <v>2652.8</v>
      </c>
      <c r="L243" s="79">
        <v>1003.3</v>
      </c>
      <c r="M243" s="79">
        <v>6033.8</v>
      </c>
      <c r="N243" s="79">
        <v>3181</v>
      </c>
      <c r="O243" s="79">
        <v>3148.8</v>
      </c>
      <c r="P243" s="79">
        <v>2123.5</v>
      </c>
      <c r="Q243" s="83">
        <v>4305.8999999999996</v>
      </c>
      <c r="R243" s="79">
        <v>2075.6</v>
      </c>
      <c r="S243" s="79">
        <v>1263.5999999999999</v>
      </c>
      <c r="T243" s="79">
        <v>2488.6</v>
      </c>
      <c r="U243" s="79">
        <v>10397.5</v>
      </c>
      <c r="V243" s="79">
        <v>1318.2999999999997</v>
      </c>
      <c r="W243" s="79">
        <v>284</v>
      </c>
      <c r="X243" s="79">
        <v>2170.5</v>
      </c>
      <c r="Y243" s="79">
        <v>7667.7</v>
      </c>
      <c r="Z243" s="79">
        <v>5171.2</v>
      </c>
      <c r="AD243" s="62"/>
      <c r="AE243" s="62"/>
    </row>
    <row r="244" spans="1:31" s="23" customFormat="1" ht="22.5" x14ac:dyDescent="0.2">
      <c r="A244" s="24" t="s">
        <v>150</v>
      </c>
      <c r="B244" s="149">
        <f>B242/B243*10</f>
        <v>17.438626737619462</v>
      </c>
      <c r="C244" s="149">
        <f>C242/C243*10</f>
        <v>17.402911936873117</v>
      </c>
      <c r="D244" s="111">
        <f>C244/B244</f>
        <v>0.9979519717186619</v>
      </c>
      <c r="E244" s="141">
        <v>21</v>
      </c>
      <c r="F244" s="100">
        <f>F242/F243*10</f>
        <v>28.502318392581145</v>
      </c>
      <c r="G244" s="100">
        <f>G242/G243*10</f>
        <v>19.990988518366045</v>
      </c>
      <c r="H244" s="100">
        <f t="shared" ref="H244:W244" si="141">H242/H243*10</f>
        <v>18.285875891222481</v>
      </c>
      <c r="I244" s="100">
        <f>I242/I243*10</f>
        <v>14.391073516264356</v>
      </c>
      <c r="J244" s="100">
        <f t="shared" si="141"/>
        <v>17.472775415827552</v>
      </c>
      <c r="K244" s="100">
        <f t="shared" si="141"/>
        <v>23.578860072376354</v>
      </c>
      <c r="L244" s="100">
        <f t="shared" si="141"/>
        <v>37.702581481112325</v>
      </c>
      <c r="M244" s="100">
        <f t="shared" si="141"/>
        <v>14.955997878617122</v>
      </c>
      <c r="N244" s="100">
        <f>N242/N243*10</f>
        <v>13.154825526563974</v>
      </c>
      <c r="O244" s="100">
        <f t="shared" si="141"/>
        <v>18.782393292682926</v>
      </c>
      <c r="P244" s="100">
        <f>P242/P243*10</f>
        <v>18.258770897103837</v>
      </c>
      <c r="Q244" s="100">
        <f t="shared" si="141"/>
        <v>19.75754197728698</v>
      </c>
      <c r="R244" s="100">
        <f t="shared" si="141"/>
        <v>17.149980728464062</v>
      </c>
      <c r="S244" s="100">
        <f t="shared" si="141"/>
        <v>14.132241215574551</v>
      </c>
      <c r="T244" s="100">
        <f t="shared" si="141"/>
        <v>15.708430442819257</v>
      </c>
      <c r="U244" s="100">
        <f>U242/U243*10</f>
        <v>11.827833613849483</v>
      </c>
      <c r="V244" s="100">
        <f t="shared" si="141"/>
        <v>21.50496852006372</v>
      </c>
      <c r="W244" s="100">
        <f t="shared" si="141"/>
        <v>20.757042253521124</v>
      </c>
      <c r="X244" s="100">
        <f>X242/X243*10</f>
        <v>22.676572218382862</v>
      </c>
      <c r="Y244" s="100">
        <f>Y242/Y243*10</f>
        <v>20.347822684768573</v>
      </c>
      <c r="Z244" s="100">
        <f t="shared" ref="Z244:AA244" si="142">Z242/Z243*10</f>
        <v>18.990756497524753</v>
      </c>
      <c r="AA244" s="100" t="e">
        <f t="shared" si="142"/>
        <v>#DIV/0!</v>
      </c>
      <c r="AD244" s="62"/>
      <c r="AE244" s="62"/>
    </row>
    <row r="245" spans="1:31" ht="22.5" hidden="1" x14ac:dyDescent="0.25">
      <c r="A245" s="45"/>
      <c r="B245" s="45"/>
      <c r="C245" s="45"/>
      <c r="D245" s="111" t="e">
        <f t="shared" si="133"/>
        <v>#DIV/0!</v>
      </c>
      <c r="E245" s="45"/>
      <c r="F245" s="45"/>
      <c r="G245" s="45"/>
      <c r="H245" s="45"/>
      <c r="I245" s="45"/>
      <c r="J245" s="45"/>
      <c r="K245" s="45"/>
      <c r="L245" s="45"/>
      <c r="M245" s="45"/>
      <c r="N245" s="45"/>
      <c r="O245" s="45"/>
      <c r="P245" s="45"/>
      <c r="Q245" s="45"/>
      <c r="R245" s="45"/>
      <c r="S245" s="45"/>
      <c r="T245" s="45"/>
      <c r="U245" s="45"/>
      <c r="V245" s="45"/>
      <c r="W245" s="45"/>
      <c r="X245" s="45"/>
      <c r="Y245" s="45"/>
      <c r="Z245" s="45"/>
    </row>
    <row r="246" spans="1:31" ht="27" hidden="1" customHeight="1" x14ac:dyDescent="0.25">
      <c r="A246" s="10" t="s">
        <v>169</v>
      </c>
      <c r="B246" s="41"/>
      <c r="C246" s="41">
        <f>SUM(F246:Z246)</f>
        <v>0</v>
      </c>
      <c r="D246" s="111" t="e">
        <f t="shared" si="133"/>
        <v>#DIV/0!</v>
      </c>
      <c r="E246" s="41"/>
      <c r="F246" s="41"/>
      <c r="G246" s="41"/>
      <c r="H246" s="41"/>
      <c r="I246" s="41"/>
      <c r="J246" s="41"/>
      <c r="K246" s="41"/>
      <c r="L246" s="41"/>
      <c r="M246" s="41"/>
      <c r="N246" s="41"/>
      <c r="O246" s="41"/>
      <c r="P246" s="41"/>
      <c r="Q246" s="41"/>
      <c r="R246" s="41"/>
      <c r="S246" s="41"/>
      <c r="T246" s="41"/>
      <c r="U246" s="41"/>
      <c r="V246" s="41"/>
      <c r="W246" s="41"/>
      <c r="X246" s="41"/>
      <c r="Y246" s="41"/>
      <c r="Z246" s="41"/>
    </row>
    <row r="247" spans="1:31" ht="18" hidden="1" customHeight="1" x14ac:dyDescent="0.25">
      <c r="A247" s="10" t="s">
        <v>173</v>
      </c>
      <c r="B247" s="41">
        <v>108</v>
      </c>
      <c r="C247" s="41">
        <f>SUM(F247:Z247)</f>
        <v>0</v>
      </c>
      <c r="D247" s="111">
        <f t="shared" si="133"/>
        <v>0</v>
      </c>
      <c r="E247" s="41"/>
      <c r="F247" s="41"/>
      <c r="G247" s="41"/>
      <c r="H247" s="41"/>
      <c r="I247" s="41"/>
      <c r="J247" s="41"/>
      <c r="K247" s="41"/>
      <c r="L247" s="41"/>
      <c r="M247" s="41"/>
      <c r="N247" s="41"/>
      <c r="O247" s="41"/>
      <c r="P247" s="41"/>
      <c r="Q247" s="41"/>
      <c r="R247" s="41"/>
      <c r="S247" s="41"/>
      <c r="T247" s="41"/>
      <c r="U247" s="41"/>
      <c r="V247" s="41"/>
      <c r="W247" s="41"/>
      <c r="X247" s="41"/>
      <c r="Y247" s="41"/>
      <c r="Z247" s="41"/>
    </row>
    <row r="248" spans="1:31" ht="18" hidden="1" customHeight="1" x14ac:dyDescent="0.25">
      <c r="A248" s="21"/>
      <c r="B248" s="29"/>
      <c r="C248" s="29"/>
      <c r="D248" s="111" t="e">
        <f t="shared" si="133"/>
        <v>#DIV/0!</v>
      </c>
      <c r="E248" s="29"/>
      <c r="F248" s="29"/>
      <c r="G248" s="29"/>
      <c r="H248" s="29"/>
      <c r="I248" s="29"/>
      <c r="J248" s="29"/>
      <c r="K248" s="29"/>
      <c r="L248" s="29"/>
      <c r="M248" s="29"/>
      <c r="N248" s="29"/>
      <c r="O248" s="29"/>
      <c r="P248" s="29"/>
      <c r="Q248" s="29"/>
      <c r="R248" s="29"/>
      <c r="S248" s="29"/>
      <c r="T248" s="29"/>
      <c r="U248" s="29"/>
      <c r="V248" s="29"/>
      <c r="W248" s="29"/>
      <c r="X248" s="29"/>
      <c r="Y248" s="29"/>
      <c r="Z248" s="29"/>
    </row>
    <row r="249" spans="1:31" ht="24" hidden="1" customHeight="1" x14ac:dyDescent="0.35">
      <c r="A249" s="127" t="s">
        <v>137</v>
      </c>
      <c r="B249" s="29"/>
      <c r="C249" s="29">
        <f>SUM(F249:Z249)</f>
        <v>0</v>
      </c>
      <c r="D249" s="111" t="e">
        <f t="shared" si="133"/>
        <v>#DIV/0!</v>
      </c>
      <c r="E249" s="29"/>
      <c r="F249" s="29"/>
      <c r="G249" s="29"/>
      <c r="H249" s="29"/>
      <c r="I249" s="29"/>
      <c r="J249" s="29"/>
      <c r="K249" s="29"/>
      <c r="L249" s="29"/>
      <c r="M249" s="29"/>
      <c r="N249" s="29"/>
      <c r="O249" s="29"/>
      <c r="P249" s="29"/>
      <c r="Q249" s="29"/>
      <c r="R249" s="29"/>
      <c r="S249" s="29"/>
      <c r="T249" s="29"/>
      <c r="U249" s="29"/>
      <c r="V249" s="29"/>
      <c r="W249" s="29"/>
      <c r="X249" s="29"/>
      <c r="Y249" s="29"/>
      <c r="Z249" s="29"/>
    </row>
    <row r="250" spans="1:31" s="31" customFormat="1" ht="21" hidden="1" customHeight="1" x14ac:dyDescent="0.35">
      <c r="A250" s="126" t="s">
        <v>138</v>
      </c>
      <c r="B250" s="30"/>
      <c r="C250" s="30">
        <f>SUM(F250:Z250)</f>
        <v>0</v>
      </c>
      <c r="D250" s="111" t="e">
        <f t="shared" si="133"/>
        <v>#DIV/0!</v>
      </c>
      <c r="E250" s="30"/>
      <c r="F250" s="30"/>
      <c r="G250" s="30"/>
      <c r="H250" s="30"/>
      <c r="I250" s="30"/>
      <c r="J250" s="30"/>
      <c r="K250" s="30"/>
      <c r="L250" s="30"/>
      <c r="M250" s="30"/>
      <c r="N250" s="30"/>
      <c r="O250" s="30"/>
      <c r="P250" s="30"/>
      <c r="Q250" s="30"/>
      <c r="R250" s="30"/>
      <c r="S250" s="30"/>
      <c r="T250" s="30"/>
      <c r="U250" s="30"/>
      <c r="V250" s="30"/>
      <c r="W250" s="30"/>
      <c r="X250" s="30"/>
      <c r="Y250" s="30"/>
      <c r="Z250" s="30"/>
      <c r="AD250" s="64"/>
      <c r="AE250" s="64"/>
    </row>
    <row r="251" spans="1:31" s="31" customFormat="1" ht="32.25" hidden="1" customHeight="1" x14ac:dyDescent="0.35">
      <c r="A251" s="126" t="s">
        <v>213</v>
      </c>
      <c r="B251" s="30"/>
      <c r="C251" s="30">
        <f>SUM(F251:Z251)</f>
        <v>0</v>
      </c>
      <c r="D251" s="111" t="e">
        <f t="shared" si="133"/>
        <v>#DIV/0!</v>
      </c>
      <c r="E251" s="30"/>
      <c r="F251" s="30"/>
      <c r="G251" s="30"/>
      <c r="H251" s="30"/>
      <c r="I251" s="30"/>
      <c r="J251" s="30"/>
      <c r="K251" s="30"/>
      <c r="L251" s="30"/>
      <c r="M251" s="30"/>
      <c r="N251" s="30"/>
      <c r="O251" s="30"/>
      <c r="P251" s="30"/>
      <c r="Q251" s="30"/>
      <c r="R251" s="30"/>
      <c r="S251" s="30"/>
      <c r="T251" s="30"/>
      <c r="U251" s="30"/>
      <c r="V251" s="30"/>
      <c r="W251" s="30"/>
      <c r="X251" s="30"/>
      <c r="Y251" s="30"/>
      <c r="Z251" s="30"/>
      <c r="AD251" s="64"/>
      <c r="AE251" s="64"/>
    </row>
    <row r="252" spans="1:31" s="31" customFormat="1" ht="21" hidden="1" customHeight="1" x14ac:dyDescent="0.35">
      <c r="A252" s="32"/>
      <c r="B252" s="32"/>
      <c r="C252" s="32"/>
      <c r="D252" s="111" t="e">
        <f t="shared" si="133"/>
        <v>#DIV/0!</v>
      </c>
      <c r="E252" s="32"/>
      <c r="F252" s="32"/>
      <c r="G252" s="32"/>
      <c r="H252" s="32"/>
      <c r="I252" s="32"/>
      <c r="J252" s="32"/>
      <c r="K252" s="32"/>
      <c r="L252" s="32"/>
      <c r="M252" s="32"/>
      <c r="N252" s="32"/>
      <c r="O252" s="32"/>
      <c r="P252" s="32"/>
      <c r="Q252" s="32"/>
      <c r="R252" s="32"/>
      <c r="S252" s="32"/>
      <c r="T252" s="32"/>
      <c r="U252" s="32"/>
      <c r="V252" s="32"/>
      <c r="W252" s="32"/>
      <c r="X252" s="32"/>
      <c r="Y252" s="32"/>
      <c r="Z252" s="32"/>
      <c r="AD252" s="64"/>
      <c r="AE252" s="64"/>
    </row>
    <row r="253" spans="1:31" s="31" customFormat="1" ht="21" hidden="1" customHeight="1" x14ac:dyDescent="0.35">
      <c r="A253" s="32" t="s">
        <v>139</v>
      </c>
      <c r="B253" s="32"/>
      <c r="C253" s="32"/>
      <c r="D253" s="111" t="e">
        <f t="shared" si="133"/>
        <v>#DIV/0!</v>
      </c>
      <c r="E253" s="32"/>
      <c r="F253" s="32"/>
      <c r="G253" s="32"/>
      <c r="H253" s="32">
        <v>6300</v>
      </c>
      <c r="I253" s="32"/>
      <c r="J253" s="32"/>
      <c r="K253" s="32"/>
      <c r="L253" s="32"/>
      <c r="M253" s="32"/>
      <c r="N253" s="32"/>
      <c r="O253" s="32"/>
      <c r="P253" s="32"/>
      <c r="Q253" s="32"/>
      <c r="R253" s="32"/>
      <c r="S253" s="32"/>
      <c r="T253" s="32"/>
      <c r="U253" s="32"/>
      <c r="V253" s="32"/>
      <c r="W253" s="32"/>
      <c r="X253" s="32"/>
      <c r="Y253" s="32"/>
      <c r="Z253" s="32"/>
      <c r="AD253" s="64"/>
      <c r="AE253" s="64"/>
    </row>
    <row r="254" spans="1:31" ht="16.5" hidden="1" customHeight="1" x14ac:dyDescent="0.25">
      <c r="A254" s="42"/>
      <c r="B254" s="43"/>
      <c r="C254" s="43"/>
      <c r="D254" s="43"/>
      <c r="E254" s="43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spans="1:31" ht="41.25" hidden="1" customHeight="1" x14ac:dyDescent="0.35">
      <c r="A255" s="206"/>
      <c r="B255" s="206"/>
      <c r="C255" s="206"/>
      <c r="D255" s="206"/>
      <c r="E255" s="206"/>
      <c r="F255" s="206"/>
      <c r="G255" s="206"/>
      <c r="H255" s="206"/>
      <c r="I255" s="206"/>
      <c r="J255" s="206"/>
      <c r="K255" s="206"/>
      <c r="L255" s="206"/>
      <c r="M255" s="206"/>
      <c r="N255" s="206"/>
      <c r="O255" s="206"/>
      <c r="P255" s="206"/>
      <c r="Q255" s="206"/>
      <c r="R255" s="206"/>
      <c r="S255" s="206"/>
      <c r="T255" s="206"/>
      <c r="U255" s="206"/>
      <c r="V255" s="206"/>
      <c r="W255" s="206"/>
      <c r="X255" s="206"/>
      <c r="Y255" s="206"/>
      <c r="Z255" s="206"/>
    </row>
    <row r="256" spans="1:31" ht="20.25" hidden="1" customHeight="1" x14ac:dyDescent="0.25">
      <c r="A256" s="204"/>
      <c r="B256" s="205"/>
      <c r="C256" s="205"/>
      <c r="D256" s="205"/>
      <c r="E256" s="205"/>
      <c r="F256" s="205"/>
      <c r="G256" s="205"/>
      <c r="H256" s="205"/>
      <c r="I256" s="205"/>
      <c r="J256" s="205"/>
      <c r="K256" s="205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spans="1:32" ht="16.5" hidden="1" customHeight="1" x14ac:dyDescent="0.25">
      <c r="A257" s="44"/>
      <c r="B257" s="6"/>
      <c r="C257" s="6"/>
      <c r="D257" s="6"/>
      <c r="E257" s="6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spans="1:32" ht="9" hidden="1" customHeight="1" x14ac:dyDescent="0.25">
      <c r="A258" s="33"/>
      <c r="B258" s="34"/>
      <c r="C258" s="34"/>
      <c r="D258" s="34"/>
      <c r="E258" s="34"/>
      <c r="F258" s="34"/>
      <c r="G258" s="34"/>
      <c r="H258" s="34"/>
      <c r="I258" s="34"/>
      <c r="J258" s="34"/>
      <c r="K258" s="34"/>
      <c r="L258" s="34"/>
      <c r="M258" s="34"/>
      <c r="N258" s="34"/>
      <c r="O258" s="34"/>
      <c r="P258" s="34"/>
      <c r="Q258" s="34"/>
      <c r="R258" s="34"/>
      <c r="S258" s="34"/>
      <c r="T258" s="34"/>
      <c r="U258" s="34"/>
      <c r="V258" s="34"/>
      <c r="W258" s="34"/>
      <c r="X258" s="34"/>
      <c r="Y258" s="34"/>
      <c r="Z258" s="34"/>
    </row>
    <row r="259" spans="1:32" s="9" customFormat="1" ht="48.75" hidden="1" customHeight="1" x14ac:dyDescent="0.2">
      <c r="A259" s="19" t="s">
        <v>140</v>
      </c>
      <c r="B259" s="18"/>
      <c r="C259" s="18">
        <f>SUM(F259:Z259)</f>
        <v>259083</v>
      </c>
      <c r="D259" s="18"/>
      <c r="E259" s="16"/>
      <c r="F259" s="49">
        <v>9345</v>
      </c>
      <c r="G259" s="49">
        <v>9100</v>
      </c>
      <c r="H259" s="49">
        <v>16579</v>
      </c>
      <c r="I259" s="49">
        <v>16195</v>
      </c>
      <c r="J259" s="49">
        <v>7250</v>
      </c>
      <c r="K259" s="49">
        <v>17539</v>
      </c>
      <c r="L259" s="49">
        <v>12001</v>
      </c>
      <c r="M259" s="49">
        <v>14609</v>
      </c>
      <c r="N259" s="49">
        <v>13004</v>
      </c>
      <c r="O259" s="49">
        <v>3780</v>
      </c>
      <c r="P259" s="49">
        <v>8536</v>
      </c>
      <c r="Q259" s="49">
        <v>11438</v>
      </c>
      <c r="R259" s="49">
        <v>16561</v>
      </c>
      <c r="S259" s="49">
        <v>15418</v>
      </c>
      <c r="T259" s="49">
        <v>18986</v>
      </c>
      <c r="U259" s="49">
        <v>13238</v>
      </c>
      <c r="V259" s="49">
        <v>7143</v>
      </c>
      <c r="W259" s="49">
        <v>4504</v>
      </c>
      <c r="X259" s="49">
        <v>11688</v>
      </c>
      <c r="Y259" s="49">
        <v>21385</v>
      </c>
      <c r="Z259" s="49">
        <v>10784</v>
      </c>
      <c r="AD259" s="59"/>
      <c r="AE259" s="59"/>
    </row>
    <row r="260" spans="1:32" ht="21" hidden="1" customHeight="1" x14ac:dyDescent="0.25">
      <c r="A260" s="28" t="s">
        <v>142</v>
      </c>
      <c r="B260" s="35"/>
      <c r="C260" s="18">
        <f>SUM(F260:Z260)</f>
        <v>380</v>
      </c>
      <c r="D260" s="18"/>
      <c r="E260" s="18"/>
      <c r="F260" s="28">
        <v>16</v>
      </c>
      <c r="G260" s="28">
        <v>21</v>
      </c>
      <c r="H260" s="28">
        <v>32</v>
      </c>
      <c r="I260" s="28">
        <v>25</v>
      </c>
      <c r="J260" s="28">
        <v>16</v>
      </c>
      <c r="K260" s="28">
        <v>31</v>
      </c>
      <c r="L260" s="28">
        <v>14</v>
      </c>
      <c r="M260" s="28">
        <v>29</v>
      </c>
      <c r="N260" s="28">
        <v>18</v>
      </c>
      <c r="O260" s="28">
        <v>8</v>
      </c>
      <c r="P260" s="28">
        <v>7</v>
      </c>
      <c r="Q260" s="28">
        <v>15</v>
      </c>
      <c r="R260" s="28">
        <v>25</v>
      </c>
      <c r="S260" s="28">
        <v>31</v>
      </c>
      <c r="T260" s="28">
        <v>10</v>
      </c>
      <c r="U260" s="28">
        <v>8</v>
      </c>
      <c r="V260" s="28">
        <v>8</v>
      </c>
      <c r="W260" s="28">
        <v>6</v>
      </c>
      <c r="X260" s="28">
        <v>12</v>
      </c>
      <c r="Y260" s="28">
        <v>35</v>
      </c>
      <c r="Z260" s="28">
        <v>13</v>
      </c>
    </row>
    <row r="261" spans="1:32" ht="0.6" hidden="1" customHeight="1" x14ac:dyDescent="0.25">
      <c r="A261" s="28" t="s">
        <v>143</v>
      </c>
      <c r="B261" s="35"/>
      <c r="C261" s="18">
        <f>SUM(F261:Z261)</f>
        <v>208</v>
      </c>
      <c r="D261" s="18"/>
      <c r="E261" s="18"/>
      <c r="F261" s="28">
        <v>10</v>
      </c>
      <c r="G261" s="28">
        <v>2</v>
      </c>
      <c r="H261" s="28">
        <v>42</v>
      </c>
      <c r="I261" s="28">
        <v>11</v>
      </c>
      <c r="J261" s="28">
        <v>9</v>
      </c>
      <c r="K261" s="28">
        <v>30</v>
      </c>
      <c r="L261" s="28">
        <v>9</v>
      </c>
      <c r="M261" s="28">
        <v>15</v>
      </c>
      <c r="N261" s="28">
        <v>1</v>
      </c>
      <c r="O261" s="28">
        <v>2</v>
      </c>
      <c r="P261" s="28">
        <v>5</v>
      </c>
      <c r="Q261" s="28">
        <v>1</v>
      </c>
      <c r="R261" s="28">
        <v>4</v>
      </c>
      <c r="S261" s="28">
        <v>8</v>
      </c>
      <c r="T261" s="28">
        <v>14</v>
      </c>
      <c r="U261" s="28">
        <v>2</v>
      </c>
      <c r="V261" s="28">
        <v>1</v>
      </c>
      <c r="W261" s="28">
        <v>2</v>
      </c>
      <c r="X261" s="28">
        <v>16</v>
      </c>
      <c r="Y261" s="28">
        <v>16</v>
      </c>
      <c r="Z261" s="28">
        <v>8</v>
      </c>
    </row>
    <row r="262" spans="1:32" ht="2.4500000000000002" hidden="1" customHeight="1" x14ac:dyDescent="0.25">
      <c r="A262" s="28" t="s">
        <v>143</v>
      </c>
      <c r="B262" s="35"/>
      <c r="C262" s="18">
        <f>SUM(F262:Z262)</f>
        <v>194</v>
      </c>
      <c r="D262" s="18"/>
      <c r="E262" s="18"/>
      <c r="F262" s="28">
        <v>10</v>
      </c>
      <c r="G262" s="28">
        <v>2</v>
      </c>
      <c r="H262" s="28">
        <v>42</v>
      </c>
      <c r="I262" s="28">
        <v>11</v>
      </c>
      <c r="J262" s="28">
        <v>2</v>
      </c>
      <c r="K262" s="28">
        <v>30</v>
      </c>
      <c r="L262" s="28">
        <v>9</v>
      </c>
      <c r="M262" s="28">
        <v>15</v>
      </c>
      <c r="N262" s="28">
        <v>1</v>
      </c>
      <c r="O262" s="28">
        <v>2</v>
      </c>
      <c r="P262" s="28">
        <v>5</v>
      </c>
      <c r="Q262" s="28">
        <v>1</v>
      </c>
      <c r="R262" s="28">
        <v>4</v>
      </c>
      <c r="S262" s="28">
        <v>1</v>
      </c>
      <c r="T262" s="28">
        <v>14</v>
      </c>
      <c r="U262" s="28">
        <v>2</v>
      </c>
      <c r="V262" s="28">
        <v>1</v>
      </c>
      <c r="W262" s="28">
        <v>2</v>
      </c>
      <c r="X262" s="28">
        <v>16</v>
      </c>
      <c r="Y262" s="28">
        <v>16</v>
      </c>
      <c r="Z262" s="28">
        <v>8</v>
      </c>
    </row>
    <row r="263" spans="1:32" ht="24" hidden="1" customHeight="1" x14ac:dyDescent="0.25">
      <c r="A263" s="28" t="s">
        <v>76</v>
      </c>
      <c r="B263" s="18">
        <v>554</v>
      </c>
      <c r="C263" s="18">
        <f>SUM(F263:Z263)</f>
        <v>574</v>
      </c>
      <c r="D263" s="18"/>
      <c r="E263" s="18"/>
      <c r="F263" s="40">
        <v>11</v>
      </c>
      <c r="G263" s="40">
        <v>15</v>
      </c>
      <c r="H263" s="40">
        <v>93</v>
      </c>
      <c r="I263" s="40">
        <v>30</v>
      </c>
      <c r="J263" s="40">
        <v>15</v>
      </c>
      <c r="K263" s="40">
        <v>55</v>
      </c>
      <c r="L263" s="40">
        <v>16</v>
      </c>
      <c r="M263" s="40">
        <v>18</v>
      </c>
      <c r="N263" s="40">
        <v>16</v>
      </c>
      <c r="O263" s="40">
        <v>10</v>
      </c>
      <c r="P263" s="40">
        <v>11</v>
      </c>
      <c r="Q263" s="40">
        <v>40</v>
      </c>
      <c r="R263" s="40">
        <v>22</v>
      </c>
      <c r="S263" s="40">
        <v>55</v>
      </c>
      <c r="T263" s="40">
        <v>14</v>
      </c>
      <c r="U263" s="40">
        <v>29</v>
      </c>
      <c r="V263" s="40">
        <v>22</v>
      </c>
      <c r="W263" s="40">
        <v>9</v>
      </c>
      <c r="X263" s="40">
        <v>7</v>
      </c>
      <c r="Y263" s="40">
        <v>60</v>
      </c>
      <c r="Z263" s="40">
        <v>26</v>
      </c>
    </row>
    <row r="264" spans="1:32" ht="16.5" hidden="1" customHeight="1" x14ac:dyDescent="0.25"/>
    <row r="265" spans="1:32" s="28" customFormat="1" ht="16.5" hidden="1" customHeight="1" x14ac:dyDescent="0.25">
      <c r="A265" s="28" t="s">
        <v>146</v>
      </c>
      <c r="B265" s="35"/>
      <c r="C265" s="28">
        <f>SUM(F265:Z265)</f>
        <v>40</v>
      </c>
      <c r="F265" s="28">
        <v>3</v>
      </c>
      <c r="H265" s="28">
        <v>1</v>
      </c>
      <c r="I265" s="28">
        <v>6</v>
      </c>
      <c r="K265" s="28">
        <v>1</v>
      </c>
      <c r="N265" s="28">
        <v>1</v>
      </c>
      <c r="P265" s="28">
        <v>2</v>
      </c>
      <c r="Q265" s="28">
        <v>1</v>
      </c>
      <c r="R265" s="28">
        <v>3</v>
      </c>
      <c r="S265" s="28">
        <v>1</v>
      </c>
      <c r="T265" s="28">
        <v>3</v>
      </c>
      <c r="U265" s="28">
        <v>7</v>
      </c>
      <c r="V265" s="28">
        <v>1</v>
      </c>
      <c r="W265" s="28">
        <v>1</v>
      </c>
      <c r="X265" s="28">
        <v>1</v>
      </c>
      <c r="Y265" s="28">
        <v>4</v>
      </c>
      <c r="Z265" s="28">
        <v>4</v>
      </c>
      <c r="AC265" s="56"/>
      <c r="AF265" s="57"/>
    </row>
    <row r="266" spans="1:32" ht="16.5" hidden="1" customHeight="1" x14ac:dyDescent="0.25"/>
    <row r="267" spans="1:32" ht="21" hidden="1" customHeight="1" x14ac:dyDescent="0.25">
      <c r="A267" s="28" t="s">
        <v>149</v>
      </c>
      <c r="B267" s="18">
        <v>45</v>
      </c>
      <c r="C267" s="18">
        <f>SUM(F267:Z267)</f>
        <v>58</v>
      </c>
      <c r="D267" s="18"/>
      <c r="E267" s="18"/>
      <c r="F267" s="40">
        <v>5</v>
      </c>
      <c r="G267" s="40">
        <v>3</v>
      </c>
      <c r="H267" s="40"/>
      <c r="I267" s="40">
        <v>5</v>
      </c>
      <c r="J267" s="40">
        <v>2</v>
      </c>
      <c r="K267" s="40"/>
      <c r="L267" s="40">
        <v>2</v>
      </c>
      <c r="M267" s="40">
        <v>0</v>
      </c>
      <c r="N267" s="40">
        <v>3</v>
      </c>
      <c r="O267" s="40">
        <v>3</v>
      </c>
      <c r="P267" s="40">
        <v>3</v>
      </c>
      <c r="Q267" s="40">
        <v>2</v>
      </c>
      <c r="R267" s="40">
        <v>2</v>
      </c>
      <c r="S267" s="40">
        <v>10</v>
      </c>
      <c r="T267" s="40">
        <v>6</v>
      </c>
      <c r="U267" s="40">
        <v>6</v>
      </c>
      <c r="V267" s="40">
        <v>1</v>
      </c>
      <c r="W267" s="40">
        <v>1</v>
      </c>
      <c r="X267" s="40">
        <v>4</v>
      </c>
      <c r="Y267" s="40"/>
      <c r="Z267" s="40"/>
    </row>
    <row r="268" spans="1:32" ht="16.5" hidden="1" customHeight="1" x14ac:dyDescent="0.25"/>
    <row r="269" spans="1:32" ht="16.5" hidden="1" customHeight="1" x14ac:dyDescent="0.25">
      <c r="F269" s="1">
        <v>7600</v>
      </c>
      <c r="G269" s="1">
        <v>3300</v>
      </c>
      <c r="H269" s="1">
        <v>2100</v>
      </c>
      <c r="I269" s="1">
        <v>5800</v>
      </c>
      <c r="J269" s="1">
        <v>2600</v>
      </c>
      <c r="K269" s="1">
        <v>6300</v>
      </c>
      <c r="L269" s="1">
        <v>3100</v>
      </c>
      <c r="M269" s="1">
        <v>3000</v>
      </c>
      <c r="N269" s="1">
        <v>4300</v>
      </c>
      <c r="O269" s="1">
        <v>2200</v>
      </c>
      <c r="P269" s="1">
        <v>4000</v>
      </c>
      <c r="Q269" s="1">
        <v>4900</v>
      </c>
      <c r="R269" s="1">
        <v>5100</v>
      </c>
      <c r="S269" s="1">
        <v>4900</v>
      </c>
      <c r="T269" s="1">
        <v>7500</v>
      </c>
      <c r="U269" s="1">
        <v>3400</v>
      </c>
      <c r="V269" s="1">
        <v>2000</v>
      </c>
      <c r="W269" s="1">
        <v>2000</v>
      </c>
      <c r="X269" s="1">
        <v>6000</v>
      </c>
      <c r="Y269" s="1">
        <v>5600</v>
      </c>
      <c r="Z269" s="1">
        <v>2300</v>
      </c>
    </row>
    <row r="270" spans="1:32" ht="13.5" hidden="1" customHeight="1" x14ac:dyDescent="0.25"/>
    <row r="271" spans="1:32" ht="16.5" hidden="1" customHeight="1" x14ac:dyDescent="0.25">
      <c r="K271" s="1" t="s">
        <v>158</v>
      </c>
      <c r="T271" s="1" t="s">
        <v>161</v>
      </c>
      <c r="V271" s="1" t="s">
        <v>159</v>
      </c>
      <c r="Y271" s="1" t="s">
        <v>160</v>
      </c>
      <c r="Z271" s="1" t="s">
        <v>157</v>
      </c>
    </row>
    <row r="272" spans="1:32" ht="16.5" hidden="1" customHeight="1" x14ac:dyDescent="0.25"/>
    <row r="273" spans="1:31" ht="22.5" hidden="1" customHeight="1" x14ac:dyDescent="0.25">
      <c r="A273" s="10" t="s">
        <v>174</v>
      </c>
      <c r="B273" s="35"/>
      <c r="C273" s="41">
        <f>SUM(F273:Z273)</f>
        <v>49</v>
      </c>
      <c r="D273" s="35"/>
      <c r="E273" s="35"/>
      <c r="F273" s="28">
        <v>1</v>
      </c>
      <c r="G273" s="28">
        <v>2</v>
      </c>
      <c r="H273" s="28"/>
      <c r="I273" s="28">
        <v>2</v>
      </c>
      <c r="J273" s="28"/>
      <c r="K273" s="28">
        <v>3</v>
      </c>
      <c r="L273" s="28">
        <v>1</v>
      </c>
      <c r="M273" s="28">
        <v>1</v>
      </c>
      <c r="N273" s="28">
        <v>8</v>
      </c>
      <c r="O273" s="28">
        <v>6</v>
      </c>
      <c r="P273" s="28">
        <v>1</v>
      </c>
      <c r="Q273" s="28">
        <v>0</v>
      </c>
      <c r="R273" s="28">
        <v>1</v>
      </c>
      <c r="S273" s="28">
        <v>4</v>
      </c>
      <c r="T273" s="28">
        <v>3</v>
      </c>
      <c r="U273" s="28">
        <v>2</v>
      </c>
      <c r="V273" s="28">
        <v>1</v>
      </c>
      <c r="W273" s="28">
        <v>1</v>
      </c>
      <c r="X273" s="28">
        <v>7</v>
      </c>
      <c r="Y273" s="28"/>
      <c r="Z273" s="28">
        <v>5</v>
      </c>
      <c r="AD273" s="1"/>
      <c r="AE273" s="1"/>
    </row>
    <row r="274" spans="1:31" hidden="1" x14ac:dyDescent="0.25"/>
    <row r="275" spans="1:31" hidden="1" x14ac:dyDescent="0.25">
      <c r="C275" s="2">
        <v>131503</v>
      </c>
      <c r="D275" s="2">
        <v>0.61502018062005714</v>
      </c>
      <c r="E275" s="2">
        <v>21</v>
      </c>
      <c r="F275" s="1">
        <v>8327</v>
      </c>
      <c r="G275" s="1">
        <v>5302</v>
      </c>
      <c r="H275" s="1">
        <v>13625</v>
      </c>
      <c r="I275" s="1">
        <v>6959</v>
      </c>
      <c r="J275" s="1">
        <v>1953</v>
      </c>
      <c r="K275" s="1">
        <v>10108</v>
      </c>
      <c r="L275" s="1">
        <v>4682</v>
      </c>
      <c r="M275" s="1">
        <v>7236</v>
      </c>
      <c r="N275" s="1">
        <v>4955</v>
      </c>
      <c r="O275" s="1">
        <v>1778</v>
      </c>
      <c r="P275" s="1">
        <v>2151</v>
      </c>
      <c r="Q275" s="1">
        <v>4490</v>
      </c>
      <c r="R275" s="1">
        <v>8940</v>
      </c>
      <c r="S275" s="1">
        <v>5313</v>
      </c>
      <c r="T275" s="1">
        <v>8101</v>
      </c>
      <c r="U275" s="1">
        <v>4187</v>
      </c>
      <c r="V275" s="1">
        <v>3748</v>
      </c>
      <c r="W275" s="1">
        <v>1948</v>
      </c>
      <c r="X275" s="1">
        <v>4526</v>
      </c>
      <c r="Y275" s="1">
        <v>16714</v>
      </c>
      <c r="Z275" s="1">
        <v>6460</v>
      </c>
      <c r="AD275" s="1"/>
      <c r="AE275" s="1"/>
    </row>
    <row r="276" spans="1:31" hidden="1" x14ac:dyDescent="0.25"/>
    <row r="277" spans="1:31" hidden="1" x14ac:dyDescent="0.25"/>
    <row r="278" spans="1:31" hidden="1" x14ac:dyDescent="0.25"/>
    <row r="279" spans="1:31" hidden="1" x14ac:dyDescent="0.25"/>
    <row r="280" spans="1:31" hidden="1" x14ac:dyDescent="0.25">
      <c r="C280" s="2">
        <f>SUM(F280:Z280)</f>
        <v>91993</v>
      </c>
      <c r="F280" s="69">
        <v>7450</v>
      </c>
      <c r="G280" s="69">
        <v>2273</v>
      </c>
      <c r="H280" s="69">
        <v>2632</v>
      </c>
      <c r="I280" s="69">
        <v>5776</v>
      </c>
      <c r="J280" s="69">
        <v>2995</v>
      </c>
      <c r="K280" s="70">
        <v>5799</v>
      </c>
      <c r="L280" s="69">
        <v>4262</v>
      </c>
      <c r="M280" s="69">
        <v>3174</v>
      </c>
      <c r="N280" s="69">
        <v>5009</v>
      </c>
      <c r="O280" s="69">
        <v>1437</v>
      </c>
      <c r="P280" s="69">
        <v>1895</v>
      </c>
      <c r="Q280" s="70">
        <v>7055</v>
      </c>
      <c r="R280" s="69">
        <v>6899</v>
      </c>
      <c r="S280" s="69">
        <v>4489</v>
      </c>
      <c r="T280" s="70">
        <v>7908</v>
      </c>
      <c r="U280" s="69">
        <v>4099</v>
      </c>
      <c r="V280" s="69">
        <v>2782</v>
      </c>
      <c r="W280" s="69">
        <v>2085</v>
      </c>
      <c r="X280" s="69">
        <v>6228</v>
      </c>
      <c r="Y280" s="69">
        <v>5162</v>
      </c>
      <c r="Z280" s="71">
        <v>2584</v>
      </c>
      <c r="AD280" s="1"/>
      <c r="AE280" s="1"/>
    </row>
    <row r="281" spans="1:31" hidden="1" x14ac:dyDescent="0.25">
      <c r="C281" s="2">
        <f>SUM(F281:Z281)</f>
        <v>-4497.1000000000004</v>
      </c>
      <c r="F281" s="65">
        <f t="shared" ref="F281:Z281" si="143">F20-F280</f>
        <v>-1735</v>
      </c>
      <c r="G281" s="65">
        <f t="shared" si="143"/>
        <v>968.59999999999991</v>
      </c>
      <c r="H281" s="65">
        <f t="shared" si="143"/>
        <v>-362</v>
      </c>
      <c r="I281" s="65">
        <f t="shared" si="143"/>
        <v>-1368</v>
      </c>
      <c r="J281" s="65">
        <f t="shared" si="143"/>
        <v>-681</v>
      </c>
      <c r="K281" s="65">
        <f t="shared" si="143"/>
        <v>883.80000000000018</v>
      </c>
      <c r="L281" s="65">
        <f t="shared" si="143"/>
        <v>-335</v>
      </c>
      <c r="M281" s="65">
        <f t="shared" si="143"/>
        <v>-248</v>
      </c>
      <c r="N281" s="65">
        <f t="shared" si="143"/>
        <v>0</v>
      </c>
      <c r="O281" s="65">
        <f t="shared" si="143"/>
        <v>-73</v>
      </c>
      <c r="P281" s="65">
        <f t="shared" si="143"/>
        <v>449</v>
      </c>
      <c r="Q281" s="65">
        <f t="shared" si="143"/>
        <v>-343</v>
      </c>
      <c r="R281" s="65">
        <f t="shared" si="143"/>
        <v>-170</v>
      </c>
      <c r="S281" s="65">
        <f t="shared" si="143"/>
        <v>-80</v>
      </c>
      <c r="T281" s="65">
        <f t="shared" si="143"/>
        <v>-50</v>
      </c>
      <c r="U281" s="65">
        <f t="shared" si="143"/>
        <v>334.5</v>
      </c>
      <c r="V281" s="65">
        <f t="shared" si="143"/>
        <v>-70</v>
      </c>
      <c r="W281" s="65">
        <f t="shared" si="143"/>
        <v>-589</v>
      </c>
      <c r="X281" s="65">
        <f t="shared" si="143"/>
        <v>-419</v>
      </c>
      <c r="Y281" s="65">
        <f t="shared" si="143"/>
        <v>-277</v>
      </c>
      <c r="Z281" s="65">
        <f t="shared" si="143"/>
        <v>-333</v>
      </c>
      <c r="AD281" s="1"/>
      <c r="AE281" s="1"/>
    </row>
    <row r="282" spans="1:31" hidden="1" x14ac:dyDescent="0.25"/>
    <row r="283" spans="1:31" hidden="1" x14ac:dyDescent="0.25"/>
    <row r="284" spans="1:31" hidden="1" x14ac:dyDescent="0.25"/>
    <row r="285" spans="1:31" hidden="1" x14ac:dyDescent="0.25">
      <c r="A285" s="38" t="s">
        <v>210</v>
      </c>
      <c r="B285" s="67">
        <f t="shared" ref="B285:Z285" si="144">B42/$C42</f>
        <v>1.1205556068964686</v>
      </c>
      <c r="C285" s="67">
        <f t="shared" si="144"/>
        <v>1</v>
      </c>
      <c r="D285" s="67">
        <f t="shared" si="144"/>
        <v>4.4821342130268748E-6</v>
      </c>
      <c r="E285" s="67">
        <f t="shared" si="144"/>
        <v>1.0547209308866485E-4</v>
      </c>
      <c r="F285" s="68">
        <f t="shared" si="144"/>
        <v>9.7179977579646484E-2</v>
      </c>
      <c r="G285" s="68">
        <f t="shared" si="144"/>
        <v>3.0365917848288938E-2</v>
      </c>
      <c r="H285" s="68">
        <f t="shared" si="144"/>
        <v>6.4171230427393006E-2</v>
      </c>
      <c r="I285" s="68">
        <f t="shared" si="144"/>
        <v>7.0274548880790405E-2</v>
      </c>
      <c r="J285" s="68">
        <f t="shared" si="144"/>
        <v>3.7779099248235096E-2</v>
      </c>
      <c r="K285" s="68">
        <f t="shared" si="144"/>
        <v>5.9893081432491828E-2</v>
      </c>
      <c r="L285" s="68">
        <f t="shared" si="144"/>
        <v>3.1495975988524633E-2</v>
      </c>
      <c r="M285" s="68">
        <f t="shared" si="144"/>
        <v>4.7341902354940714E-2</v>
      </c>
      <c r="N285" s="68">
        <f t="shared" si="144"/>
        <v>4.3384187623804145E-2</v>
      </c>
      <c r="O285" s="68">
        <f t="shared" si="144"/>
        <v>2.074435171829107E-2</v>
      </c>
      <c r="P285" s="68">
        <f t="shared" si="144"/>
        <v>2.0215484508660765E-2</v>
      </c>
      <c r="Q285" s="68">
        <f t="shared" si="144"/>
        <v>4.4027065143582671E-2</v>
      </c>
      <c r="R285" s="68">
        <f t="shared" si="144"/>
        <v>5.5794737243903707E-2</v>
      </c>
      <c r="S285" s="68">
        <f t="shared" si="144"/>
        <v>5.3810857397712152E-2</v>
      </c>
      <c r="T285" s="68">
        <f t="shared" si="144"/>
        <v>5.673896360107842E-2</v>
      </c>
      <c r="U285" s="68">
        <f t="shared" si="144"/>
        <v>3.8292396767933265E-2</v>
      </c>
      <c r="V285" s="68">
        <f t="shared" si="144"/>
        <v>3.7450126767410927E-2</v>
      </c>
      <c r="W285" s="68">
        <f t="shared" si="144"/>
        <v>1.8944796910973515E-2</v>
      </c>
      <c r="X285" s="68">
        <f t="shared" si="144"/>
        <v>3.9617327156351828E-2</v>
      </c>
      <c r="Y285" s="68">
        <f t="shared" si="144"/>
        <v>9.008823493958959E-2</v>
      </c>
      <c r="Z285" s="68">
        <f t="shared" si="144"/>
        <v>4.2389736460396732E-2</v>
      </c>
      <c r="AD285" s="1"/>
      <c r="AE285" s="1"/>
    </row>
    <row r="286" spans="1:31" hidden="1" x14ac:dyDescent="0.25">
      <c r="C286" s="2">
        <v>222344</v>
      </c>
      <c r="AD286" s="1"/>
      <c r="AE286" s="1"/>
    </row>
    <row r="287" spans="1:31" hidden="1" x14ac:dyDescent="0.25">
      <c r="C287" s="66">
        <f>C286-C42</f>
        <v>23239.199999999983</v>
      </c>
      <c r="AD287" s="1"/>
      <c r="AE287" s="1"/>
    </row>
    <row r="288" spans="1:31" hidden="1" x14ac:dyDescent="0.25">
      <c r="C288" s="2">
        <f>C287/6000</f>
        <v>3.8731999999999971</v>
      </c>
      <c r="AD288" s="1"/>
      <c r="AE288" s="1"/>
    </row>
    <row r="289" spans="1:31" hidden="1" x14ac:dyDescent="0.25"/>
    <row r="290" spans="1:31" hidden="1" x14ac:dyDescent="0.25">
      <c r="A290" s="1"/>
      <c r="B290" s="1"/>
      <c r="F290" s="68">
        <f t="shared" ref="F290:AA290" si="145">F64/$C64</f>
        <v>0.10321524366879159</v>
      </c>
      <c r="G290" s="68">
        <f t="shared" si="145"/>
        <v>1.3272024244957676E-2</v>
      </c>
      <c r="H290" s="68">
        <f t="shared" si="145"/>
        <v>0.11293412756470547</v>
      </c>
      <c r="I290" s="68">
        <f t="shared" si="145"/>
        <v>4.159264290939492E-2</v>
      </c>
      <c r="J290" s="68">
        <f t="shared" si="145"/>
        <v>2.3739854390915107E-2</v>
      </c>
      <c r="K290" s="68">
        <f t="shared" si="145"/>
        <v>3.6837705089351032E-2</v>
      </c>
      <c r="L290" s="68">
        <f t="shared" si="145"/>
        <v>2.0204131396523495E-2</v>
      </c>
      <c r="M290" s="68">
        <f t="shared" si="145"/>
        <v>5.1328944159960983E-2</v>
      </c>
      <c r="N290" s="68">
        <f t="shared" si="145"/>
        <v>3.4416692792698642E-2</v>
      </c>
      <c r="O290" s="68">
        <f t="shared" si="145"/>
        <v>2.5516424565437002E-2</v>
      </c>
      <c r="P290" s="68">
        <f t="shared" si="145"/>
        <v>3.9937994217438252E-2</v>
      </c>
      <c r="Q290" s="68">
        <f t="shared" si="145"/>
        <v>4.6713345177134498E-2</v>
      </c>
      <c r="R290" s="68">
        <f t="shared" si="145"/>
        <v>3.7516981920785869E-2</v>
      </c>
      <c r="S290" s="68">
        <f t="shared" si="145"/>
        <v>4.1157209043090538E-2</v>
      </c>
      <c r="T290" s="68">
        <f t="shared" si="145"/>
        <v>4.8803427735395546E-2</v>
      </c>
      <c r="U290" s="68">
        <f t="shared" si="145"/>
        <v>8.7853136865572862E-2</v>
      </c>
      <c r="V290" s="68">
        <f t="shared" si="145"/>
        <v>2.0482809070958303E-2</v>
      </c>
      <c r="W290" s="68">
        <f t="shared" si="145"/>
        <v>1.6232974535827498E-2</v>
      </c>
      <c r="X290" s="68">
        <f t="shared" si="145"/>
        <v>5.8835824015048596E-2</v>
      </c>
      <c r="Y290" s="68">
        <f t="shared" si="145"/>
        <v>9.0744417737833982E-2</v>
      </c>
      <c r="Z290" s="68">
        <f t="shared" si="145"/>
        <v>4.8664088898178144E-2</v>
      </c>
      <c r="AA290" s="68">
        <f t="shared" si="145"/>
        <v>0</v>
      </c>
      <c r="AD290" s="1"/>
      <c r="AE290" s="1"/>
    </row>
    <row r="291" spans="1:31" hidden="1" x14ac:dyDescent="0.25">
      <c r="A291" s="1"/>
      <c r="B291" s="1"/>
      <c r="H291" s="68">
        <f t="shared" ref="H291:Z291" si="146">H70/$C70</f>
        <v>0.16670005208124675</v>
      </c>
      <c r="I291" s="68">
        <f t="shared" si="146"/>
        <v>4.0423059973558752E-2</v>
      </c>
      <c r="J291" s="68">
        <f t="shared" si="146"/>
        <v>1.5544249028484435E-2</v>
      </c>
      <c r="K291" s="68">
        <f t="shared" si="146"/>
        <v>5.1680621769961139E-2</v>
      </c>
      <c r="L291" s="68">
        <f t="shared" si="146"/>
        <v>1.846881134569929E-2</v>
      </c>
      <c r="M291" s="68">
        <f t="shared" si="146"/>
        <v>5.7008933936941626E-2</v>
      </c>
      <c r="N291" s="68">
        <f t="shared" si="146"/>
        <v>6.6904370818476827E-3</v>
      </c>
      <c r="O291" s="68">
        <f t="shared" si="146"/>
        <v>2.5920435879972756E-2</v>
      </c>
      <c r="P291" s="68">
        <f t="shared" si="146"/>
        <v>3.8620247586234523E-2</v>
      </c>
      <c r="Q291" s="68">
        <f t="shared" si="146"/>
        <v>3.1929810504386841E-2</v>
      </c>
      <c r="R291" s="68">
        <f t="shared" si="146"/>
        <v>6.3779496013781495E-2</v>
      </c>
      <c r="S291" s="68">
        <f t="shared" si="146"/>
        <v>7.2232682985457319E-2</v>
      </c>
      <c r="T291" s="68">
        <f t="shared" si="146"/>
        <v>2.2394936100316495E-2</v>
      </c>
      <c r="U291" s="68">
        <f t="shared" si="146"/>
        <v>8.1767557389527665E-2</v>
      </c>
      <c r="V291" s="68">
        <f t="shared" si="146"/>
        <v>2.0952686190457114E-2</v>
      </c>
      <c r="W291" s="68">
        <f t="shared" si="146"/>
        <v>4.8475621970273629E-3</v>
      </c>
      <c r="X291" s="68">
        <f t="shared" si="146"/>
        <v>8.7977244501422219E-2</v>
      </c>
      <c r="Y291" s="68">
        <f t="shared" si="146"/>
        <v>0.13981811626136773</v>
      </c>
      <c r="Z291" s="68">
        <f t="shared" si="146"/>
        <v>4.7273747045390807E-2</v>
      </c>
      <c r="AD291" s="1"/>
      <c r="AE291" s="1"/>
    </row>
    <row r="292" spans="1:31" hidden="1" x14ac:dyDescent="0.25"/>
    <row r="293" spans="1:31" hidden="1" x14ac:dyDescent="0.25"/>
    <row r="295" spans="1:31" hidden="1" x14ac:dyDescent="0.25">
      <c r="A295" s="1"/>
      <c r="B295" s="1"/>
      <c r="C295" s="66">
        <f>SUM(F295:Z295)</f>
        <v>307765.82</v>
      </c>
      <c r="F295" s="65">
        <f t="shared" ref="F295:Z295" si="147">F42+F55+F59+F61+F63++F64</f>
        <v>33938</v>
      </c>
      <c r="G295" s="65">
        <f t="shared" si="147"/>
        <v>8108.5</v>
      </c>
      <c r="H295" s="65">
        <f t="shared" si="147"/>
        <v>22125.7</v>
      </c>
      <c r="I295" s="65">
        <f t="shared" si="147"/>
        <v>18826.900000000001</v>
      </c>
      <c r="J295" s="65">
        <f t="shared" si="147"/>
        <v>10489.119999999999</v>
      </c>
      <c r="K295" s="65">
        <f t="shared" si="147"/>
        <v>19735</v>
      </c>
      <c r="L295" s="65">
        <f t="shared" si="147"/>
        <v>8710</v>
      </c>
      <c r="M295" s="65">
        <f t="shared" si="147"/>
        <v>14997</v>
      </c>
      <c r="N295" s="65">
        <f t="shared" si="147"/>
        <v>11719</v>
      </c>
      <c r="O295" s="65">
        <f t="shared" si="147"/>
        <v>6399.3</v>
      </c>
      <c r="P295" s="65">
        <f t="shared" si="147"/>
        <v>8781</v>
      </c>
      <c r="Q295" s="65">
        <f t="shared" si="147"/>
        <v>12337</v>
      </c>
      <c r="R295" s="65">
        <f t="shared" si="147"/>
        <v>17312</v>
      </c>
      <c r="S295" s="65">
        <f t="shared" si="147"/>
        <v>16261.1</v>
      </c>
      <c r="T295" s="65">
        <f t="shared" si="147"/>
        <v>16703.5</v>
      </c>
      <c r="U295" s="65">
        <f t="shared" si="147"/>
        <v>13765.2</v>
      </c>
      <c r="V295" s="65">
        <f t="shared" si="147"/>
        <v>11357.5</v>
      </c>
      <c r="W295" s="65">
        <f t="shared" si="147"/>
        <v>5257</v>
      </c>
      <c r="X295" s="65">
        <f t="shared" si="147"/>
        <v>12934</v>
      </c>
      <c r="Y295" s="65">
        <f t="shared" si="147"/>
        <v>26009</v>
      </c>
      <c r="Z295" s="65">
        <f t="shared" si="147"/>
        <v>12000</v>
      </c>
      <c r="AD295" s="1"/>
      <c r="AE295" s="1"/>
    </row>
    <row r="296" spans="1:31" hidden="1" x14ac:dyDescent="0.25"/>
    <row r="297" spans="1:31" hidden="1" x14ac:dyDescent="0.25"/>
    <row r="298" spans="1:31" hidden="1" x14ac:dyDescent="0.25"/>
    <row r="299" spans="1:31" hidden="1" x14ac:dyDescent="0.25"/>
    <row r="300" spans="1:31" hidden="1" x14ac:dyDescent="0.25">
      <c r="A300" s="1"/>
      <c r="B300" s="1"/>
      <c r="F300" s="65"/>
      <c r="G300" s="65"/>
      <c r="H300" s="65"/>
      <c r="I300" s="65"/>
      <c r="J300" s="65"/>
      <c r="K300" s="65"/>
      <c r="L300" s="65"/>
      <c r="M300" s="65"/>
      <c r="N300" s="65"/>
      <c r="O300" s="65"/>
      <c r="P300" s="65"/>
      <c r="Q300" s="65"/>
      <c r="R300" s="65"/>
      <c r="S300" s="65"/>
      <c r="T300" s="65"/>
      <c r="U300" s="65"/>
      <c r="V300" s="65"/>
      <c r="W300" s="65"/>
      <c r="X300" s="65"/>
      <c r="Y300" s="65"/>
      <c r="Z300" s="65"/>
      <c r="AA300" s="65">
        <f>AA41-AA20</f>
        <v>0</v>
      </c>
      <c r="AD300" s="1"/>
      <c r="AE300" s="1"/>
    </row>
    <row r="301" spans="1:31" hidden="1" x14ac:dyDescent="0.25"/>
    <row r="302" spans="1:31" hidden="1" x14ac:dyDescent="0.25"/>
    <row r="303" spans="1:31" hidden="1" x14ac:dyDescent="0.25"/>
    <row r="304" spans="1:31" hidden="1" x14ac:dyDescent="0.25"/>
    <row r="305" spans="6:29" hidden="1" x14ac:dyDescent="0.25"/>
    <row r="306" spans="6:29" hidden="1" x14ac:dyDescent="0.25"/>
    <row r="307" spans="6:29" hidden="1" x14ac:dyDescent="0.25"/>
    <row r="308" spans="6:29" hidden="1" x14ac:dyDescent="0.25"/>
    <row r="309" spans="6:29" hidden="1" x14ac:dyDescent="0.25"/>
    <row r="310" spans="6:29" hidden="1" x14ac:dyDescent="0.25"/>
    <row r="311" spans="6:29" hidden="1" x14ac:dyDescent="0.25"/>
    <row r="312" spans="6:29" hidden="1" x14ac:dyDescent="0.25">
      <c r="AC312" s="1">
        <v>2300</v>
      </c>
    </row>
    <row r="313" spans="6:29" hidden="1" x14ac:dyDescent="0.25"/>
    <row r="314" spans="6:29" hidden="1" x14ac:dyDescent="0.25">
      <c r="F314" s="1">
        <v>7600</v>
      </c>
    </row>
    <row r="315" spans="6:29" hidden="1" x14ac:dyDescent="0.25">
      <c r="F315" s="1">
        <v>3300</v>
      </c>
    </row>
    <row r="316" spans="6:29" hidden="1" x14ac:dyDescent="0.25">
      <c r="F316" s="1">
        <v>2100</v>
      </c>
    </row>
    <row r="317" spans="6:29" hidden="1" x14ac:dyDescent="0.25">
      <c r="F317" s="1">
        <v>5800</v>
      </c>
    </row>
    <row r="318" spans="6:29" hidden="1" x14ac:dyDescent="0.25">
      <c r="F318" s="1">
        <v>2600</v>
      </c>
    </row>
    <row r="319" spans="6:29" hidden="1" x14ac:dyDescent="0.25">
      <c r="F319" s="1">
        <v>6300</v>
      </c>
    </row>
    <row r="320" spans="6:29" hidden="1" x14ac:dyDescent="0.25">
      <c r="F320" s="1">
        <v>3100</v>
      </c>
    </row>
    <row r="321" spans="6:6" hidden="1" x14ac:dyDescent="0.25">
      <c r="F321" s="1">
        <v>3000</v>
      </c>
    </row>
    <row r="322" spans="6:6" hidden="1" x14ac:dyDescent="0.25">
      <c r="F322" s="1">
        <v>4300</v>
      </c>
    </row>
    <row r="323" spans="6:6" hidden="1" x14ac:dyDescent="0.25">
      <c r="F323" s="1">
        <v>2200</v>
      </c>
    </row>
    <row r="324" spans="6:6" hidden="1" x14ac:dyDescent="0.25">
      <c r="F324" s="1">
        <v>4000</v>
      </c>
    </row>
    <row r="325" spans="6:6" hidden="1" x14ac:dyDescent="0.25">
      <c r="F325" s="1">
        <v>4900</v>
      </c>
    </row>
    <row r="326" spans="6:6" hidden="1" x14ac:dyDescent="0.25">
      <c r="F326" s="1">
        <v>5100</v>
      </c>
    </row>
    <row r="327" spans="6:6" hidden="1" x14ac:dyDescent="0.25">
      <c r="F327" s="1">
        <v>4900</v>
      </c>
    </row>
    <row r="328" spans="6:6" hidden="1" x14ac:dyDescent="0.25">
      <c r="F328" s="1">
        <v>7500</v>
      </c>
    </row>
    <row r="329" spans="6:6" hidden="1" x14ac:dyDescent="0.25">
      <c r="F329" s="1">
        <v>3400</v>
      </c>
    </row>
    <row r="330" spans="6:6" hidden="1" x14ac:dyDescent="0.25">
      <c r="F330" s="1">
        <v>2000</v>
      </c>
    </row>
    <row r="331" spans="6:6" hidden="1" x14ac:dyDescent="0.25">
      <c r="F331" s="1">
        <v>2000</v>
      </c>
    </row>
    <row r="332" spans="6:6" hidden="1" x14ac:dyDescent="0.25">
      <c r="F332" s="1">
        <v>6000</v>
      </c>
    </row>
    <row r="333" spans="6:6" hidden="1" x14ac:dyDescent="0.25">
      <c r="F333" s="1">
        <v>5600</v>
      </c>
    </row>
    <row r="334" spans="6:6" hidden="1" x14ac:dyDescent="0.25">
      <c r="F334" s="1">
        <v>2300</v>
      </c>
    </row>
    <row r="335" spans="6:6" hidden="1" x14ac:dyDescent="0.25"/>
    <row r="336" spans="6:6" hidden="1" x14ac:dyDescent="0.25"/>
    <row r="337" hidden="1" x14ac:dyDescent="0.25"/>
    <row r="338" hidden="1" x14ac:dyDescent="0.25"/>
    <row r="339" hidden="1" x14ac:dyDescent="0.25"/>
    <row r="340" hidden="1" x14ac:dyDescent="0.25"/>
    <row r="341" hidden="1" x14ac:dyDescent="0.25"/>
    <row r="342" hidden="1" x14ac:dyDescent="0.25"/>
    <row r="343" hidden="1" x14ac:dyDescent="0.25"/>
    <row r="344" hidden="1" x14ac:dyDescent="0.25"/>
    <row r="345" hidden="1" x14ac:dyDescent="0.25"/>
    <row r="346" hidden="1" x14ac:dyDescent="0.25"/>
    <row r="347" hidden="1" x14ac:dyDescent="0.25"/>
    <row r="348" hidden="1" x14ac:dyDescent="0.25"/>
    <row r="349" hidden="1" x14ac:dyDescent="0.25"/>
    <row r="350" hidden="1" x14ac:dyDescent="0.25"/>
    <row r="351" hidden="1" x14ac:dyDescent="0.25"/>
    <row r="352" hidden="1" x14ac:dyDescent="0.25"/>
    <row r="353" hidden="1" x14ac:dyDescent="0.25"/>
    <row r="354" hidden="1" x14ac:dyDescent="0.25"/>
    <row r="355" hidden="1" x14ac:dyDescent="0.25"/>
    <row r="356" hidden="1" x14ac:dyDescent="0.25"/>
    <row r="357" hidden="1" x14ac:dyDescent="0.25"/>
    <row r="358" hidden="1" x14ac:dyDescent="0.25"/>
    <row r="359" hidden="1" x14ac:dyDescent="0.25"/>
    <row r="360" hidden="1" x14ac:dyDescent="0.25"/>
    <row r="361" hidden="1" x14ac:dyDescent="0.25"/>
    <row r="362" hidden="1" x14ac:dyDescent="0.25"/>
    <row r="363" hidden="1" x14ac:dyDescent="0.25"/>
    <row r="364" hidden="1" x14ac:dyDescent="0.25"/>
    <row r="365" hidden="1" x14ac:dyDescent="0.25"/>
    <row r="366" hidden="1" x14ac:dyDescent="0.25"/>
    <row r="367" hidden="1" x14ac:dyDescent="0.25"/>
    <row r="368" hidden="1" x14ac:dyDescent="0.25"/>
    <row r="369" hidden="1" x14ac:dyDescent="0.25"/>
    <row r="370" hidden="1" x14ac:dyDescent="0.25"/>
    <row r="371" hidden="1" x14ac:dyDescent="0.25"/>
    <row r="372" hidden="1" x14ac:dyDescent="0.25"/>
    <row r="373" hidden="1" x14ac:dyDescent="0.25"/>
    <row r="374" hidden="1" x14ac:dyDescent="0.25"/>
    <row r="375" hidden="1" x14ac:dyDescent="0.25"/>
    <row r="376" hidden="1" x14ac:dyDescent="0.25"/>
    <row r="377" hidden="1" x14ac:dyDescent="0.25"/>
    <row r="378" hidden="1" x14ac:dyDescent="0.25"/>
    <row r="379" hidden="1" x14ac:dyDescent="0.25"/>
    <row r="380" hidden="1" x14ac:dyDescent="0.25"/>
    <row r="381" hidden="1" x14ac:dyDescent="0.25"/>
    <row r="382" hidden="1" x14ac:dyDescent="0.25"/>
    <row r="383" hidden="1" x14ac:dyDescent="0.25"/>
    <row r="384" hidden="1" x14ac:dyDescent="0.25"/>
    <row r="385" hidden="1" x14ac:dyDescent="0.25"/>
    <row r="386" hidden="1" x14ac:dyDescent="0.25"/>
    <row r="387" hidden="1" x14ac:dyDescent="0.25"/>
    <row r="388" hidden="1" x14ac:dyDescent="0.25"/>
    <row r="389" hidden="1" x14ac:dyDescent="0.25"/>
    <row r="390" hidden="1" x14ac:dyDescent="0.25"/>
    <row r="391" hidden="1" x14ac:dyDescent="0.25"/>
    <row r="392" hidden="1" x14ac:dyDescent="0.25"/>
    <row r="393" hidden="1" x14ac:dyDescent="0.25"/>
    <row r="394" hidden="1" x14ac:dyDescent="0.25"/>
    <row r="395" hidden="1" x14ac:dyDescent="0.25"/>
    <row r="396" hidden="1" x14ac:dyDescent="0.25"/>
    <row r="397" hidden="1" x14ac:dyDescent="0.25"/>
    <row r="398" hidden="1" x14ac:dyDescent="0.25"/>
    <row r="399" hidden="1" x14ac:dyDescent="0.25"/>
    <row r="400" hidden="1" x14ac:dyDescent="0.25"/>
    <row r="401" hidden="1" x14ac:dyDescent="0.25"/>
    <row r="402" hidden="1" x14ac:dyDescent="0.25"/>
    <row r="403" hidden="1" x14ac:dyDescent="0.25"/>
    <row r="404" hidden="1" x14ac:dyDescent="0.25"/>
    <row r="405" hidden="1" x14ac:dyDescent="0.25"/>
    <row r="406" hidden="1" x14ac:dyDescent="0.25"/>
    <row r="407" hidden="1" x14ac:dyDescent="0.25"/>
    <row r="408" hidden="1" x14ac:dyDescent="0.25"/>
    <row r="409" hidden="1" x14ac:dyDescent="0.25"/>
    <row r="410" hidden="1" x14ac:dyDescent="0.25"/>
    <row r="411" hidden="1" x14ac:dyDescent="0.25"/>
    <row r="412" hidden="1" x14ac:dyDescent="0.25"/>
    <row r="413" hidden="1" x14ac:dyDescent="0.25"/>
    <row r="414" hidden="1" x14ac:dyDescent="0.25"/>
    <row r="415" hidden="1" x14ac:dyDescent="0.25"/>
    <row r="416" hidden="1" x14ac:dyDescent="0.25"/>
    <row r="417" hidden="1" x14ac:dyDescent="0.25"/>
    <row r="418" hidden="1" x14ac:dyDescent="0.25"/>
    <row r="419" hidden="1" x14ac:dyDescent="0.25"/>
    <row r="420" hidden="1" x14ac:dyDescent="0.25"/>
    <row r="421" hidden="1" x14ac:dyDescent="0.25"/>
    <row r="422" hidden="1" x14ac:dyDescent="0.25"/>
    <row r="423" hidden="1" x14ac:dyDescent="0.25"/>
    <row r="424" hidden="1" x14ac:dyDescent="0.25"/>
    <row r="425" hidden="1" x14ac:dyDescent="0.25"/>
    <row r="426" hidden="1" x14ac:dyDescent="0.25"/>
    <row r="427" hidden="1" x14ac:dyDescent="0.25"/>
    <row r="428" hidden="1" x14ac:dyDescent="0.25"/>
    <row r="429" hidden="1" x14ac:dyDescent="0.25"/>
    <row r="430" hidden="1" x14ac:dyDescent="0.25"/>
    <row r="431" hidden="1" x14ac:dyDescent="0.25"/>
    <row r="432" hidden="1" x14ac:dyDescent="0.25"/>
    <row r="433" hidden="1" x14ac:dyDescent="0.25"/>
    <row r="434" hidden="1" x14ac:dyDescent="0.25"/>
    <row r="435" hidden="1" x14ac:dyDescent="0.25"/>
    <row r="436" hidden="1" x14ac:dyDescent="0.25"/>
    <row r="437" hidden="1" x14ac:dyDescent="0.25"/>
    <row r="438" hidden="1" x14ac:dyDescent="0.25"/>
    <row r="439" hidden="1" x14ac:dyDescent="0.25"/>
    <row r="440" hidden="1" x14ac:dyDescent="0.25"/>
    <row r="441" hidden="1" x14ac:dyDescent="0.25"/>
    <row r="442" hidden="1" x14ac:dyDescent="0.25"/>
    <row r="443" hidden="1" x14ac:dyDescent="0.25"/>
    <row r="444" hidden="1" x14ac:dyDescent="0.25"/>
    <row r="445" hidden="1" x14ac:dyDescent="0.25"/>
    <row r="446" hidden="1" x14ac:dyDescent="0.25"/>
    <row r="447" hidden="1" x14ac:dyDescent="0.25"/>
    <row r="448" hidden="1" x14ac:dyDescent="0.25"/>
    <row r="449" hidden="1" x14ac:dyDescent="0.25"/>
    <row r="450" hidden="1" x14ac:dyDescent="0.25"/>
    <row r="451" hidden="1" x14ac:dyDescent="0.25"/>
    <row r="452" hidden="1" x14ac:dyDescent="0.25"/>
  </sheetData>
  <dataConsolidate/>
  <mergeCells count="30">
    <mergeCell ref="A256:K256"/>
    <mergeCell ref="A255:Z255"/>
    <mergeCell ref="V5:V6"/>
    <mergeCell ref="I5:I6"/>
    <mergeCell ref="T5:T6"/>
    <mergeCell ref="U5:U6"/>
    <mergeCell ref="J5:J6"/>
    <mergeCell ref="K5:K6"/>
    <mergeCell ref="L5:L6"/>
    <mergeCell ref="M5:M6"/>
    <mergeCell ref="N5:N6"/>
    <mergeCell ref="O5:O6"/>
    <mergeCell ref="P5:P6"/>
    <mergeCell ref="R5:R6"/>
    <mergeCell ref="A2:Z2"/>
    <mergeCell ref="A4:A6"/>
    <mergeCell ref="B4:B6"/>
    <mergeCell ref="C4:C6"/>
    <mergeCell ref="F4:Z4"/>
    <mergeCell ref="F5:F6"/>
    <mergeCell ref="G5:G6"/>
    <mergeCell ref="H5:H6"/>
    <mergeCell ref="W5:W6"/>
    <mergeCell ref="X5:X6"/>
    <mergeCell ref="Y5:Y6"/>
    <mergeCell ref="Z5:Z6"/>
    <mergeCell ref="Q5:Q6"/>
    <mergeCell ref="D4:D6"/>
    <mergeCell ref="S5:S6"/>
    <mergeCell ref="E4:E6"/>
  </mergeCells>
  <printOptions horizontalCentered="1"/>
  <pageMargins left="0.19685039370078741" right="0.19685039370078741" top="1.1811023622047245" bottom="0.19685039370078741" header="0.19685039370078741" footer="0.19685039370078741"/>
  <pageSetup paperSize="8" scale="3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оперативка</vt:lpstr>
      <vt:lpstr>оперативка!Заголовки_для_печати</vt:lpstr>
      <vt:lpstr>оперативка!Область_печати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Минсельхоз 36.</dc:creator>
  <cp:lastModifiedBy>Чаркина Мария Александровна</cp:lastModifiedBy>
  <cp:lastPrinted>2024-08-06T07:18:38Z</cp:lastPrinted>
  <dcterms:created xsi:type="dcterms:W3CDTF">2017-06-08T05:54:08Z</dcterms:created>
  <dcterms:modified xsi:type="dcterms:W3CDTF">2024-08-07T06:59:00Z</dcterms:modified>
</cp:coreProperties>
</file>