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1670" yWindow="135" windowWidth="13155" windowHeight="1249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оперативка!$A$2:$AB$280</definedName>
  </definedNames>
  <calcPr calcId="145621"/>
</workbook>
</file>

<file path=xl/calcChain.xml><?xml version="1.0" encoding="utf-8"?>
<calcChain xmlns="http://schemas.openxmlformats.org/spreadsheetml/2006/main">
  <c r="B152" i="1" l="1"/>
  <c r="D146" i="1" l="1"/>
  <c r="D147" i="1" s="1"/>
  <c r="M172" i="1" l="1"/>
  <c r="AA122" i="1" l="1"/>
  <c r="H242" i="1" l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W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Y238" i="1"/>
  <c r="Z238" i="1"/>
  <c r="AA238" i="1"/>
  <c r="AB238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I152" i="1"/>
  <c r="D153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H148" i="1"/>
  <c r="I105" i="1"/>
  <c r="I107" i="1" s="1"/>
  <c r="J105" i="1"/>
  <c r="J107" i="1" s="1"/>
  <c r="K105" i="1"/>
  <c r="K107" i="1" s="1"/>
  <c r="L105" i="1"/>
  <c r="L107" i="1" s="1"/>
  <c r="M105" i="1"/>
  <c r="M107" i="1" s="1"/>
  <c r="N105" i="1"/>
  <c r="N107" i="1" s="1"/>
  <c r="O105" i="1"/>
  <c r="O107" i="1" s="1"/>
  <c r="P105" i="1"/>
  <c r="P107" i="1" s="1"/>
  <c r="Q105" i="1"/>
  <c r="Q107" i="1" s="1"/>
  <c r="R105" i="1"/>
  <c r="R107" i="1" s="1"/>
  <c r="S105" i="1"/>
  <c r="S107" i="1" s="1"/>
  <c r="T105" i="1"/>
  <c r="T107" i="1" s="1"/>
  <c r="U105" i="1"/>
  <c r="U107" i="1" s="1"/>
  <c r="V105" i="1"/>
  <c r="V107" i="1" s="1"/>
  <c r="W105" i="1"/>
  <c r="W107" i="1" s="1"/>
  <c r="X105" i="1"/>
  <c r="X107" i="1" s="1"/>
  <c r="Y105" i="1"/>
  <c r="Y107" i="1" s="1"/>
  <c r="Z105" i="1"/>
  <c r="Z107" i="1" s="1"/>
  <c r="AA105" i="1"/>
  <c r="AA107" i="1" s="1"/>
  <c r="AB105" i="1"/>
  <c r="AB107" i="1" s="1"/>
  <c r="H105" i="1"/>
  <c r="H122" i="1"/>
  <c r="D122" i="1" s="1"/>
  <c r="D105" i="1" l="1"/>
  <c r="I106" i="1"/>
  <c r="H106" i="1"/>
  <c r="H107" i="1"/>
  <c r="D107" i="1" s="1"/>
  <c r="H114" i="1"/>
  <c r="AB242" i="1" l="1"/>
  <c r="H158" i="1"/>
  <c r="W136" i="1" l="1"/>
  <c r="Y162" i="1" l="1"/>
  <c r="H162" i="1" l="1"/>
  <c r="AD105" i="1" l="1"/>
  <c r="AD167" i="1"/>
  <c r="AD168" i="1"/>
  <c r="AD173" i="1"/>
  <c r="AD174" i="1"/>
  <c r="AD175" i="1"/>
  <c r="AD176" i="1"/>
  <c r="AD177" i="1"/>
  <c r="AD178" i="1"/>
  <c r="AD230" i="1"/>
  <c r="F136" i="1" l="1"/>
  <c r="H136" i="1"/>
  <c r="I136" i="1"/>
  <c r="J136" i="1"/>
  <c r="K136" i="1"/>
  <c r="L136" i="1"/>
  <c r="M136" i="1"/>
  <c r="N136" i="1"/>
  <c r="O136" i="1"/>
  <c r="P136" i="1"/>
  <c r="Q136" i="1"/>
  <c r="D156" i="1" l="1"/>
  <c r="AD156" i="1" l="1"/>
  <c r="E156" i="1"/>
  <c r="D181" i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I114" i="1"/>
  <c r="Y147" i="1"/>
  <c r="AA147" i="1"/>
  <c r="H216" i="1" l="1"/>
  <c r="H169" i="1"/>
  <c r="H171" i="1" s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I172" i="1"/>
  <c r="J172" i="1"/>
  <c r="K172" i="1"/>
  <c r="L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H172" i="1"/>
  <c r="B106" i="1"/>
  <c r="V170" i="1" l="1"/>
  <c r="V171" i="1"/>
  <c r="R170" i="1"/>
  <c r="R171" i="1"/>
  <c r="J170" i="1"/>
  <c r="J171" i="1"/>
  <c r="Y170" i="1"/>
  <c r="Y171" i="1"/>
  <c r="Q170" i="1"/>
  <c r="Q171" i="1"/>
  <c r="I170" i="1"/>
  <c r="I171" i="1"/>
  <c r="AB170" i="1"/>
  <c r="AB171" i="1"/>
  <c r="X170" i="1"/>
  <c r="X171" i="1"/>
  <c r="T170" i="1"/>
  <c r="T171" i="1"/>
  <c r="P170" i="1"/>
  <c r="P171" i="1"/>
  <c r="L170" i="1"/>
  <c r="L171" i="1"/>
  <c r="H170" i="1"/>
  <c r="Z170" i="1"/>
  <c r="Z171" i="1"/>
  <c r="N170" i="1"/>
  <c r="N171" i="1"/>
  <c r="U170" i="1"/>
  <c r="U171" i="1"/>
  <c r="M170" i="1"/>
  <c r="M171" i="1"/>
  <c r="AA170" i="1"/>
  <c r="AA171" i="1"/>
  <c r="W170" i="1"/>
  <c r="W171" i="1"/>
  <c r="S170" i="1"/>
  <c r="S171" i="1"/>
  <c r="O170" i="1"/>
  <c r="O171" i="1"/>
  <c r="K170" i="1"/>
  <c r="K171" i="1"/>
  <c r="B202" i="1"/>
  <c r="B179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D163" i="1" s="1"/>
  <c r="AD157" i="1" l="1"/>
  <c r="AD163" i="1" s="1"/>
  <c r="E157" i="1"/>
  <c r="F157" i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l="1"/>
  <c r="D106" i="1"/>
  <c r="E106" i="1" s="1"/>
  <c r="F104" i="1"/>
  <c r="B185" i="1"/>
  <c r="T162" i="1" l="1"/>
  <c r="B133" i="1" l="1"/>
  <c r="B134" i="1"/>
  <c r="Q132" i="1" l="1"/>
  <c r="H132" i="1" l="1"/>
  <c r="H133" i="1"/>
  <c r="H134" i="1"/>
  <c r="H135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AD203" i="1"/>
  <c r="D205" i="1"/>
  <c r="AD205" i="1" s="1"/>
  <c r="E205" i="1" l="1"/>
  <c r="B216" i="1"/>
  <c r="R134" i="1" l="1"/>
  <c r="R133" i="1"/>
  <c r="I216" i="1" l="1"/>
  <c r="D160" i="1"/>
  <c r="E160" i="1" s="1"/>
  <c r="AD160" i="1" l="1"/>
  <c r="N135" i="1"/>
  <c r="N133" i="1"/>
  <c r="AB142" i="1"/>
  <c r="B242" i="1" l="1"/>
  <c r="B210" i="1"/>
  <c r="B197" i="1"/>
  <c r="G197" i="1"/>
  <c r="B191" i="1"/>
  <c r="G191" i="1"/>
  <c r="B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D98" i="1"/>
  <c r="D99" i="1"/>
  <c r="D96" i="1"/>
  <c r="D9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J137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I301" i="1" s="1"/>
  <c r="D63" i="1"/>
  <c r="I92" i="1" l="1"/>
  <c r="D42" i="1"/>
  <c r="AB234" i="1" l="1"/>
  <c r="D229" i="1" l="1"/>
  <c r="D231" i="1"/>
  <c r="AD231" i="1" s="1"/>
  <c r="D232" i="1"/>
  <c r="D234" i="1" l="1"/>
  <c r="E234" i="1" s="1"/>
  <c r="E229" i="1"/>
  <c r="AD229" i="1"/>
  <c r="E232" i="1"/>
  <c r="AD232" i="1"/>
  <c r="D233" i="1"/>
  <c r="E233" i="1" s="1"/>
  <c r="E231" i="1"/>
  <c r="D235" i="1"/>
  <c r="E235" i="1" s="1"/>
  <c r="AD235" i="1" l="1"/>
  <c r="AD233" i="1"/>
  <c r="D228" i="1"/>
  <c r="AD228" i="1" s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9" i="1"/>
  <c r="AD149" i="1" s="1"/>
  <c r="D150" i="1"/>
  <c r="AD150" i="1" s="1"/>
  <c r="E153" i="1"/>
  <c r="D154" i="1"/>
  <c r="E154" i="1" s="1"/>
  <c r="D159" i="1"/>
  <c r="E159" i="1" s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D195" i="1"/>
  <c r="AD195" i="1" s="1"/>
  <c r="D196" i="1"/>
  <c r="AD196" i="1" s="1"/>
  <c r="D198" i="1"/>
  <c r="AD198" i="1" s="1"/>
  <c r="D199" i="1"/>
  <c r="D200" i="1"/>
  <c r="AD200" i="1" s="1"/>
  <c r="D201" i="1"/>
  <c r="AD201" i="1" s="1"/>
  <c r="D207" i="1"/>
  <c r="AD207" i="1" s="1"/>
  <c r="D209" i="1"/>
  <c r="AD209" i="1" s="1"/>
  <c r="D213" i="1"/>
  <c r="AD213" i="1" s="1"/>
  <c r="D215" i="1"/>
  <c r="AD215" i="1" s="1"/>
  <c r="D217" i="1"/>
  <c r="D218" i="1"/>
  <c r="D219" i="1"/>
  <c r="D221" i="1"/>
  <c r="D222" i="1"/>
  <c r="D223" i="1"/>
  <c r="D224" i="1"/>
  <c r="D227" i="1"/>
  <c r="AD227" i="1" s="1"/>
  <c r="E218" i="1" l="1"/>
  <c r="AD218" i="1"/>
  <c r="E223" i="1"/>
  <c r="AD223" i="1"/>
  <c r="E224" i="1"/>
  <c r="AD224" i="1"/>
  <c r="D148" i="1"/>
  <c r="E199" i="1"/>
  <c r="AD199" i="1"/>
  <c r="E193" i="1"/>
  <c r="AD193" i="1"/>
  <c r="E222" i="1"/>
  <c r="AD222" i="1"/>
  <c r="AD153" i="1"/>
  <c r="AD154" i="1"/>
  <c r="AD190" i="1"/>
  <c r="E190" i="1"/>
  <c r="AD189" i="1"/>
  <c r="E189" i="1"/>
  <c r="AD187" i="1"/>
  <c r="E187" i="1"/>
  <c r="E192" i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F164" i="1"/>
  <c r="AD164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71" i="1" s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E152" i="1" s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E162" i="1" s="1"/>
  <c r="H301" i="1"/>
  <c r="E194" i="1" l="1"/>
  <c r="E211" i="1"/>
  <c r="AD211" i="1"/>
  <c r="E191" i="1"/>
  <c r="AD191" i="1"/>
  <c r="E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D239" i="1"/>
  <c r="E239" i="1" s="1"/>
  <c r="AD239" i="1" l="1"/>
  <c r="D241" i="1"/>
  <c r="E241" i="1" s="1"/>
  <c r="AR26" i="1"/>
  <c r="AS26" i="1" l="1"/>
  <c r="M179" i="1" l="1"/>
  <c r="L197" i="1"/>
  <c r="W197" i="1" l="1"/>
  <c r="AD197" i="1" s="1"/>
  <c r="N197" i="1" l="1"/>
  <c r="D144" i="1" l="1"/>
  <c r="AD144" i="1" s="1"/>
  <c r="T188" i="1" l="1"/>
  <c r="L188" i="1" l="1"/>
  <c r="I188" i="1" l="1"/>
  <c r="D155" i="1" l="1"/>
  <c r="AD155" i="1" l="1"/>
  <c r="E155" i="1"/>
  <c r="O162" i="1"/>
  <c r="V202" i="1" l="1"/>
  <c r="Q188" i="1" l="1"/>
  <c r="W152" i="1" l="1"/>
  <c r="AD152" i="1" s="1"/>
  <c r="M197" i="1" l="1"/>
  <c r="P106" i="1" l="1"/>
  <c r="E103" i="1" l="1"/>
  <c r="H179" i="1" l="1"/>
  <c r="H197" i="1"/>
  <c r="U162" i="1" l="1"/>
  <c r="U158" i="1"/>
  <c r="U166" i="1"/>
  <c r="AB197" i="1"/>
  <c r="AB179" i="1" l="1"/>
  <c r="J179" i="1" l="1"/>
  <c r="M202" i="1"/>
  <c r="S185" i="1" l="1"/>
  <c r="T185" i="1"/>
  <c r="Q185" i="1" l="1"/>
  <c r="I179" i="1"/>
  <c r="K179" i="1"/>
  <c r="L179" i="1"/>
  <c r="N179" i="1"/>
  <c r="O179" i="1"/>
  <c r="P179" i="1"/>
  <c r="Q179" i="1"/>
  <c r="R179" i="1"/>
  <c r="J188" i="1"/>
  <c r="T179" i="1" l="1"/>
  <c r="X179" i="1"/>
  <c r="Z179" i="1"/>
  <c r="V179" i="1"/>
  <c r="S179" i="1"/>
  <c r="W179" i="1"/>
  <c r="Y179" i="1"/>
  <c r="U179" i="1"/>
  <c r="D172" i="1"/>
  <c r="AD172" i="1" s="1"/>
  <c r="U202" i="1"/>
  <c r="D179" i="1" l="1"/>
  <c r="AD179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9" i="1" l="1"/>
  <c r="W202" i="1" l="1"/>
  <c r="AD202" i="1" s="1"/>
  <c r="V188" i="1" l="1"/>
  <c r="R162" i="1" l="1"/>
  <c r="Q162" i="1" l="1"/>
  <c r="O152" i="1" l="1"/>
  <c r="AB166" i="1" l="1"/>
  <c r="T152" i="1" l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X152" i="1" l="1"/>
  <c r="S152" i="1" l="1"/>
  <c r="E207" i="1" l="1"/>
  <c r="E209" i="1"/>
  <c r="M162" i="1" l="1"/>
  <c r="W185" i="1" l="1"/>
  <c r="AD185" i="1" s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AD107" i="1"/>
  <c r="T106" i="1"/>
  <c r="Q106" i="1"/>
  <c r="M106" i="1"/>
  <c r="X106" i="1"/>
  <c r="V106" i="1"/>
  <c r="Y106" i="1"/>
  <c r="X188" i="1"/>
  <c r="E105" i="1" l="1"/>
  <c r="E114" i="1" s="1"/>
  <c r="J152" i="1" l="1"/>
  <c r="B214" i="1" l="1"/>
  <c r="L202" i="1" l="1"/>
  <c r="V152" i="1" l="1"/>
  <c r="S202" i="1" l="1"/>
  <c r="I182" i="1" l="1"/>
  <c r="U152" i="1" l="1"/>
  <c r="E179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K147" i="1" l="1"/>
  <c r="N147" i="1"/>
  <c r="T147" i="1"/>
  <c r="W147" i="1"/>
  <c r="Z147" i="1"/>
  <c r="V147" i="1" l="1"/>
  <c r="R147" i="1"/>
  <c r="U147" i="1"/>
  <c r="M147" i="1"/>
  <c r="X147" i="1"/>
  <c r="P147" i="1"/>
  <c r="L147" i="1"/>
  <c r="S147" i="1"/>
  <c r="O147" i="1"/>
  <c r="E143" i="1"/>
  <c r="Q147" i="1"/>
  <c r="I147" i="1"/>
  <c r="AB158" i="1"/>
  <c r="J147" i="1"/>
  <c r="W158" i="1"/>
  <c r="Z158" i="1"/>
  <c r="J158" i="1"/>
  <c r="S158" i="1"/>
  <c r="R158" i="1"/>
  <c r="Y158" i="1"/>
  <c r="Q158" i="1"/>
  <c r="M158" i="1"/>
  <c r="I158" i="1"/>
  <c r="AA158" i="1"/>
  <c r="O158" i="1"/>
  <c r="V158" i="1"/>
  <c r="N158" i="1"/>
  <c r="L158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AD147" i="1"/>
  <c r="D158" i="1"/>
  <c r="AD148" i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E247" i="1" s="1"/>
  <c r="D245" i="1"/>
  <c r="D243" i="1"/>
  <c r="D240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X297" i="1" s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AD245" i="1" l="1"/>
  <c r="E245" i="1"/>
  <c r="AD243" i="1"/>
  <c r="E243" i="1"/>
  <c r="AD151" i="1"/>
  <c r="AD240" i="1"/>
  <c r="E240" i="1"/>
  <c r="D242" i="1"/>
  <c r="E242" i="1" s="1"/>
  <c r="D238" i="1"/>
  <c r="E238" i="1" s="1"/>
  <c r="E236" i="1"/>
  <c r="E249" i="1"/>
  <c r="AD249" i="1"/>
  <c r="AD161" i="1"/>
  <c r="E161" i="1"/>
  <c r="E151" i="1"/>
  <c r="AD247" i="1"/>
  <c r="AD236" i="1"/>
  <c r="AD122" i="1"/>
  <c r="D246" i="1"/>
  <c r="D244" i="1"/>
  <c r="E244" i="1" s="1"/>
  <c r="D226" i="1"/>
  <c r="E77" i="1"/>
  <c r="E82" i="1"/>
  <c r="E79" i="1"/>
  <c r="E80" i="1"/>
  <c r="AR19" i="1"/>
  <c r="AS19" i="1" s="1"/>
  <c r="AR27" i="1"/>
  <c r="P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64" i="1"/>
  <c r="D56" i="1"/>
  <c r="E42" i="1"/>
  <c r="E291" i="1" s="1"/>
  <c r="D237" i="1"/>
  <c r="E237" i="1" s="1"/>
  <c r="AD246" i="1" l="1"/>
  <c r="E246" i="1"/>
  <c r="AD244" i="1"/>
  <c r="AD237" i="1"/>
  <c r="AD238" i="1"/>
  <c r="AD242" i="1"/>
  <c r="E226" i="1"/>
  <c r="AD226" i="1"/>
  <c r="AD234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2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<sst xmlns="http://schemas.openxmlformats.org/spreadsheetml/2006/main" count="292" uniqueCount="233">
  <si>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</si>
  <si>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</si>
  <si>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</si>
  <si>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</si>
  <si>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</si>
  <si>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</si>
  <si>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</si>
  <si>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</si>
  <si>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</si>
  <si>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</si>
  <si>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</si>
  <si>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</si>
  <si>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</si>
  <si>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</si>
  <si>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</si>
  <si>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</si>
  <si>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</si>
  <si>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</si>
  <si>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</si>
  <si>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</si>
  <si>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</si>
  <si>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</si>
  <si>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</si>
  <si>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</si>
  <si>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</si>
  <si>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</si>
  <si>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</si>
  <si>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</si>
  <si>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</si>
  <si>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</si>
  <si>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</si>
  <si>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</si>
  <si>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</si>
  <si>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</si>
  <si>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</si>
  <si>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</si>
  <si>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</si>
  <si>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</si>
  <si>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</si>
  <si>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</si>
  <si>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</si>
  <si>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</si>
  <si>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</si>
  <si>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</si>
  <si>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</si>
  <si>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</si>
  <si>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</si>
  <si>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</si>
  <si>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</si>
  <si>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</si>
  <si>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</si>
  <si>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</si>
  <si>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</si>
  <si>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</si>
  <si>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</si>
  <si>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</si>
  <si>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</si>
  <si>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</si>
  <si>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</si>
  <si>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</si>
  <si>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</si>
  <si>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</si>
  <si>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</si>
  <si>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</si>
  <si>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</si>
  <si>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</si>
  <si>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</si>
  <si>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</si>
  <si>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</si>
  <si>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</si>
  <si>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</si>
  <si>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</si>
  <si>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</si>
  <si>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</si>
  <si>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</si>
  <si>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</si>
  <si>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</si>
  <si>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</si>
  <si>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</si>
  <si>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</si>
  <si>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</si>
  <si>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</si>
  <si>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</si>
  <si>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</si>
  <si>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</si>
  <si>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</si>
  <si>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</si>
  <si>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</si>
  <si>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</si>
  <si>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</si>
  <si>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</si>
  <si>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</si>
  <si>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</si>
  <si>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</si>
  <si>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</si>
  <si>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</si>
  <si>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</si>
  <si>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</si>
  <si>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</si>
  <si>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</si>
  <si>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</si>
  <si>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</si>
  <si>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</si>
  <si>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</si>
  <si>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</si>
  <si>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</si>
  <si>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</si>
  <si>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</si>
  <si>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</si>
  <si>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</si>
  <si>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</si>
  <si>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</si>
  <si>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</si>
  <si>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</si>
  <si>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</si>
  <si>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</si>
  <si>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</si>
  <si>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</si>
  <si>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</si>
  <si>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</si>
  <si>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</si>
  <si>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</si>
  <si>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</si>
  <si>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</si>
  <si>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</si>
  <si>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</si>
  <si>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</si>
  <si>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</si>
  <si>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</si>
  <si>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</si>
  <si>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</si>
  <si>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</si>
  <si>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</si>
  <si>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</si>
  <si>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</si>
  <si>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</si>
  <si>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</si>
  <si>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</si>
  <si>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</si>
  <si>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</si>
  <si>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</si>
  <si>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</si>
  <si>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</si>
  <si>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</si>
  <si>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</si>
  <si>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</si>
  <si>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</si>
  <si>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</si>
  <si>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</si>
  <si>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</si>
  <si>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</si>
  <si>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</si>
  <si>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</si>
  <si>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</si>
  <si>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</si>
  <si>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</si>
  <si>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</si>
  <si>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</si>
  <si>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</si>
  <si>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</si>
  <si>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</si>
  <si>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</si>
  <si>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</si>
  <si>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</si>
  <si>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</si>
  <si>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</si>
  <si>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</si>
  <si>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</si>
  <si>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</si>
  <si>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</si>
  <si>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</si>
  <si>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</si>
  <si>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</si>
  <si>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</si>
  <si>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</si>
  <si>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</si>
  <si>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</si>
  <si>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</si>
  <si>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</si>
  <si>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</si>
  <si>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</si>
  <si>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</si>
  <si>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</si>
  <si>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</si>
  <si>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</si>
  <si>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</si>
  <si>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</si>
  <si>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</si>
  <si>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</si>
  <si>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</si>
  <si>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</si>
  <si>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</si>
  <si>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</si>
  <si>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</si>
  <si>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</si>
  <si>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</si>
  <si>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</si>
  <si>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</si>
  <si>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</si>
  <si>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</si>
  <si>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</si>
  <si>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</si>
  <si>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</si>
  <si>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</si>
  <si>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</si>
  <si>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</si>
  <si>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</si>
  <si>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</si>
  <si>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</si>
  <si>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</si>
  <si>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</si>
  <si>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</si>
  <si>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</si>
  <si>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</si>
  <si>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</si>
  <si>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</si>
  <si>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</si>
  <si>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</si>
  <si>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</si>
  <si>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</si>
  <si>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</si>
  <si>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</si>
  <si>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</si>
  <si>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</si>
  <si>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</si>
  <si>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</si>
  <si>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Осталось убирать овощей, га</t>
  </si>
  <si>
    <t>Информация о сельскохозяйственных работах по состоянию на 12 сентября 2024 г. (сельскохозяйственные организации и крупные К(Ф)Х)</t>
  </si>
  <si>
    <t>На соответ. период 2023 г.    На 12 сентября 2023 г.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</si>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</sst>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3" fontId="15" fillId="0" borderId="3" xfId="2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168" fontId="15" fillId="0" borderId="2" xfId="5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1" fontId="15" fillId="0" borderId="3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2" fontId="2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textRotation="90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textRotation="90" wrapText="1"/>
    </xf>
    <xf numFmtId="0" fontId="0" fillId="0" borderId="0" xfId="0" applyFont="1" applyFill="1"/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N150" sqref="N150"/>
    </sheetView>
  </sheetViews>
  <sheetFormatPr defaultColWidth="9.140625" defaultRowHeight="16.5" outlineLevelRow="1" x14ac:dyDescent="0.25"/>
  <cols>
    <col min="1" max="1" width="100.28515625" style="267" customWidth="1"/>
    <col min="2" max="2" width="17.42578125" style="163" customWidth="1"/>
    <col min="3" max="3" width="17.42578125" style="163" hidden="1" customWidth="1"/>
    <col min="4" max="4" width="23.42578125" style="163" customWidth="1"/>
    <col min="5" max="5" width="19.5703125" style="163" customWidth="1"/>
    <col min="6" max="6" width="19.5703125" style="163" hidden="1" customWidth="1"/>
    <col min="7" max="7" width="15" style="163" customWidth="1"/>
    <col min="8" max="8" width="20.140625" style="162" customWidth="1"/>
    <col min="9" max="9" width="19.140625" style="162" customWidth="1"/>
    <col min="10" max="10" width="19" style="162" customWidth="1"/>
    <col min="11" max="11" width="18" style="162" customWidth="1"/>
    <col min="12" max="12" width="20" style="162" customWidth="1"/>
    <col min="13" max="13" width="23.42578125" style="162" customWidth="1"/>
    <col min="14" max="15" width="18.28515625" style="162" customWidth="1"/>
    <col min="16" max="16" width="18.5703125" style="162" customWidth="1"/>
    <col min="17" max="17" width="19.140625" style="162" customWidth="1"/>
    <col min="18" max="18" width="21.28515625" style="162" customWidth="1"/>
    <col min="19" max="19" width="20.7109375" style="162" customWidth="1"/>
    <col min="20" max="20" width="21" style="162" customWidth="1"/>
    <col min="21" max="21" width="21.5703125" style="162" customWidth="1"/>
    <col min="22" max="22" width="18" style="162" customWidth="1"/>
    <col min="23" max="23" width="18.28515625" style="162" customWidth="1"/>
    <col min="24" max="24" width="22" style="162" customWidth="1"/>
    <col min="25" max="25" width="20.85546875" style="162" customWidth="1"/>
    <col min="26" max="26" width="22" style="162" customWidth="1"/>
    <col min="27" max="27" width="18.42578125" style="162" customWidth="1"/>
    <col min="28" max="28" width="18.5703125" style="162" customWidth="1"/>
    <col min="29" max="29" width="3.7109375" style="162" customWidth="1"/>
    <col min="30" max="34" width="14.85546875" style="165" customWidth="1"/>
    <col min="35" max="40" width="14.85546875" style="162" customWidth="1"/>
    <col min="41" max="41" width="9.140625" style="162" customWidth="1"/>
    <col min="42" max="42" width="9.140625" style="162" hidden="1" customWidth="1"/>
    <col min="43" max="43" width="9.140625" style="165" hidden="1" customWidth="1"/>
    <col min="44" max="44" width="10.5703125" style="165" hidden="1" customWidth="1"/>
    <col min="45" max="45" width="12.140625" style="162" hidden="1" customWidth="1"/>
    <col min="46" max="46" width="0" style="162" hidden="1" customWidth="1"/>
    <col min="47" max="47" width="10.85546875" style="162" bestFit="1" customWidth="1"/>
    <col min="48" max="48" width="9.140625" style="162"/>
    <col min="49" max="49" width="9.28515625" style="162" bestFit="1" customWidth="1"/>
    <col min="50" max="50" width="9.140625" style="162"/>
    <col min="51" max="51" width="11.140625" style="162" bestFit="1" customWidth="1"/>
    <col min="52" max="16384" width="9.140625" style="162"/>
  </cols>
  <sheetData>
    <row r="1" spans="1:45" ht="26.25" hidden="1" x14ac:dyDescent="0.4">
      <c r="A1" s="162"/>
      <c r="AB1" s="164"/>
    </row>
    <row r="2" spans="1:45" s="167" customFormat="1" ht="29.25" customHeight="1" x14ac:dyDescent="0.25">
      <c r="A2" s="166" t="s">
        <v>227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D2" s="48"/>
      <c r="AE2" s="48"/>
      <c r="AF2" s="48"/>
      <c r="AG2" s="48"/>
      <c r="AH2" s="48"/>
      <c r="AQ2" s="48"/>
      <c r="AR2" s="48"/>
    </row>
    <row r="3" spans="1:45" s="167" customFormat="1" ht="17.25" customHeight="1" thickBot="1" x14ac:dyDescent="0.3">
      <c r="A3" s="168"/>
      <c r="B3" s="168"/>
      <c r="C3" s="168"/>
      <c r="D3" s="168"/>
      <c r="E3" s="168"/>
      <c r="F3" s="168"/>
      <c r="G3" s="168"/>
      <c r="H3" s="168"/>
      <c r="I3" s="168"/>
      <c r="J3" s="168" t="s">
        <v>1</v>
      </c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9" t="s">
        <v>2</v>
      </c>
      <c r="AB3" s="169"/>
      <c r="AD3" s="48"/>
      <c r="AE3" s="48"/>
      <c r="AF3" s="48"/>
      <c r="AG3" s="48"/>
      <c r="AH3" s="48"/>
      <c r="AQ3" s="48"/>
      <c r="AR3" s="48"/>
    </row>
    <row r="4" spans="1:45" s="163" customFormat="1" ht="17.25" customHeight="1" thickBot="1" x14ac:dyDescent="0.35">
      <c r="A4" s="170" t="s">
        <v>3</v>
      </c>
      <c r="B4" s="278" t="s">
        <v>228</v>
      </c>
      <c r="C4" s="153" t="s">
        <v>220</v>
      </c>
      <c r="D4" s="153" t="s">
        <v>198</v>
      </c>
      <c r="E4" s="153" t="s">
        <v>199</v>
      </c>
      <c r="F4" s="153" t="s">
        <v>221</v>
      </c>
      <c r="G4" s="159" t="s">
        <v>201</v>
      </c>
      <c r="H4" s="156" t="s">
        <v>4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163" t="s">
        <v>0</v>
      </c>
      <c r="AD4" s="171"/>
      <c r="AE4" s="171"/>
      <c r="AF4" s="171"/>
      <c r="AG4" s="171"/>
      <c r="AH4" s="171"/>
      <c r="AQ4" s="171"/>
      <c r="AR4" s="171"/>
    </row>
    <row r="5" spans="1:45" s="163" customFormat="1" ht="133.5" hidden="1" customHeight="1" x14ac:dyDescent="0.25">
      <c r="A5" s="172"/>
      <c r="B5" s="279"/>
      <c r="C5" s="154"/>
      <c r="D5" s="154"/>
      <c r="E5" s="154"/>
      <c r="F5" s="154"/>
      <c r="G5" s="160"/>
      <c r="H5" s="280" t="s">
        <v>5</v>
      </c>
      <c r="I5" s="280" t="s">
        <v>6</v>
      </c>
      <c r="J5" s="280" t="s">
        <v>7</v>
      </c>
      <c r="K5" s="280" t="s">
        <v>8</v>
      </c>
      <c r="L5" s="280" t="s">
        <v>9</v>
      </c>
      <c r="M5" s="280" t="s">
        <v>10</v>
      </c>
      <c r="N5" s="280" t="s">
        <v>11</v>
      </c>
      <c r="O5" s="280" t="s">
        <v>12</v>
      </c>
      <c r="P5" s="280" t="s">
        <v>13</v>
      </c>
      <c r="Q5" s="280" t="s">
        <v>14</v>
      </c>
      <c r="R5" s="280" t="s">
        <v>15</v>
      </c>
      <c r="S5" s="280" t="s">
        <v>16</v>
      </c>
      <c r="T5" s="280" t="s">
        <v>17</v>
      </c>
      <c r="U5" s="280" t="s">
        <v>18</v>
      </c>
      <c r="V5" s="280" t="s">
        <v>19</v>
      </c>
      <c r="W5" s="280" t="s">
        <v>20</v>
      </c>
      <c r="X5" s="280" t="s">
        <v>21</v>
      </c>
      <c r="Y5" s="280" t="s">
        <v>22</v>
      </c>
      <c r="Z5" s="280" t="s">
        <v>23</v>
      </c>
      <c r="AA5" s="280" t="s">
        <v>24</v>
      </c>
      <c r="AB5" s="280" t="s">
        <v>25</v>
      </c>
      <c r="AD5" s="171"/>
      <c r="AE5" s="171"/>
      <c r="AF5" s="171"/>
      <c r="AG5" s="171"/>
      <c r="AH5" s="171"/>
      <c r="AQ5" s="171"/>
      <c r="AR5" s="171" t="e">
        <f>+  неделя</f>
        <v>#NAME?</v>
      </c>
    </row>
    <row r="6" spans="1:45" s="163" customFormat="1" ht="192" customHeight="1" thickBot="1" x14ac:dyDescent="0.3">
      <c r="A6" s="173"/>
      <c r="B6" s="281"/>
      <c r="C6" s="155"/>
      <c r="D6" s="155"/>
      <c r="E6" s="155"/>
      <c r="F6" s="155"/>
      <c r="G6" s="161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D6" s="171"/>
      <c r="AE6" s="171"/>
      <c r="AF6" s="171"/>
      <c r="AG6" s="171"/>
      <c r="AH6" s="171"/>
      <c r="AQ6" s="171"/>
      <c r="AR6" s="171"/>
    </row>
    <row r="7" spans="1:45" s="163" customFormat="1" ht="43.5" hidden="1" customHeight="1" x14ac:dyDescent="0.25">
      <c r="A7" s="174" t="s">
        <v>26</v>
      </c>
      <c r="B7" s="2">
        <v>48111</v>
      </c>
      <c r="C7" s="2"/>
      <c r="D7" s="2">
        <f>SUM(H7:AB7)</f>
        <v>48111</v>
      </c>
      <c r="E7" s="3">
        <f>D7/B7</f>
        <v>1</v>
      </c>
      <c r="F7" s="3"/>
      <c r="G7" s="4">
        <v>21</v>
      </c>
      <c r="H7" s="5">
        <v>2068</v>
      </c>
      <c r="I7" s="5">
        <v>1426</v>
      </c>
      <c r="J7" s="5">
        <v>3311</v>
      </c>
      <c r="K7" s="5">
        <v>3013</v>
      </c>
      <c r="L7" s="5">
        <v>1381</v>
      </c>
      <c r="M7" s="5">
        <v>3235</v>
      </c>
      <c r="N7" s="5">
        <v>2215</v>
      </c>
      <c r="O7" s="5">
        <v>2793</v>
      </c>
      <c r="P7" s="5">
        <v>2281</v>
      </c>
      <c r="Q7" s="5">
        <v>692</v>
      </c>
      <c r="R7" s="5">
        <v>1579</v>
      </c>
      <c r="S7" s="5">
        <v>1997</v>
      </c>
      <c r="T7" s="5">
        <v>2796</v>
      </c>
      <c r="U7" s="5">
        <v>3011</v>
      </c>
      <c r="V7" s="5">
        <v>3199</v>
      </c>
      <c r="W7" s="5">
        <v>2334</v>
      </c>
      <c r="X7" s="5">
        <v>2066</v>
      </c>
      <c r="Y7" s="5">
        <v>685</v>
      </c>
      <c r="Z7" s="5">
        <v>1885</v>
      </c>
      <c r="AA7" s="5">
        <v>3999</v>
      </c>
      <c r="AB7" s="5">
        <v>2145</v>
      </c>
      <c r="AD7" s="171"/>
      <c r="AE7" s="171"/>
      <c r="AF7" s="171"/>
      <c r="AG7" s="171"/>
      <c r="AH7" s="171"/>
      <c r="AQ7" s="171"/>
      <c r="AR7" s="175">
        <f>D7-AQ7</f>
        <v>48111</v>
      </c>
      <c r="AS7" s="163" t="e">
        <f>AR7/AQ7</f>
        <v>#DIV/0!</v>
      </c>
    </row>
    <row r="8" spans="1:45" s="96" customFormat="1" ht="30" hidden="1" customHeight="1" x14ac:dyDescent="0.25">
      <c r="A8" s="176" t="s">
        <v>27</v>
      </c>
      <c r="B8" s="2">
        <v>54735</v>
      </c>
      <c r="C8" s="2"/>
      <c r="D8" s="2">
        <f>SUM(H8:AB8)</f>
        <v>55236.36</v>
      </c>
      <c r="E8" s="3">
        <f>D8/B8</f>
        <v>1.0091597697999453</v>
      </c>
      <c r="F8" s="3"/>
      <c r="G8" s="4">
        <v>21</v>
      </c>
      <c r="H8" s="5">
        <v>2068</v>
      </c>
      <c r="I8" s="5">
        <v>1883</v>
      </c>
      <c r="J8" s="5">
        <v>3390</v>
      </c>
      <c r="K8" s="5">
        <v>3326</v>
      </c>
      <c r="L8" s="5">
        <v>1893</v>
      </c>
      <c r="M8" s="5">
        <v>3249</v>
      </c>
      <c r="N8" s="5">
        <v>2129</v>
      </c>
      <c r="O8" s="5">
        <v>3684</v>
      </c>
      <c r="P8" s="5">
        <v>2906</v>
      </c>
      <c r="Q8" s="5">
        <v>1002</v>
      </c>
      <c r="R8" s="5">
        <v>1731</v>
      </c>
      <c r="S8" s="5">
        <v>2041</v>
      </c>
      <c r="T8" s="5">
        <v>3534</v>
      </c>
      <c r="U8" s="5">
        <v>3133</v>
      </c>
      <c r="V8" s="5">
        <v>4306</v>
      </c>
      <c r="W8" s="5">
        <v>2384</v>
      </c>
      <c r="X8" s="5">
        <v>2205</v>
      </c>
      <c r="Y8" s="5">
        <v>696</v>
      </c>
      <c r="Z8" s="5">
        <v>2134</v>
      </c>
      <c r="AA8" s="5">
        <v>4830.3600000000006</v>
      </c>
      <c r="AB8" s="5">
        <v>2712</v>
      </c>
      <c r="AD8" s="177"/>
      <c r="AE8" s="177"/>
      <c r="AF8" s="177"/>
      <c r="AG8" s="177"/>
      <c r="AH8" s="177"/>
      <c r="AQ8" s="177"/>
      <c r="AR8" s="175">
        <f>D8-AQ8</f>
        <v>55236.36</v>
      </c>
      <c r="AS8" s="163" t="e">
        <f t="shared" ref="AS8:AS70" si="0">AR8/AQ8</f>
        <v>#DIV/0!</v>
      </c>
    </row>
    <row r="9" spans="1:45" s="96" customFormat="1" ht="30" hidden="1" customHeight="1" x14ac:dyDescent="0.25">
      <c r="A9" s="178" t="s">
        <v>28</v>
      </c>
      <c r="B9" s="6">
        <f>B8/B7</f>
        <v>1.137681611273929</v>
      </c>
      <c r="C9" s="6"/>
      <c r="D9" s="6">
        <f t="shared" ref="D9:AB9" si="1">D8/D7</f>
        <v>1.1481025129388289</v>
      </c>
      <c r="E9" s="6">
        <f t="shared" si="1"/>
        <v>1.0091597697999453</v>
      </c>
      <c r="F9" s="6"/>
      <c r="G9" s="4"/>
      <c r="H9" s="7">
        <f t="shared" si="1"/>
        <v>1</v>
      </c>
      <c r="I9" s="7">
        <f t="shared" si="1"/>
        <v>1.320476858345021</v>
      </c>
      <c r="J9" s="7">
        <f t="shared" si="1"/>
        <v>1.0238598610691634</v>
      </c>
      <c r="K9" s="7">
        <f t="shared" si="1"/>
        <v>1.1038831729173582</v>
      </c>
      <c r="L9" s="7">
        <f t="shared" si="1"/>
        <v>1.3707458363504708</v>
      </c>
      <c r="M9" s="7">
        <f t="shared" si="1"/>
        <v>1.0043276661514684</v>
      </c>
      <c r="N9" s="7">
        <f t="shared" si="1"/>
        <v>0.96117381489841991</v>
      </c>
      <c r="O9" s="7">
        <f t="shared" si="1"/>
        <v>1.3190118152524168</v>
      </c>
      <c r="P9" s="7">
        <f t="shared" si="1"/>
        <v>1.2740026304252521</v>
      </c>
      <c r="Q9" s="7">
        <f t="shared" si="1"/>
        <v>1.4479768786127167</v>
      </c>
      <c r="R9" s="7">
        <f t="shared" si="1"/>
        <v>1.0962634578847372</v>
      </c>
      <c r="S9" s="7">
        <f t="shared" si="1"/>
        <v>1.0220330495743615</v>
      </c>
      <c r="T9" s="7">
        <f t="shared" si="1"/>
        <v>1.2639484978540771</v>
      </c>
      <c r="U9" s="7">
        <f t="shared" si="1"/>
        <v>1.0405181002989041</v>
      </c>
      <c r="V9" s="7">
        <f t="shared" si="1"/>
        <v>1.3460456392622695</v>
      </c>
      <c r="W9" s="7">
        <f t="shared" si="1"/>
        <v>1.0214224507283634</v>
      </c>
      <c r="X9" s="7">
        <f t="shared" si="1"/>
        <v>1.0672797676669894</v>
      </c>
      <c r="Y9" s="7">
        <f t="shared" si="1"/>
        <v>1.0160583941605839</v>
      </c>
      <c r="Z9" s="7">
        <f t="shared" si="1"/>
        <v>1.1320954907161804</v>
      </c>
      <c r="AA9" s="7">
        <f t="shared" si="1"/>
        <v>1.2078919729932485</v>
      </c>
      <c r="AB9" s="7">
        <f t="shared" si="1"/>
        <v>1.2643356643356642</v>
      </c>
      <c r="AD9" s="177"/>
      <c r="AE9" s="177"/>
      <c r="AF9" s="177"/>
      <c r="AG9" s="177"/>
      <c r="AH9" s="177"/>
      <c r="AQ9" s="177"/>
      <c r="AR9" s="175">
        <f t="shared" ref="AR9:AR70" si="2">D9-AQ9</f>
        <v>1.1481025129388289</v>
      </c>
      <c r="AS9" s="163" t="e">
        <f t="shared" si="0"/>
        <v>#DIV/0!</v>
      </c>
    </row>
    <row r="10" spans="1:45" s="96" customFormat="1" ht="30" hidden="1" customHeight="1" x14ac:dyDescent="0.25">
      <c r="A10" s="176" t="s">
        <v>29</v>
      </c>
      <c r="B10" s="2">
        <v>53686</v>
      </c>
      <c r="C10" s="2"/>
      <c r="D10" s="2">
        <f>SUM(H10:AB10)</f>
        <v>52262.7</v>
      </c>
      <c r="E10" s="3">
        <f>D10/B10</f>
        <v>0.97348843273851648</v>
      </c>
      <c r="F10" s="3"/>
      <c r="G10" s="4">
        <v>21</v>
      </c>
      <c r="H10" s="5">
        <v>1430</v>
      </c>
      <c r="I10" s="5">
        <v>1883</v>
      </c>
      <c r="J10" s="5">
        <v>3390</v>
      </c>
      <c r="K10" s="5">
        <v>3032</v>
      </c>
      <c r="L10" s="5">
        <v>1804.3000000000002</v>
      </c>
      <c r="M10" s="5">
        <v>3249</v>
      </c>
      <c r="N10" s="5">
        <v>1861</v>
      </c>
      <c r="O10" s="5">
        <v>3572.4</v>
      </c>
      <c r="P10" s="5">
        <v>2762</v>
      </c>
      <c r="Q10" s="5">
        <v>1002</v>
      </c>
      <c r="R10" s="5">
        <v>1531</v>
      </c>
      <c r="S10" s="5">
        <v>2041</v>
      </c>
      <c r="T10" s="5">
        <v>3514</v>
      </c>
      <c r="U10" s="5">
        <v>3133</v>
      </c>
      <c r="V10" s="5">
        <v>4298</v>
      </c>
      <c r="W10" s="5">
        <v>1736</v>
      </c>
      <c r="X10" s="5">
        <v>2165</v>
      </c>
      <c r="Y10" s="5">
        <v>696</v>
      </c>
      <c r="Z10" s="5">
        <v>1982</v>
      </c>
      <c r="AA10" s="5">
        <v>4830</v>
      </c>
      <c r="AB10" s="5">
        <v>2351</v>
      </c>
      <c r="AC10" s="179">
        <v>1964</v>
      </c>
      <c r="AD10" s="180"/>
      <c r="AE10" s="180"/>
      <c r="AF10" s="180"/>
      <c r="AG10" s="180"/>
      <c r="AH10" s="180"/>
      <c r="AI10" s="181"/>
      <c r="AJ10" s="181"/>
      <c r="AK10" s="181"/>
      <c r="AL10" s="181"/>
      <c r="AM10" s="181"/>
      <c r="AN10" s="181"/>
      <c r="AQ10" s="177"/>
      <c r="AR10" s="175">
        <f t="shared" si="2"/>
        <v>52262.7</v>
      </c>
      <c r="AS10" s="163" t="e">
        <f t="shared" si="0"/>
        <v>#DIV/0!</v>
      </c>
    </row>
    <row r="11" spans="1:45" s="96" customFormat="1" ht="30" hidden="1" customHeight="1" x14ac:dyDescent="0.25">
      <c r="A11" s="176" t="s">
        <v>30</v>
      </c>
      <c r="B11" s="7">
        <f t="shared" ref="B11:D11" si="3">B10/B8</f>
        <v>0.98083493194482507</v>
      </c>
      <c r="C11" s="7"/>
      <c r="D11" s="7">
        <f t="shared" si="3"/>
        <v>0.94616480883244292</v>
      </c>
      <c r="E11" s="3">
        <f>D11/B11</f>
        <v>0.96465243846521931</v>
      </c>
      <c r="F11" s="3"/>
      <c r="G11" s="4"/>
      <c r="H11" s="7">
        <f>H10/H8</f>
        <v>0.69148936170212771</v>
      </c>
      <c r="I11" s="7">
        <f>I10/I8</f>
        <v>1</v>
      </c>
      <c r="J11" s="7">
        <f t="shared" ref="J11:AB11" si="4">J10/J8</f>
        <v>1</v>
      </c>
      <c r="K11" s="7">
        <f t="shared" si="4"/>
        <v>0.91160553217077567</v>
      </c>
      <c r="L11" s="7">
        <f t="shared" si="4"/>
        <v>0.95314315900686752</v>
      </c>
      <c r="M11" s="7">
        <f t="shared" si="4"/>
        <v>1</v>
      </c>
      <c r="N11" s="7">
        <v>0.97</v>
      </c>
      <c r="O11" s="7">
        <f t="shared" si="4"/>
        <v>0.96970684039087951</v>
      </c>
      <c r="P11" s="7">
        <f t="shared" si="4"/>
        <v>0.95044735030970406</v>
      </c>
      <c r="Q11" s="7">
        <f t="shared" si="4"/>
        <v>1</v>
      </c>
      <c r="R11" s="7">
        <v>0.94</v>
      </c>
      <c r="S11" s="7">
        <f t="shared" si="4"/>
        <v>1</v>
      </c>
      <c r="T11" s="7">
        <f t="shared" si="4"/>
        <v>0.99434069043576678</v>
      </c>
      <c r="U11" s="7">
        <f>U10/U8</f>
        <v>1</v>
      </c>
      <c r="V11" s="7">
        <f t="shared" si="4"/>
        <v>0.99814212726428242</v>
      </c>
      <c r="W11" s="7">
        <f t="shared" si="4"/>
        <v>0.72818791946308725</v>
      </c>
      <c r="X11" s="7">
        <f t="shared" si="4"/>
        <v>0.98185941043083902</v>
      </c>
      <c r="Y11" s="7">
        <v>0.97</v>
      </c>
      <c r="Z11" s="7">
        <f t="shared" si="4"/>
        <v>0.92877225866916591</v>
      </c>
      <c r="AA11" s="7">
        <f t="shared" si="4"/>
        <v>0.99992547139343635</v>
      </c>
      <c r="AB11" s="7">
        <f t="shared" si="4"/>
        <v>0.86688790560471973</v>
      </c>
      <c r="AD11" s="177"/>
      <c r="AE11" s="177"/>
      <c r="AF11" s="177"/>
      <c r="AG11" s="177"/>
      <c r="AH11" s="177"/>
      <c r="AQ11" s="177"/>
      <c r="AR11" s="175">
        <f t="shared" si="2"/>
        <v>0.94616480883244292</v>
      </c>
      <c r="AS11" s="163" t="e">
        <f t="shared" si="0"/>
        <v>#DIV/0!</v>
      </c>
    </row>
    <row r="12" spans="1:45" s="96" customFormat="1" ht="30" hidden="1" customHeight="1" x14ac:dyDescent="0.25">
      <c r="A12" s="178" t="s">
        <v>31</v>
      </c>
      <c r="B12" s="2">
        <v>27592</v>
      </c>
      <c r="C12" s="2"/>
      <c r="D12" s="2">
        <f>SUM(H12:AB12)</f>
        <v>28828</v>
      </c>
      <c r="E12" s="3">
        <f>D12/B12</f>
        <v>1.0447955929254857</v>
      </c>
      <c r="F12" s="3"/>
      <c r="G12" s="4">
        <v>20</v>
      </c>
      <c r="H12" s="8">
        <v>1410</v>
      </c>
      <c r="I12" s="8">
        <v>1325</v>
      </c>
      <c r="J12" s="8">
        <v>2710</v>
      </c>
      <c r="K12" s="8">
        <v>1700</v>
      </c>
      <c r="L12" s="8">
        <v>590</v>
      </c>
      <c r="M12" s="8">
        <v>1998</v>
      </c>
      <c r="N12" s="8">
        <v>583</v>
      </c>
      <c r="O12" s="8">
        <v>2200</v>
      </c>
      <c r="P12" s="8">
        <v>732</v>
      </c>
      <c r="Q12" s="8">
        <v>428</v>
      </c>
      <c r="R12" s="8">
        <v>368</v>
      </c>
      <c r="S12" s="8">
        <v>790</v>
      </c>
      <c r="T12" s="8">
        <v>3534</v>
      </c>
      <c r="U12" s="8">
        <v>579</v>
      </c>
      <c r="V12" s="8">
        <v>2366</v>
      </c>
      <c r="W12" s="8">
        <v>676</v>
      </c>
      <c r="X12" s="8">
        <v>639</v>
      </c>
      <c r="Y12" s="8"/>
      <c r="Z12" s="8">
        <v>1500</v>
      </c>
      <c r="AA12" s="8">
        <v>3800</v>
      </c>
      <c r="AB12" s="8">
        <v>900</v>
      </c>
      <c r="AD12" s="177"/>
      <c r="AE12" s="177"/>
      <c r="AF12" s="177"/>
      <c r="AG12" s="177"/>
      <c r="AH12" s="177"/>
      <c r="AQ12" s="177">
        <v>1795</v>
      </c>
      <c r="AR12" s="175">
        <f t="shared" si="2"/>
        <v>27033</v>
      </c>
      <c r="AS12" s="163">
        <f t="shared" si="0"/>
        <v>15.06016713091922</v>
      </c>
    </row>
    <row r="13" spans="1:45" s="96" customFormat="1" ht="30" hidden="1" customHeight="1" x14ac:dyDescent="0.25">
      <c r="A13" s="178" t="s">
        <v>32</v>
      </c>
      <c r="B13" s="3">
        <f>B12/B8</f>
        <v>0.50410158034164609</v>
      </c>
      <c r="C13" s="3"/>
      <c r="D13" s="3">
        <f>D12/D8</f>
        <v>0.52190260183690595</v>
      </c>
      <c r="E13" s="3">
        <f t="shared" ref="E13:AB13" si="5">E12/E8</f>
        <v>1.0353123699457469</v>
      </c>
      <c r="F13" s="3"/>
      <c r="G13" s="4"/>
      <c r="H13" s="3">
        <f t="shared" si="5"/>
        <v>0.68181818181818177</v>
      </c>
      <c r="I13" s="3">
        <f t="shared" si="5"/>
        <v>0.70366436537440258</v>
      </c>
      <c r="J13" s="3">
        <f t="shared" si="5"/>
        <v>0.79941002949852502</v>
      </c>
      <c r="K13" s="3">
        <f t="shared" si="5"/>
        <v>0.51112447384245341</v>
      </c>
      <c r="L13" s="3">
        <f t="shared" si="5"/>
        <v>0.31167459059693609</v>
      </c>
      <c r="M13" s="3">
        <f t="shared" si="5"/>
        <v>0.61495844875346262</v>
      </c>
      <c r="N13" s="3">
        <f t="shared" si="5"/>
        <v>0.27383748238609679</v>
      </c>
      <c r="O13" s="3">
        <f t="shared" si="5"/>
        <v>0.59717698154180243</v>
      </c>
      <c r="P13" s="3">
        <f t="shared" si="5"/>
        <v>0.25189263592567102</v>
      </c>
      <c r="Q13" s="3">
        <f t="shared" si="5"/>
        <v>0.42714570858283435</v>
      </c>
      <c r="R13" s="3">
        <f t="shared" si="5"/>
        <v>0.21259387637203928</v>
      </c>
      <c r="S13" s="3">
        <f t="shared" si="5"/>
        <v>0.38706516413522785</v>
      </c>
      <c r="T13" s="3">
        <f t="shared" si="5"/>
        <v>1</v>
      </c>
      <c r="U13" s="3">
        <f t="shared" si="5"/>
        <v>0.18480689435046282</v>
      </c>
      <c r="V13" s="3">
        <f t="shared" si="5"/>
        <v>0.54946586158848121</v>
      </c>
      <c r="W13" s="3">
        <f t="shared" si="5"/>
        <v>0.28355704697986578</v>
      </c>
      <c r="X13" s="3">
        <f t="shared" si="5"/>
        <v>0.28979591836734692</v>
      </c>
      <c r="Y13" s="3">
        <f t="shared" si="5"/>
        <v>0</v>
      </c>
      <c r="Z13" s="3">
        <f t="shared" si="5"/>
        <v>0.70290534208059985</v>
      </c>
      <c r="AA13" s="3">
        <f t="shared" si="5"/>
        <v>0.78669084705901826</v>
      </c>
      <c r="AB13" s="3">
        <f t="shared" si="5"/>
        <v>0.33185840707964603</v>
      </c>
      <c r="AD13" s="177"/>
      <c r="AE13" s="177"/>
      <c r="AF13" s="177"/>
      <c r="AG13" s="177"/>
      <c r="AH13" s="177"/>
      <c r="AQ13" s="177"/>
      <c r="AR13" s="175">
        <f t="shared" si="2"/>
        <v>0.52190260183690595</v>
      </c>
      <c r="AS13" s="163" t="e">
        <f t="shared" si="0"/>
        <v>#DIV/0!</v>
      </c>
    </row>
    <row r="14" spans="1:45" s="96" customFormat="1" ht="30" hidden="1" customHeight="1" x14ac:dyDescent="0.25">
      <c r="A14" s="182" t="s">
        <v>33</v>
      </c>
      <c r="B14" s="2">
        <v>4491</v>
      </c>
      <c r="C14" s="2"/>
      <c r="D14" s="1">
        <f t="shared" ref="D14:D21" si="6">SUM(H14:AB14)</f>
        <v>5606</v>
      </c>
      <c r="E14" s="3">
        <f>D14/B14</f>
        <v>1.2482743264306391</v>
      </c>
      <c r="F14" s="3"/>
      <c r="G14" s="4">
        <v>12</v>
      </c>
      <c r="H14" s="5">
        <v>100</v>
      </c>
      <c r="I14" s="5">
        <v>201</v>
      </c>
      <c r="J14" s="5">
        <v>1625</v>
      </c>
      <c r="K14" s="5">
        <v>575</v>
      </c>
      <c r="L14" s="5"/>
      <c r="M14" s="5">
        <v>275</v>
      </c>
      <c r="N14" s="5"/>
      <c r="O14" s="5"/>
      <c r="P14" s="5">
        <v>600</v>
      </c>
      <c r="Q14" s="5">
        <v>75</v>
      </c>
      <c r="R14" s="5"/>
      <c r="S14" s="5">
        <v>500</v>
      </c>
      <c r="T14" s="5"/>
      <c r="U14" s="5">
        <v>585</v>
      </c>
      <c r="V14" s="5">
        <v>295</v>
      </c>
      <c r="W14" s="5"/>
      <c r="X14" s="5">
        <v>145</v>
      </c>
      <c r="Y14" s="5"/>
      <c r="Z14" s="5"/>
      <c r="AA14" s="5">
        <v>630</v>
      </c>
      <c r="AB14" s="5"/>
      <c r="AD14" s="177"/>
      <c r="AE14" s="177"/>
      <c r="AF14" s="177"/>
      <c r="AG14" s="177"/>
      <c r="AH14" s="177"/>
      <c r="AQ14" s="177"/>
      <c r="AR14" s="175">
        <f t="shared" si="2"/>
        <v>5606</v>
      </c>
      <c r="AS14" s="163" t="e">
        <f t="shared" si="0"/>
        <v>#DIV/0!</v>
      </c>
    </row>
    <row r="15" spans="1:45" s="96" customFormat="1" ht="30" hidden="1" customHeight="1" x14ac:dyDescent="0.25">
      <c r="A15" s="176" t="s">
        <v>34</v>
      </c>
      <c r="B15" s="2">
        <v>19999</v>
      </c>
      <c r="C15" s="2"/>
      <c r="D15" s="1">
        <f t="shared" si="6"/>
        <v>19999.399999999998</v>
      </c>
      <c r="E15" s="3">
        <f>D15/B15</f>
        <v>1.00002000100005</v>
      </c>
      <c r="F15" s="3"/>
      <c r="G15" s="4"/>
      <c r="H15" s="5">
        <v>1214</v>
      </c>
      <c r="I15" s="5">
        <v>599</v>
      </c>
      <c r="J15" s="5">
        <v>1456</v>
      </c>
      <c r="K15" s="5">
        <v>1166.4000000000001</v>
      </c>
      <c r="L15" s="5">
        <v>648</v>
      </c>
      <c r="M15" s="5">
        <v>1046</v>
      </c>
      <c r="N15" s="5">
        <v>965.7</v>
      </c>
      <c r="O15" s="5">
        <v>1272</v>
      </c>
      <c r="P15" s="5">
        <v>779.2</v>
      </c>
      <c r="Q15" s="5">
        <v>418</v>
      </c>
      <c r="R15" s="5">
        <v>542</v>
      </c>
      <c r="S15" s="5">
        <v>1129</v>
      </c>
      <c r="T15" s="5">
        <v>1318</v>
      </c>
      <c r="U15" s="5">
        <v>1036</v>
      </c>
      <c r="V15" s="5">
        <v>1268.5</v>
      </c>
      <c r="W15" s="5">
        <v>857</v>
      </c>
      <c r="X15" s="5">
        <v>661</v>
      </c>
      <c r="Y15" s="5">
        <v>187.6</v>
      </c>
      <c r="Z15" s="5">
        <v>1099</v>
      </c>
      <c r="AA15" s="5">
        <v>1550</v>
      </c>
      <c r="AB15" s="5">
        <v>787</v>
      </c>
      <c r="AD15" s="177"/>
      <c r="AE15" s="177"/>
      <c r="AF15" s="177"/>
      <c r="AG15" s="177"/>
      <c r="AH15" s="177"/>
      <c r="AQ15" s="177"/>
      <c r="AR15" s="175">
        <f t="shared" si="2"/>
        <v>19999.399999999998</v>
      </c>
      <c r="AS15" s="163" t="e">
        <f t="shared" si="0"/>
        <v>#DIV/0!</v>
      </c>
    </row>
    <row r="16" spans="1:45" s="163" customFormat="1" ht="48.75" hidden="1" customHeight="1" x14ac:dyDescent="0.25">
      <c r="A16" s="176" t="s">
        <v>35</v>
      </c>
      <c r="B16" s="9">
        <v>11554</v>
      </c>
      <c r="C16" s="9"/>
      <c r="D16" s="1">
        <f t="shared" si="6"/>
        <v>11553.500000000002</v>
      </c>
      <c r="E16" s="3">
        <f>D16/B16</f>
        <v>0.99995672494374255</v>
      </c>
      <c r="F16" s="3"/>
      <c r="G16" s="4"/>
      <c r="H16" s="10">
        <v>268.39999999999998</v>
      </c>
      <c r="I16" s="10">
        <v>181.8</v>
      </c>
      <c r="J16" s="10">
        <v>597.6</v>
      </c>
      <c r="K16" s="10">
        <v>1396.4</v>
      </c>
      <c r="L16" s="10">
        <v>363.2</v>
      </c>
      <c r="M16" s="10">
        <v>496.3</v>
      </c>
      <c r="N16" s="10">
        <v>781</v>
      </c>
      <c r="O16" s="10">
        <v>850.5</v>
      </c>
      <c r="P16" s="10">
        <v>782.1</v>
      </c>
      <c r="Q16" s="10">
        <v>210</v>
      </c>
      <c r="R16" s="10">
        <v>484.8</v>
      </c>
      <c r="S16" s="10">
        <v>248.3</v>
      </c>
      <c r="T16" s="10">
        <v>516.20000000000005</v>
      </c>
      <c r="U16" s="10">
        <v>356</v>
      </c>
      <c r="V16" s="10">
        <v>868</v>
      </c>
      <c r="W16" s="10">
        <v>561.20000000000005</v>
      </c>
      <c r="X16" s="10">
        <v>219.8</v>
      </c>
      <c r="Y16" s="10">
        <v>145.1</v>
      </c>
      <c r="Z16" s="10">
        <v>605.70000000000005</v>
      </c>
      <c r="AA16" s="10">
        <v>1368.7</v>
      </c>
      <c r="AB16" s="10">
        <v>252.4</v>
      </c>
      <c r="AC16" s="183"/>
      <c r="AD16" s="184"/>
      <c r="AE16" s="184"/>
      <c r="AF16" s="184"/>
      <c r="AG16" s="184"/>
      <c r="AH16" s="184"/>
      <c r="AI16" s="183"/>
      <c r="AJ16" s="183"/>
      <c r="AK16" s="183"/>
      <c r="AL16" s="183"/>
      <c r="AM16" s="183"/>
      <c r="AN16" s="183"/>
      <c r="AQ16" s="171"/>
      <c r="AR16" s="175">
        <f t="shared" si="2"/>
        <v>11553.500000000002</v>
      </c>
      <c r="AS16" s="163" t="e">
        <f t="shared" si="0"/>
        <v>#DIV/0!</v>
      </c>
    </row>
    <row r="17" spans="1:45" s="163" customFormat="1" ht="30" hidden="1" customHeight="1" x14ac:dyDescent="0.25">
      <c r="A17" s="182" t="s">
        <v>36</v>
      </c>
      <c r="B17" s="3">
        <f>B16/B15</f>
        <v>0.57772888644432219</v>
      </c>
      <c r="C17" s="3"/>
      <c r="D17" s="1">
        <f t="shared" si="6"/>
        <v>12.044296902083078</v>
      </c>
      <c r="E17" s="3"/>
      <c r="F17" s="3"/>
      <c r="G17" s="4"/>
      <c r="H17" s="11">
        <f t="shared" ref="H17:Z17" si="7">H16/H15</f>
        <v>0.22108731466227347</v>
      </c>
      <c r="I17" s="11">
        <f t="shared" si="7"/>
        <v>0.30350584307178635</v>
      </c>
      <c r="J17" s="11">
        <f t="shared" si="7"/>
        <v>0.41043956043956048</v>
      </c>
      <c r="K17" s="11">
        <f t="shared" si="7"/>
        <v>1.19718792866941</v>
      </c>
      <c r="L17" s="11">
        <f t="shared" si="7"/>
        <v>0.56049382716049378</v>
      </c>
      <c r="M17" s="11">
        <f t="shared" si="7"/>
        <v>0.47447418738049713</v>
      </c>
      <c r="N17" s="11">
        <f t="shared" si="7"/>
        <v>0.8087397742570156</v>
      </c>
      <c r="O17" s="11">
        <f t="shared" si="7"/>
        <v>0.66863207547169812</v>
      </c>
      <c r="P17" s="11">
        <f t="shared" si="7"/>
        <v>1.0037217659137576</v>
      </c>
      <c r="Q17" s="11">
        <f t="shared" si="7"/>
        <v>0.50239234449760761</v>
      </c>
      <c r="R17" s="11">
        <f t="shared" si="7"/>
        <v>0.89446494464944648</v>
      </c>
      <c r="S17" s="11">
        <f t="shared" si="7"/>
        <v>0.21992914083259524</v>
      </c>
      <c r="T17" s="11">
        <f t="shared" si="7"/>
        <v>0.39165402124430959</v>
      </c>
      <c r="U17" s="11">
        <f t="shared" si="7"/>
        <v>0.34362934362934361</v>
      </c>
      <c r="V17" s="11">
        <f t="shared" si="7"/>
        <v>0.68427276310603069</v>
      </c>
      <c r="W17" s="11">
        <f t="shared" si="7"/>
        <v>0.65484247374562432</v>
      </c>
      <c r="X17" s="11">
        <f t="shared" si="7"/>
        <v>0.33252647503782151</v>
      </c>
      <c r="Y17" s="11">
        <f t="shared" si="7"/>
        <v>0.77345415778251603</v>
      </c>
      <c r="Z17" s="11">
        <f t="shared" si="7"/>
        <v>0.55113739763421299</v>
      </c>
      <c r="AA17" s="11">
        <v>0.72699999999999998</v>
      </c>
      <c r="AB17" s="11">
        <f>AB16/AB15</f>
        <v>0.32071156289707753</v>
      </c>
      <c r="AC17" s="185"/>
      <c r="AD17" s="186"/>
      <c r="AE17" s="186"/>
      <c r="AF17" s="186"/>
      <c r="AG17" s="186"/>
      <c r="AH17" s="186"/>
      <c r="AI17" s="185"/>
      <c r="AJ17" s="185"/>
      <c r="AK17" s="185"/>
      <c r="AL17" s="185"/>
      <c r="AM17" s="185"/>
      <c r="AN17" s="185"/>
      <c r="AQ17" s="171"/>
      <c r="AR17" s="175">
        <f t="shared" si="2"/>
        <v>12.044296902083078</v>
      </c>
      <c r="AS17" s="163" t="e">
        <f t="shared" si="0"/>
        <v>#DIV/0!</v>
      </c>
    </row>
    <row r="18" spans="1:45" s="163" customFormat="1" ht="24" hidden="1" customHeight="1" x14ac:dyDescent="0.25">
      <c r="A18" s="176" t="s">
        <v>37</v>
      </c>
      <c r="B18" s="3">
        <v>0.19</v>
      </c>
      <c r="C18" s="3"/>
      <c r="D18" s="1">
        <f t="shared" si="6"/>
        <v>18.514999999999997</v>
      </c>
      <c r="E18" s="3"/>
      <c r="F18" s="3"/>
      <c r="G18" s="4"/>
      <c r="H18" s="11">
        <v>0.46400000000000002</v>
      </c>
      <c r="I18" s="11">
        <v>0.46700000000000003</v>
      </c>
      <c r="J18" s="11">
        <v>0.84199999999999997</v>
      </c>
      <c r="K18" s="11">
        <v>0.81100000000000005</v>
      </c>
      <c r="L18" s="11">
        <v>1.038</v>
      </c>
      <c r="M18" s="11">
        <v>1.083</v>
      </c>
      <c r="N18" s="11">
        <v>2.1429999999999998</v>
      </c>
      <c r="O18" s="11">
        <v>1.0509999999999999</v>
      </c>
      <c r="P18" s="11">
        <v>0.63500000000000001</v>
      </c>
      <c r="Q18" s="11">
        <v>1.077</v>
      </c>
      <c r="R18" s="11">
        <v>0.67700000000000005</v>
      </c>
      <c r="S18" s="11">
        <v>0.59299999999999997</v>
      </c>
      <c r="T18" s="11">
        <v>0.6</v>
      </c>
      <c r="U18" s="11">
        <v>0.85699999999999998</v>
      </c>
      <c r="V18" s="11">
        <v>0.88300000000000001</v>
      </c>
      <c r="W18" s="11">
        <v>0.30599999999999999</v>
      </c>
      <c r="X18" s="11">
        <v>0.8</v>
      </c>
      <c r="Y18" s="11">
        <v>0.69299999999999995</v>
      </c>
      <c r="Z18" s="11">
        <v>0.75</v>
      </c>
      <c r="AA18" s="11">
        <v>1.319</v>
      </c>
      <c r="AB18" s="11">
        <v>1.4259999999999999</v>
      </c>
      <c r="AC18" s="185"/>
      <c r="AD18" s="186"/>
      <c r="AE18" s="186"/>
      <c r="AF18" s="186"/>
      <c r="AG18" s="186"/>
      <c r="AH18" s="186"/>
      <c r="AI18" s="185"/>
      <c r="AJ18" s="185"/>
      <c r="AK18" s="185"/>
      <c r="AL18" s="185"/>
      <c r="AM18" s="185"/>
      <c r="AN18" s="185"/>
      <c r="AQ18" s="171"/>
      <c r="AR18" s="175">
        <f t="shared" si="2"/>
        <v>18.514999999999997</v>
      </c>
      <c r="AS18" s="163" t="e">
        <f t="shared" si="0"/>
        <v>#DIV/0!</v>
      </c>
    </row>
    <row r="19" spans="1:45" s="163" customFormat="1" ht="30" hidden="1" customHeight="1" x14ac:dyDescent="0.25">
      <c r="A19" s="176" t="s">
        <v>38</v>
      </c>
      <c r="B19" s="3">
        <v>0.16</v>
      </c>
      <c r="C19" s="3"/>
      <c r="D19" s="1">
        <f t="shared" si="6"/>
        <v>16.073999999999998</v>
      </c>
      <c r="E19" s="3"/>
      <c r="F19" s="3"/>
      <c r="G19" s="4"/>
      <c r="H19" s="11">
        <v>0.95099999999999996</v>
      </c>
      <c r="I19" s="11">
        <v>0.26700000000000002</v>
      </c>
      <c r="J19" s="11">
        <v>1.1719999999999999</v>
      </c>
      <c r="K19" s="11">
        <v>0.52600000000000002</v>
      </c>
      <c r="L19" s="11">
        <v>0.625</v>
      </c>
      <c r="M19" s="11">
        <v>1.1180000000000001</v>
      </c>
      <c r="N19" s="11">
        <v>3.464</v>
      </c>
      <c r="O19" s="11">
        <v>0.377</v>
      </c>
      <c r="P19" s="11">
        <v>0.4</v>
      </c>
      <c r="Q19" s="11">
        <v>1.548</v>
      </c>
      <c r="R19" s="11">
        <v>0.63300000000000001</v>
      </c>
      <c r="S19" s="11">
        <v>5.6000000000000001E-2</v>
      </c>
      <c r="T19" s="11">
        <v>0.42199999999999999</v>
      </c>
      <c r="U19" s="11">
        <v>8.6999999999999994E-2</v>
      </c>
      <c r="V19" s="11">
        <v>0.97899999999999998</v>
      </c>
      <c r="W19" s="11">
        <v>0.313</v>
      </c>
      <c r="X19" s="11">
        <v>0</v>
      </c>
      <c r="Y19" s="11">
        <v>1.6830000000000001</v>
      </c>
      <c r="Z19" s="11">
        <v>0.752</v>
      </c>
      <c r="AA19" s="11">
        <v>0.54900000000000004</v>
      </c>
      <c r="AB19" s="11">
        <v>0.152</v>
      </c>
      <c r="AC19" s="185"/>
      <c r="AD19" s="186"/>
      <c r="AE19" s="186"/>
      <c r="AF19" s="186"/>
      <c r="AG19" s="186"/>
      <c r="AH19" s="186"/>
      <c r="AI19" s="185"/>
      <c r="AJ19" s="185"/>
      <c r="AK19" s="185"/>
      <c r="AL19" s="185"/>
      <c r="AM19" s="185"/>
      <c r="AN19" s="185"/>
      <c r="AQ19" s="171"/>
      <c r="AR19" s="175">
        <f t="shared" si="2"/>
        <v>16.073999999999998</v>
      </c>
      <c r="AS19" s="163" t="e">
        <f t="shared" si="0"/>
        <v>#DIV/0!</v>
      </c>
    </row>
    <row r="20" spans="1:45" s="96" customFormat="1" ht="30" hidden="1" customHeight="1" x14ac:dyDescent="0.25">
      <c r="A20" s="187" t="s">
        <v>39</v>
      </c>
      <c r="B20" s="1">
        <v>81796</v>
      </c>
      <c r="C20" s="1"/>
      <c r="D20" s="1">
        <f t="shared" si="6"/>
        <v>87495.9</v>
      </c>
      <c r="E20" s="3">
        <f>D20/B20</f>
        <v>1.0696843366423785</v>
      </c>
      <c r="F20" s="3"/>
      <c r="G20" s="4">
        <v>21</v>
      </c>
      <c r="H20" s="12">
        <v>5715</v>
      </c>
      <c r="I20" s="12">
        <v>3241.6</v>
      </c>
      <c r="J20" s="12">
        <v>2270</v>
      </c>
      <c r="K20" s="12">
        <v>4408</v>
      </c>
      <c r="L20" s="12">
        <v>2314</v>
      </c>
      <c r="M20" s="12">
        <v>6682.8</v>
      </c>
      <c r="N20" s="12">
        <v>3927</v>
      </c>
      <c r="O20" s="12">
        <v>2926</v>
      </c>
      <c r="P20" s="12">
        <v>5009</v>
      </c>
      <c r="Q20" s="12">
        <v>1364</v>
      </c>
      <c r="R20" s="12">
        <v>2344</v>
      </c>
      <c r="S20" s="12">
        <v>6712</v>
      </c>
      <c r="T20" s="12">
        <v>6729</v>
      </c>
      <c r="U20" s="12">
        <v>4409</v>
      </c>
      <c r="V20" s="12">
        <v>7858</v>
      </c>
      <c r="W20" s="12">
        <v>4433.5</v>
      </c>
      <c r="X20" s="12">
        <v>2712</v>
      </c>
      <c r="Y20" s="12">
        <v>1496</v>
      </c>
      <c r="Z20" s="12">
        <v>5809</v>
      </c>
      <c r="AA20" s="12">
        <v>4885</v>
      </c>
      <c r="AB20" s="12">
        <v>2251</v>
      </c>
      <c r="AD20" s="177"/>
      <c r="AE20" s="177"/>
      <c r="AF20" s="177"/>
      <c r="AG20" s="177"/>
      <c r="AH20" s="177"/>
      <c r="AQ20" s="177"/>
      <c r="AR20" s="175">
        <f t="shared" si="2"/>
        <v>87495.9</v>
      </c>
      <c r="AS20" s="163" t="e">
        <f t="shared" si="0"/>
        <v>#DIV/0!</v>
      </c>
    </row>
    <row r="21" spans="1:45" s="96" customFormat="1" ht="30" hidden="1" customHeight="1" x14ac:dyDescent="0.25">
      <c r="A21" s="188" t="s">
        <v>40</v>
      </c>
      <c r="B21" s="1">
        <v>0</v>
      </c>
      <c r="C21" s="1"/>
      <c r="D21" s="1">
        <f t="shared" si="6"/>
        <v>1518</v>
      </c>
      <c r="E21" s="3" t="e">
        <f t="shared" ref="E21:E22" si="8">D21/B21</f>
        <v>#DIV/0!</v>
      </c>
      <c r="F21" s="3"/>
      <c r="G21" s="4">
        <v>10</v>
      </c>
      <c r="H21" s="13"/>
      <c r="I21" s="13">
        <v>60</v>
      </c>
      <c r="J21" s="13">
        <v>218</v>
      </c>
      <c r="K21" s="13">
        <v>100</v>
      </c>
      <c r="L21" s="13"/>
      <c r="M21" s="13"/>
      <c r="N21" s="13">
        <v>140</v>
      </c>
      <c r="O21" s="13">
        <v>250</v>
      </c>
      <c r="P21" s="13"/>
      <c r="Q21" s="13"/>
      <c r="R21" s="13"/>
      <c r="S21" s="13"/>
      <c r="T21" s="13"/>
      <c r="U21" s="13"/>
      <c r="V21" s="13">
        <v>190</v>
      </c>
      <c r="W21" s="13"/>
      <c r="X21" s="13">
        <v>201</v>
      </c>
      <c r="Y21" s="13">
        <v>50</v>
      </c>
      <c r="Z21" s="13"/>
      <c r="AA21" s="13">
        <v>250</v>
      </c>
      <c r="AB21" s="13">
        <v>59</v>
      </c>
      <c r="AD21" s="177"/>
      <c r="AE21" s="177"/>
      <c r="AF21" s="177"/>
      <c r="AG21" s="177"/>
      <c r="AH21" s="177"/>
      <c r="AQ21" s="177"/>
      <c r="AR21" s="175">
        <f t="shared" si="2"/>
        <v>1518</v>
      </c>
      <c r="AS21" s="163" t="e">
        <f t="shared" si="0"/>
        <v>#DIV/0!</v>
      </c>
    </row>
    <row r="22" spans="1:45" s="96" customFormat="1" ht="30" hidden="1" customHeight="1" x14ac:dyDescent="0.25">
      <c r="A22" s="188" t="s">
        <v>41</v>
      </c>
      <c r="B22" s="14">
        <f>B21/B20</f>
        <v>0</v>
      </c>
      <c r="C22" s="14"/>
      <c r="D22" s="14">
        <f>D21/D20</f>
        <v>1.7349384371153392E-2</v>
      </c>
      <c r="E22" s="3" t="e">
        <f t="shared" si="8"/>
        <v>#DIV/0!</v>
      </c>
      <c r="F22" s="3"/>
      <c r="G22" s="4"/>
      <c r="H22" s="15">
        <f t="shared" ref="H22:AB22" si="9">H21/H20</f>
        <v>0</v>
      </c>
      <c r="I22" s="15">
        <f t="shared" si="9"/>
        <v>1.8509378084896347E-2</v>
      </c>
      <c r="J22" s="15">
        <f t="shared" si="9"/>
        <v>9.6035242290748904E-2</v>
      </c>
      <c r="K22" s="15">
        <f t="shared" si="9"/>
        <v>2.2686025408348458E-2</v>
      </c>
      <c r="L22" s="15">
        <f t="shared" si="9"/>
        <v>0</v>
      </c>
      <c r="M22" s="15">
        <f t="shared" si="9"/>
        <v>0</v>
      </c>
      <c r="N22" s="15">
        <f t="shared" si="9"/>
        <v>3.5650623885918005E-2</v>
      </c>
      <c r="O22" s="15">
        <f t="shared" si="9"/>
        <v>8.5440874914559123E-2</v>
      </c>
      <c r="P22" s="15">
        <f t="shared" si="9"/>
        <v>0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2.4179180453041488E-2</v>
      </c>
      <c r="W22" s="15">
        <f t="shared" si="9"/>
        <v>0</v>
      </c>
      <c r="X22" s="15">
        <f t="shared" si="9"/>
        <v>7.4115044247787615E-2</v>
      </c>
      <c r="Y22" s="15">
        <f t="shared" si="9"/>
        <v>3.342245989304813E-2</v>
      </c>
      <c r="Z22" s="15">
        <f t="shared" si="9"/>
        <v>0</v>
      </c>
      <c r="AA22" s="15">
        <f t="shared" si="9"/>
        <v>5.1177072671443197E-2</v>
      </c>
      <c r="AB22" s="15">
        <f t="shared" si="9"/>
        <v>2.621057307863172E-2</v>
      </c>
      <c r="AD22" s="177"/>
      <c r="AE22" s="177"/>
      <c r="AF22" s="177"/>
      <c r="AG22" s="177"/>
      <c r="AH22" s="177"/>
      <c r="AQ22" s="177"/>
      <c r="AR22" s="175">
        <f t="shared" si="2"/>
        <v>1.7349384371153392E-2</v>
      </c>
      <c r="AS22" s="163" t="e">
        <f t="shared" si="0"/>
        <v>#DIV/0!</v>
      </c>
    </row>
    <row r="23" spans="1:45" s="96" customFormat="1" ht="30" hidden="1" customHeight="1" x14ac:dyDescent="0.25">
      <c r="A23" s="188" t="s">
        <v>42</v>
      </c>
      <c r="B23" s="1">
        <v>0</v>
      </c>
      <c r="C23" s="1"/>
      <c r="D23" s="16">
        <f>SUM(H23:AB23)</f>
        <v>124</v>
      </c>
      <c r="E23" s="3" t="e">
        <f>D23/B23</f>
        <v>#DIV/0!</v>
      </c>
      <c r="F23" s="3"/>
      <c r="G23" s="4">
        <v>2</v>
      </c>
      <c r="H23" s="13"/>
      <c r="I23" s="13"/>
      <c r="J23" s="13"/>
      <c r="K23" s="13">
        <v>30</v>
      </c>
      <c r="L23" s="13">
        <v>94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D23" s="177"/>
      <c r="AE23" s="177"/>
      <c r="AF23" s="177"/>
      <c r="AG23" s="177"/>
      <c r="AH23" s="177"/>
      <c r="AQ23" s="177"/>
      <c r="AR23" s="175">
        <f t="shared" si="2"/>
        <v>124</v>
      </c>
      <c r="AS23" s="163" t="e">
        <f t="shared" si="0"/>
        <v>#DIV/0!</v>
      </c>
    </row>
    <row r="24" spans="1:45" s="96" customFormat="1" ht="30" hidden="1" customHeight="1" x14ac:dyDescent="0.25">
      <c r="A24" s="188" t="s">
        <v>43</v>
      </c>
      <c r="B24" s="3" t="e">
        <f>B23/B21</f>
        <v>#DIV/0!</v>
      </c>
      <c r="C24" s="3"/>
      <c r="D24" s="3">
        <f>D23/D21</f>
        <v>8.1686429512516465E-2</v>
      </c>
      <c r="E24" s="3" t="e">
        <f>D24/B24</f>
        <v>#DIV/0!</v>
      </c>
      <c r="F24" s="3"/>
      <c r="G24" s="4"/>
      <c r="H24" s="11" t="e">
        <f>H23/H21</f>
        <v>#DIV/0!</v>
      </c>
      <c r="I24" s="11">
        <f t="shared" ref="I24:AB24" si="10">I23/I21</f>
        <v>0</v>
      </c>
      <c r="J24" s="11">
        <f t="shared" si="10"/>
        <v>0</v>
      </c>
      <c r="K24" s="11">
        <f t="shared" si="10"/>
        <v>0.3</v>
      </c>
      <c r="L24" s="11" t="e">
        <f t="shared" si="10"/>
        <v>#DIV/0!</v>
      </c>
      <c r="M24" s="11" t="e">
        <f t="shared" si="10"/>
        <v>#DIV/0!</v>
      </c>
      <c r="N24" s="11">
        <f t="shared" si="10"/>
        <v>0</v>
      </c>
      <c r="O24" s="11">
        <f t="shared" si="10"/>
        <v>0</v>
      </c>
      <c r="P24" s="11" t="e">
        <f t="shared" si="10"/>
        <v>#DIV/0!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>
        <f t="shared" si="10"/>
        <v>0</v>
      </c>
      <c r="W24" s="11" t="e">
        <f t="shared" si="10"/>
        <v>#DIV/0!</v>
      </c>
      <c r="X24" s="11">
        <f t="shared" si="10"/>
        <v>0</v>
      </c>
      <c r="Y24" s="11">
        <f t="shared" si="10"/>
        <v>0</v>
      </c>
      <c r="Z24" s="11" t="e">
        <f t="shared" si="10"/>
        <v>#DIV/0!</v>
      </c>
      <c r="AA24" s="11">
        <f t="shared" si="10"/>
        <v>0</v>
      </c>
      <c r="AB24" s="11">
        <f t="shared" si="10"/>
        <v>0</v>
      </c>
      <c r="AD24" s="177"/>
      <c r="AE24" s="177"/>
      <c r="AF24" s="177"/>
      <c r="AG24" s="177"/>
      <c r="AH24" s="177"/>
      <c r="AQ24" s="177"/>
      <c r="AR24" s="175">
        <f t="shared" si="2"/>
        <v>8.1686429512516465E-2</v>
      </c>
      <c r="AS24" s="163" t="e">
        <f t="shared" si="0"/>
        <v>#DIV/0!</v>
      </c>
    </row>
    <row r="25" spans="1:45" s="96" customFormat="1" ht="30" hidden="1" customHeight="1" x14ac:dyDescent="0.25">
      <c r="A25" s="178" t="s">
        <v>44</v>
      </c>
      <c r="B25" s="1">
        <v>79751</v>
      </c>
      <c r="C25" s="1"/>
      <c r="D25" s="1">
        <f>SUM(H25:AB25)</f>
        <v>84886</v>
      </c>
      <c r="E25" s="3">
        <f>D25/B25</f>
        <v>1.0643879073616631</v>
      </c>
      <c r="F25" s="3"/>
      <c r="G25" s="4">
        <v>21</v>
      </c>
      <c r="H25" s="13">
        <v>5500</v>
      </c>
      <c r="I25" s="13">
        <v>2920</v>
      </c>
      <c r="J25" s="13">
        <v>3500</v>
      </c>
      <c r="K25" s="13">
        <v>4732</v>
      </c>
      <c r="L25" s="13">
        <v>2149</v>
      </c>
      <c r="M25" s="13">
        <v>5120</v>
      </c>
      <c r="N25" s="13">
        <v>4262</v>
      </c>
      <c r="O25" s="13">
        <v>3134</v>
      </c>
      <c r="P25" s="13">
        <v>4100</v>
      </c>
      <c r="Q25" s="13">
        <v>1208</v>
      </c>
      <c r="R25" s="13">
        <v>1547</v>
      </c>
      <c r="S25" s="13">
        <v>6626</v>
      </c>
      <c r="T25" s="13">
        <v>5989</v>
      </c>
      <c r="U25" s="13">
        <v>4480</v>
      </c>
      <c r="V25" s="13">
        <v>8058</v>
      </c>
      <c r="W25" s="13">
        <v>4368</v>
      </c>
      <c r="X25" s="13">
        <v>2800</v>
      </c>
      <c r="Y25" s="13">
        <v>1317</v>
      </c>
      <c r="Z25" s="13">
        <v>6184</v>
      </c>
      <c r="AA25" s="13">
        <v>4912</v>
      </c>
      <c r="AB25" s="13">
        <v>1980</v>
      </c>
      <c r="AD25" s="177"/>
      <c r="AE25" s="177"/>
      <c r="AF25" s="177"/>
      <c r="AG25" s="177"/>
      <c r="AH25" s="177"/>
      <c r="AQ25" s="177">
        <v>14063</v>
      </c>
      <c r="AR25" s="175">
        <f t="shared" si="2"/>
        <v>70823</v>
      </c>
      <c r="AS25" s="163">
        <f t="shared" si="0"/>
        <v>5.0361231600654195</v>
      </c>
    </row>
    <row r="26" spans="1:45" s="96" customFormat="1" ht="30" hidden="1" customHeight="1" x14ac:dyDescent="0.25">
      <c r="A26" s="182" t="s">
        <v>45</v>
      </c>
      <c r="B26" s="17">
        <f t="shared" ref="B26" si="11">B25/B20</f>
        <v>0.9749987774463299</v>
      </c>
      <c r="C26" s="17"/>
      <c r="D26" s="17">
        <f>D25/D20</f>
        <v>0.97017117373499795</v>
      </c>
      <c r="E26" s="17">
        <f t="shared" ref="E26:AB26" si="12">E25/E20</f>
        <v>0.99504860536956141</v>
      </c>
      <c r="F26" s="18"/>
      <c r="G26" s="4"/>
      <c r="H26" s="17">
        <f t="shared" si="12"/>
        <v>0.96237970253718286</v>
      </c>
      <c r="I26" s="17">
        <f t="shared" si="12"/>
        <v>0.90078973346495561</v>
      </c>
      <c r="J26" s="17">
        <f t="shared" si="12"/>
        <v>1.5418502202643172</v>
      </c>
      <c r="K26" s="17">
        <f t="shared" si="12"/>
        <v>1.0735027223230491</v>
      </c>
      <c r="L26" s="17">
        <f t="shared" si="12"/>
        <v>0.92869490060501292</v>
      </c>
      <c r="M26" s="17">
        <f t="shared" si="12"/>
        <v>0.766145926857006</v>
      </c>
      <c r="N26" s="17">
        <f t="shared" si="12"/>
        <v>1.0853068500127323</v>
      </c>
      <c r="O26" s="17">
        <f t="shared" si="12"/>
        <v>1.0710868079289131</v>
      </c>
      <c r="P26" s="17">
        <f t="shared" si="12"/>
        <v>0.81852665202635255</v>
      </c>
      <c r="Q26" s="17">
        <f t="shared" si="12"/>
        <v>0.88563049853372433</v>
      </c>
      <c r="R26" s="17">
        <f t="shared" si="12"/>
        <v>0.65998293515358364</v>
      </c>
      <c r="S26" s="17">
        <f t="shared" si="12"/>
        <v>0.98718712753277715</v>
      </c>
      <c r="T26" s="17">
        <f t="shared" si="12"/>
        <v>0.89002823599346115</v>
      </c>
      <c r="U26" s="17">
        <f t="shared" si="12"/>
        <v>1.0161034248128828</v>
      </c>
      <c r="V26" s="17">
        <f t="shared" si="12"/>
        <v>1.0254517688979383</v>
      </c>
      <c r="W26" s="17">
        <f t="shared" si="12"/>
        <v>0.98522611931882265</v>
      </c>
      <c r="X26" s="17">
        <f t="shared" si="12"/>
        <v>1.0324483775811208</v>
      </c>
      <c r="Y26" s="17">
        <f t="shared" si="12"/>
        <v>0.88034759358288772</v>
      </c>
      <c r="Z26" s="17">
        <f t="shared" si="12"/>
        <v>1.0645550008607334</v>
      </c>
      <c r="AA26" s="17">
        <f t="shared" si="12"/>
        <v>1.0055271238485159</v>
      </c>
      <c r="AB26" s="17">
        <f t="shared" si="12"/>
        <v>0.87960906263882721</v>
      </c>
      <c r="AD26" s="177"/>
      <c r="AE26" s="177"/>
      <c r="AF26" s="177"/>
      <c r="AG26" s="177"/>
      <c r="AH26" s="177"/>
      <c r="AQ26" s="177"/>
      <c r="AR26" s="175">
        <f t="shared" si="2"/>
        <v>0.97017117373499795</v>
      </c>
      <c r="AS26" s="163" t="e">
        <f t="shared" si="0"/>
        <v>#DIV/0!</v>
      </c>
    </row>
    <row r="27" spans="1:45" s="190" customFormat="1" ht="30" hidden="1" customHeight="1" x14ac:dyDescent="0.25">
      <c r="A27" s="189" t="s">
        <v>177</v>
      </c>
      <c r="B27" s="19">
        <v>6</v>
      </c>
      <c r="C27" s="19"/>
      <c r="D27" s="1">
        <f t="shared" ref="D27:D33" si="13">SUM(H27:AB27)</f>
        <v>0</v>
      </c>
      <c r="E27" s="20"/>
      <c r="F27" s="20"/>
      <c r="G27" s="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D27" s="191"/>
      <c r="AE27" s="191"/>
      <c r="AF27" s="191"/>
      <c r="AG27" s="191"/>
      <c r="AH27" s="191"/>
      <c r="AQ27" s="191"/>
      <c r="AR27" s="175">
        <f t="shared" si="2"/>
        <v>0</v>
      </c>
      <c r="AS27" s="163" t="e">
        <f t="shared" si="0"/>
        <v>#DIV/0!</v>
      </c>
    </row>
    <row r="28" spans="1:45" s="96" customFormat="1" ht="30" hidden="1" customHeight="1" x14ac:dyDescent="0.25">
      <c r="A28" s="188" t="s">
        <v>46</v>
      </c>
      <c r="B28" s="1">
        <v>66395</v>
      </c>
      <c r="C28" s="1"/>
      <c r="D28" s="1">
        <f t="shared" si="13"/>
        <v>61981</v>
      </c>
      <c r="E28" s="3">
        <f t="shared" ref="E28:E55" si="14">D28/B28</f>
        <v>0.93351909029294378</v>
      </c>
      <c r="F28" s="3"/>
      <c r="G28" s="4">
        <v>18</v>
      </c>
      <c r="H28" s="13">
        <v>5500</v>
      </c>
      <c r="I28" s="13">
        <v>550</v>
      </c>
      <c r="J28" s="13">
        <v>3010</v>
      </c>
      <c r="K28" s="13"/>
      <c r="L28" s="13">
        <v>1789</v>
      </c>
      <c r="M28" s="13">
        <v>5100</v>
      </c>
      <c r="N28" s="13">
        <v>4262</v>
      </c>
      <c r="O28" s="13">
        <v>3134</v>
      </c>
      <c r="P28" s="13"/>
      <c r="Q28" s="13">
        <v>976</v>
      </c>
      <c r="R28" s="13">
        <v>1547</v>
      </c>
      <c r="S28" s="13">
        <v>6626</v>
      </c>
      <c r="T28" s="13">
        <v>6900</v>
      </c>
      <c r="U28" s="13">
        <v>2946</v>
      </c>
      <c r="V28" s="13">
        <v>8058</v>
      </c>
      <c r="W28" s="13">
        <v>855</v>
      </c>
      <c r="X28" s="13">
        <v>1977</v>
      </c>
      <c r="Y28" s="13"/>
      <c r="Z28" s="13">
        <v>1339</v>
      </c>
      <c r="AA28" s="13">
        <v>4912</v>
      </c>
      <c r="AB28" s="13">
        <v>2500</v>
      </c>
      <c r="AD28" s="177"/>
      <c r="AE28" s="177"/>
      <c r="AF28" s="177"/>
      <c r="AG28" s="177"/>
      <c r="AH28" s="177"/>
      <c r="AQ28" s="177">
        <v>1523</v>
      </c>
      <c r="AR28" s="175">
        <f t="shared" si="2"/>
        <v>60458</v>
      </c>
      <c r="AS28" s="163">
        <f t="shared" si="0"/>
        <v>39.696651346027579</v>
      </c>
    </row>
    <row r="29" spans="1:45" s="96" customFormat="1" ht="30" hidden="1" customHeight="1" x14ac:dyDescent="0.25">
      <c r="A29" s="182" t="s">
        <v>45</v>
      </c>
      <c r="B29" s="14">
        <v>0.17</v>
      </c>
      <c r="C29" s="3"/>
      <c r="D29" s="1">
        <f t="shared" si="13"/>
        <v>14.500943840331145</v>
      </c>
      <c r="E29" s="3">
        <f t="shared" si="14"/>
        <v>85.299669649006731</v>
      </c>
      <c r="F29" s="3"/>
      <c r="G29" s="4"/>
      <c r="H29" s="15">
        <f t="shared" ref="H29:T29" si="15">H28/H20</f>
        <v>0.96237970253718286</v>
      </c>
      <c r="I29" s="15">
        <f t="shared" si="15"/>
        <v>0.16966929911154985</v>
      </c>
      <c r="J29" s="15">
        <f t="shared" si="15"/>
        <v>1.3259911894273129</v>
      </c>
      <c r="K29" s="15">
        <f t="shared" si="15"/>
        <v>0</v>
      </c>
      <c r="L29" s="15">
        <f t="shared" si="15"/>
        <v>0.77312013828867765</v>
      </c>
      <c r="M29" s="15">
        <f t="shared" si="15"/>
        <v>0.76315316933022082</v>
      </c>
      <c r="N29" s="15">
        <f t="shared" si="15"/>
        <v>1.0853068500127323</v>
      </c>
      <c r="O29" s="15">
        <f t="shared" si="15"/>
        <v>1.0710868079289131</v>
      </c>
      <c r="P29" s="15">
        <f t="shared" si="15"/>
        <v>0</v>
      </c>
      <c r="Q29" s="15">
        <f t="shared" si="15"/>
        <v>0.71554252199413493</v>
      </c>
      <c r="R29" s="15">
        <f t="shared" si="15"/>
        <v>0.65998293515358364</v>
      </c>
      <c r="S29" s="15">
        <f t="shared" si="15"/>
        <v>0.98718712753277715</v>
      </c>
      <c r="T29" s="15">
        <f t="shared" si="15"/>
        <v>1.0254123941150246</v>
      </c>
      <c r="U29" s="15">
        <f t="shared" ref="U29:AB29" si="16">U28/U20</f>
        <v>0.66817872533454303</v>
      </c>
      <c r="V29" s="15">
        <f t="shared" si="16"/>
        <v>1.0254517688979383</v>
      </c>
      <c r="W29" s="15">
        <f t="shared" si="16"/>
        <v>0.19284989286117063</v>
      </c>
      <c r="X29" s="15">
        <f t="shared" si="16"/>
        <v>0.72898230088495575</v>
      </c>
      <c r="Y29" s="15">
        <f t="shared" si="16"/>
        <v>0</v>
      </c>
      <c r="Z29" s="15">
        <f t="shared" si="16"/>
        <v>0.23050438974005852</v>
      </c>
      <c r="AA29" s="15">
        <f t="shared" si="16"/>
        <v>1.0055271238485159</v>
      </c>
      <c r="AB29" s="15">
        <f t="shared" si="16"/>
        <v>1.1106175033318526</v>
      </c>
      <c r="AD29" s="177"/>
      <c r="AE29" s="177"/>
      <c r="AF29" s="177"/>
      <c r="AG29" s="177"/>
      <c r="AH29" s="177"/>
      <c r="AQ29" s="177"/>
      <c r="AR29" s="175">
        <f t="shared" si="2"/>
        <v>14.500943840331145</v>
      </c>
      <c r="AS29" s="163" t="e">
        <f t="shared" si="0"/>
        <v>#DIV/0!</v>
      </c>
    </row>
    <row r="30" spans="1:45" s="96" customFormat="1" ht="30" hidden="1" customHeight="1" x14ac:dyDescent="0.25">
      <c r="A30" s="176" t="s">
        <v>200</v>
      </c>
      <c r="B30" s="1">
        <v>111691</v>
      </c>
      <c r="C30" s="1"/>
      <c r="D30" s="1">
        <f t="shared" si="13"/>
        <v>84259</v>
      </c>
      <c r="E30" s="3">
        <f t="shared" si="14"/>
        <v>0.75439381866041133</v>
      </c>
      <c r="F30" s="3"/>
      <c r="G30" s="4">
        <v>21</v>
      </c>
      <c r="H30" s="22">
        <v>631</v>
      </c>
      <c r="I30" s="22">
        <v>1875</v>
      </c>
      <c r="J30" s="22">
        <v>8471</v>
      </c>
      <c r="K30" s="22">
        <v>5090</v>
      </c>
      <c r="L30" s="22">
        <v>4621</v>
      </c>
      <c r="M30" s="22">
        <v>4515</v>
      </c>
      <c r="N30" s="22">
        <v>2838</v>
      </c>
      <c r="O30" s="22">
        <v>4385</v>
      </c>
      <c r="P30" s="22">
        <v>2423</v>
      </c>
      <c r="Q30" s="22">
        <v>2773</v>
      </c>
      <c r="R30" s="22">
        <v>2777</v>
      </c>
      <c r="S30" s="22">
        <v>3720</v>
      </c>
      <c r="T30" s="22">
        <v>4459</v>
      </c>
      <c r="U30" s="22">
        <v>2652</v>
      </c>
      <c r="V30" s="22">
        <v>4348</v>
      </c>
      <c r="W30" s="22">
        <v>4506</v>
      </c>
      <c r="X30" s="22">
        <v>1054</v>
      </c>
      <c r="Y30" s="22">
        <v>1557</v>
      </c>
      <c r="Z30" s="22">
        <v>8190</v>
      </c>
      <c r="AA30" s="22">
        <v>8783</v>
      </c>
      <c r="AB30" s="22">
        <v>4591</v>
      </c>
      <c r="AD30" s="177"/>
      <c r="AE30" s="177"/>
      <c r="AF30" s="177"/>
      <c r="AG30" s="177"/>
      <c r="AH30" s="177"/>
      <c r="AQ30" s="177"/>
      <c r="AR30" s="175">
        <f t="shared" si="2"/>
        <v>84259</v>
      </c>
      <c r="AS30" s="163" t="e">
        <f t="shared" si="0"/>
        <v>#DIV/0!</v>
      </c>
    </row>
    <row r="31" spans="1:45" s="96" customFormat="1" ht="31.5" hidden="1" customHeight="1" x14ac:dyDescent="0.25">
      <c r="A31" s="178" t="s">
        <v>47</v>
      </c>
      <c r="B31" s="1"/>
      <c r="C31" s="1"/>
      <c r="D31" s="1">
        <f t="shared" si="13"/>
        <v>0</v>
      </c>
      <c r="E31" s="3" t="e">
        <f t="shared" si="14"/>
        <v>#DIV/0!</v>
      </c>
      <c r="F31" s="3"/>
      <c r="G31" s="4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D31" s="177"/>
      <c r="AE31" s="177"/>
      <c r="AF31" s="177"/>
      <c r="AG31" s="177"/>
      <c r="AH31" s="177"/>
      <c r="AQ31" s="177"/>
      <c r="AR31" s="175">
        <f t="shared" si="2"/>
        <v>0</v>
      </c>
      <c r="AS31" s="163" t="e">
        <f t="shared" si="0"/>
        <v>#DIV/0!</v>
      </c>
    </row>
    <row r="32" spans="1:45" s="96" customFormat="1" ht="30" hidden="1" customHeight="1" x14ac:dyDescent="0.25">
      <c r="A32" s="182" t="s">
        <v>41</v>
      </c>
      <c r="B32" s="15">
        <f>B31/B30</f>
        <v>0</v>
      </c>
      <c r="C32" s="11"/>
      <c r="D32" s="1">
        <f t="shared" si="13"/>
        <v>0</v>
      </c>
      <c r="E32" s="3" t="e">
        <f t="shared" si="14"/>
        <v>#DIV/0!</v>
      </c>
      <c r="F32" s="3"/>
      <c r="G32" s="4"/>
      <c r="H32" s="15">
        <f>H31/H30</f>
        <v>0</v>
      </c>
      <c r="I32" s="15">
        <f t="shared" ref="I32:AB32" si="17">I31/I30</f>
        <v>0</v>
      </c>
      <c r="J32" s="15">
        <f t="shared" si="17"/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>S31/T30</f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 t="shared" si="17"/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D32" s="177"/>
      <c r="AE32" s="177"/>
      <c r="AF32" s="177"/>
      <c r="AG32" s="177"/>
      <c r="AH32" s="177"/>
      <c r="AQ32" s="177"/>
      <c r="AR32" s="175">
        <f t="shared" si="2"/>
        <v>0</v>
      </c>
      <c r="AS32" s="163" t="e">
        <f t="shared" si="0"/>
        <v>#DIV/0!</v>
      </c>
    </row>
    <row r="33" spans="1:51" s="96" customFormat="1" ht="30" hidden="1" customHeight="1" x14ac:dyDescent="0.25">
      <c r="A33" s="178" t="s">
        <v>48</v>
      </c>
      <c r="B33" s="1">
        <v>39441</v>
      </c>
      <c r="C33" s="1"/>
      <c r="D33" s="1">
        <f t="shared" si="13"/>
        <v>41507</v>
      </c>
      <c r="E33" s="3">
        <f t="shared" si="14"/>
        <v>1.0523820389949545</v>
      </c>
      <c r="F33" s="3"/>
      <c r="G33" s="4">
        <v>20</v>
      </c>
      <c r="H33" s="13">
        <v>612</v>
      </c>
      <c r="I33" s="13">
        <v>930</v>
      </c>
      <c r="J33" s="13">
        <v>7949</v>
      </c>
      <c r="K33" s="13">
        <v>1162</v>
      </c>
      <c r="L33" s="13">
        <v>302</v>
      </c>
      <c r="M33" s="13">
        <v>3850</v>
      </c>
      <c r="N33" s="13">
        <v>1500</v>
      </c>
      <c r="O33" s="13">
        <v>4385</v>
      </c>
      <c r="P33" s="13">
        <v>307</v>
      </c>
      <c r="Q33" s="13">
        <v>1481</v>
      </c>
      <c r="R33" s="13">
        <v>770</v>
      </c>
      <c r="S33" s="13">
        <v>1680</v>
      </c>
      <c r="T33" s="13"/>
      <c r="U33" s="13">
        <v>2170</v>
      </c>
      <c r="V33" s="13">
        <v>2421</v>
      </c>
      <c r="W33" s="13">
        <v>3805</v>
      </c>
      <c r="X33" s="13">
        <v>363</v>
      </c>
      <c r="Y33" s="13">
        <v>373</v>
      </c>
      <c r="Z33" s="13">
        <v>241</v>
      </c>
      <c r="AA33" s="13">
        <v>5830</v>
      </c>
      <c r="AB33" s="13">
        <v>1376</v>
      </c>
      <c r="AD33" s="177"/>
      <c r="AE33" s="177"/>
      <c r="AF33" s="177"/>
      <c r="AG33" s="177"/>
      <c r="AH33" s="177"/>
      <c r="AQ33" s="177">
        <v>8146</v>
      </c>
      <c r="AR33" s="175">
        <f t="shared" si="2"/>
        <v>33361</v>
      </c>
      <c r="AS33" s="163">
        <f t="shared" si="0"/>
        <v>4.0953842376626568</v>
      </c>
    </row>
    <row r="34" spans="1:51" s="96" customFormat="1" ht="30" hidden="1" customHeight="1" x14ac:dyDescent="0.25">
      <c r="A34" s="178" t="s">
        <v>45</v>
      </c>
      <c r="B34" s="17">
        <v>0.35299999999999998</v>
      </c>
      <c r="C34" s="17"/>
      <c r="D34" s="17">
        <f t="shared" ref="D34:AB34" si="18">D33/D30</f>
        <v>0.4926120651799808</v>
      </c>
      <c r="E34" s="3">
        <f t="shared" si="14"/>
        <v>1.395501601076433</v>
      </c>
      <c r="F34" s="3"/>
      <c r="G34" s="4"/>
      <c r="H34" s="23">
        <f t="shared" si="18"/>
        <v>0.96988906497622818</v>
      </c>
      <c r="I34" s="23">
        <f t="shared" si="18"/>
        <v>0.496</v>
      </c>
      <c r="J34" s="23">
        <f t="shared" si="18"/>
        <v>0.93837799551410694</v>
      </c>
      <c r="K34" s="23">
        <f t="shared" si="18"/>
        <v>0.22829076620825148</v>
      </c>
      <c r="L34" s="23">
        <f t="shared" si="18"/>
        <v>6.5353819519584508E-2</v>
      </c>
      <c r="M34" s="23">
        <f t="shared" si="18"/>
        <v>0.8527131782945736</v>
      </c>
      <c r="N34" s="23">
        <f t="shared" si="18"/>
        <v>0.52854122621564481</v>
      </c>
      <c r="O34" s="23">
        <f t="shared" si="18"/>
        <v>1</v>
      </c>
      <c r="P34" s="23">
        <f t="shared" si="18"/>
        <v>0.12670243499793643</v>
      </c>
      <c r="Q34" s="23">
        <f t="shared" si="18"/>
        <v>0.53407861521817523</v>
      </c>
      <c r="R34" s="23">
        <f t="shared" si="18"/>
        <v>0.27727763773856678</v>
      </c>
      <c r="S34" s="23">
        <f>S33/T30</f>
        <v>0.37676609105180536</v>
      </c>
      <c r="T34" s="23">
        <f>T33/U30</f>
        <v>0</v>
      </c>
      <c r="U34" s="23">
        <f>U33/V30</f>
        <v>0.49908003679852808</v>
      </c>
      <c r="V34" s="23">
        <f>V33/W30</f>
        <v>0.53728362183754996</v>
      </c>
      <c r="W34" s="23">
        <f t="shared" si="18"/>
        <v>0.84442964935641363</v>
      </c>
      <c r="X34" s="23">
        <f t="shared" si="18"/>
        <v>0.34440227703984821</v>
      </c>
      <c r="Y34" s="23">
        <f t="shared" si="18"/>
        <v>0.23956326268464997</v>
      </c>
      <c r="Z34" s="23">
        <f t="shared" si="18"/>
        <v>2.9426129426129426E-2</v>
      </c>
      <c r="AA34" s="23">
        <f t="shared" si="18"/>
        <v>0.66378230672890814</v>
      </c>
      <c r="AB34" s="23">
        <f t="shared" si="18"/>
        <v>0.2997168372903507</v>
      </c>
      <c r="AD34" s="177"/>
      <c r="AE34" s="177"/>
      <c r="AF34" s="177"/>
      <c r="AG34" s="177"/>
      <c r="AH34" s="177"/>
      <c r="AQ34" s="177"/>
      <c r="AR34" s="175">
        <f t="shared" si="2"/>
        <v>0.4926120651799808</v>
      </c>
      <c r="AS34" s="163" t="e">
        <f t="shared" si="0"/>
        <v>#DIV/0!</v>
      </c>
    </row>
    <row r="35" spans="1:51" s="96" customFormat="1" ht="30" hidden="1" customHeight="1" x14ac:dyDescent="0.25">
      <c r="A35" s="188" t="s">
        <v>49</v>
      </c>
      <c r="B35" s="1">
        <v>78690</v>
      </c>
      <c r="C35" s="1"/>
      <c r="D35" s="1">
        <f>SUM(H35:AB35)</f>
        <v>62498</v>
      </c>
      <c r="E35" s="3">
        <f t="shared" si="14"/>
        <v>0.79423052484432588</v>
      </c>
      <c r="F35" s="3"/>
      <c r="G35" s="4">
        <v>21</v>
      </c>
      <c r="H35" s="13">
        <v>612</v>
      </c>
      <c r="I35" s="13">
        <v>2036</v>
      </c>
      <c r="J35" s="13">
        <v>8474</v>
      </c>
      <c r="K35" s="13">
        <v>209</v>
      </c>
      <c r="L35" s="13">
        <v>3462</v>
      </c>
      <c r="M35" s="13">
        <v>4500</v>
      </c>
      <c r="N35" s="13">
        <v>1670</v>
      </c>
      <c r="O35" s="13">
        <v>4385</v>
      </c>
      <c r="P35" s="13">
        <v>930</v>
      </c>
      <c r="Q35" s="13">
        <v>2448</v>
      </c>
      <c r="R35" s="13">
        <v>2272</v>
      </c>
      <c r="S35" s="13">
        <v>2850</v>
      </c>
      <c r="T35" s="13">
        <v>4459</v>
      </c>
      <c r="U35" s="13">
        <v>2432</v>
      </c>
      <c r="V35" s="13">
        <v>3401</v>
      </c>
      <c r="W35" s="13">
        <v>2373</v>
      </c>
      <c r="X35" s="13">
        <v>363</v>
      </c>
      <c r="Y35" s="13">
        <v>373</v>
      </c>
      <c r="Z35" s="13">
        <v>1850</v>
      </c>
      <c r="AA35" s="13">
        <v>8664</v>
      </c>
      <c r="AB35" s="13">
        <v>4735</v>
      </c>
      <c r="AD35" s="177"/>
      <c r="AE35" s="177"/>
      <c r="AF35" s="177"/>
      <c r="AG35" s="177"/>
      <c r="AH35" s="177"/>
      <c r="AQ35" s="177">
        <v>5837</v>
      </c>
      <c r="AR35" s="175">
        <f t="shared" si="2"/>
        <v>56661</v>
      </c>
      <c r="AS35" s="163">
        <f>AR35/AQ35</f>
        <v>9.7072126092170627</v>
      </c>
    </row>
    <row r="36" spans="1:51" s="96" customFormat="1" ht="30" hidden="1" customHeight="1" x14ac:dyDescent="0.25">
      <c r="A36" s="182" t="s">
        <v>45</v>
      </c>
      <c r="B36" s="14">
        <f>B35/B30</f>
        <v>0.70453304205352263</v>
      </c>
      <c r="C36" s="14"/>
      <c r="D36" s="14">
        <f>D35/D30</f>
        <v>0.74173678776154472</v>
      </c>
      <c r="E36" s="3">
        <f t="shared" si="14"/>
        <v>1.0528062468150299</v>
      </c>
      <c r="F36" s="3"/>
      <c r="G36" s="4"/>
      <c r="H36" s="15">
        <f>H35/H30</f>
        <v>0.96988906497622818</v>
      </c>
      <c r="I36" s="15">
        <f t="shared" ref="I36:AB36" si="19">I35/I30</f>
        <v>1.0858666666666668</v>
      </c>
      <c r="J36" s="15">
        <f t="shared" si="19"/>
        <v>1.0003541494510684</v>
      </c>
      <c r="K36" s="15">
        <f t="shared" si="19"/>
        <v>4.1060903732809427E-2</v>
      </c>
      <c r="L36" s="15">
        <f t="shared" si="19"/>
        <v>0.74918848734040255</v>
      </c>
      <c r="M36" s="15">
        <f t="shared" si="19"/>
        <v>0.99667774086378735</v>
      </c>
      <c r="N36" s="15">
        <f t="shared" si="19"/>
        <v>0.5884425651867512</v>
      </c>
      <c r="O36" s="15">
        <f t="shared" si="19"/>
        <v>1</v>
      </c>
      <c r="P36" s="15">
        <f t="shared" si="19"/>
        <v>0.38382170862567067</v>
      </c>
      <c r="Q36" s="15">
        <f t="shared" si="19"/>
        <v>0.88279841327082587</v>
      </c>
      <c r="R36" s="15">
        <f t="shared" si="19"/>
        <v>0.81814908174288803</v>
      </c>
      <c r="S36" s="15">
        <f t="shared" si="19"/>
        <v>0.7661290322580645</v>
      </c>
      <c r="T36" s="15">
        <f t="shared" si="19"/>
        <v>1</v>
      </c>
      <c r="U36" s="15">
        <f t="shared" si="19"/>
        <v>0.9170437405731523</v>
      </c>
      <c r="V36" s="15">
        <f t="shared" si="19"/>
        <v>0.78219871205151792</v>
      </c>
      <c r="W36" s="15">
        <f t="shared" si="19"/>
        <v>0.52663115845539277</v>
      </c>
      <c r="X36" s="15">
        <f t="shared" si="19"/>
        <v>0.34440227703984821</v>
      </c>
      <c r="Y36" s="15">
        <f t="shared" si="19"/>
        <v>0.23956326268464997</v>
      </c>
      <c r="Z36" s="15">
        <f t="shared" si="19"/>
        <v>0.22588522588522589</v>
      </c>
      <c r="AA36" s="15">
        <f t="shared" si="19"/>
        <v>0.98645109871342362</v>
      </c>
      <c r="AB36" s="15">
        <f t="shared" si="19"/>
        <v>1.0313657155303855</v>
      </c>
      <c r="AC36" s="192"/>
      <c r="AD36" s="15"/>
      <c r="AE36" s="15"/>
      <c r="AF36" s="15"/>
      <c r="AG36" s="15"/>
      <c r="AH36" s="15"/>
      <c r="AI36" s="193"/>
      <c r="AJ36" s="15"/>
      <c r="AK36" s="15"/>
      <c r="AL36" s="15"/>
      <c r="AM36" s="15"/>
      <c r="AN36" s="15"/>
      <c r="AO36" s="15"/>
      <c r="AP36" s="192"/>
      <c r="AQ36" s="15"/>
      <c r="AR36" s="175">
        <f t="shared" si="2"/>
        <v>0.74173678776154472</v>
      </c>
      <c r="AS36" s="163" t="e">
        <f t="shared" si="0"/>
        <v>#DIV/0!</v>
      </c>
    </row>
    <row r="37" spans="1:51" s="96" customFormat="1" ht="30" hidden="1" customHeight="1" x14ac:dyDescent="0.25">
      <c r="A37" s="194" t="s">
        <v>50</v>
      </c>
      <c r="B37" s="1"/>
      <c r="C37" s="1"/>
      <c r="D37" s="16">
        <f>SUM(H37:AB37)</f>
        <v>0</v>
      </c>
      <c r="E37" s="3" t="e">
        <f t="shared" si="14"/>
        <v>#DIV/0!</v>
      </c>
      <c r="F37" s="3"/>
      <c r="G37" s="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D37" s="177"/>
      <c r="AE37" s="177"/>
      <c r="AF37" s="177"/>
      <c r="AG37" s="177"/>
      <c r="AH37" s="177"/>
      <c r="AQ37" s="177"/>
      <c r="AR37" s="175">
        <f t="shared" si="2"/>
        <v>0</v>
      </c>
      <c r="AS37" s="163" t="e">
        <f t="shared" si="0"/>
        <v>#DIV/0!</v>
      </c>
    </row>
    <row r="38" spans="1:51" s="96" customFormat="1" ht="30" hidden="1" customHeight="1" x14ac:dyDescent="0.25">
      <c r="A38" s="188" t="s">
        <v>51</v>
      </c>
      <c r="B38" s="1">
        <v>189948</v>
      </c>
      <c r="C38" s="1"/>
      <c r="D38" s="1">
        <f>SUM(H38:AB38)</f>
        <v>160028</v>
      </c>
      <c r="E38" s="3">
        <f t="shared" si="14"/>
        <v>0.842483205930044</v>
      </c>
      <c r="F38" s="3"/>
      <c r="G38" s="4">
        <v>21</v>
      </c>
      <c r="H38" s="13">
        <v>13500</v>
      </c>
      <c r="I38" s="13">
        <v>5200</v>
      </c>
      <c r="J38" s="13">
        <v>16840</v>
      </c>
      <c r="K38" s="13">
        <v>6850</v>
      </c>
      <c r="L38" s="13">
        <v>3777</v>
      </c>
      <c r="M38" s="13">
        <v>4540</v>
      </c>
      <c r="N38" s="13">
        <v>4306</v>
      </c>
      <c r="O38" s="13">
        <v>10238</v>
      </c>
      <c r="P38" s="13">
        <v>3002</v>
      </c>
      <c r="Q38" s="13">
        <v>3786</v>
      </c>
      <c r="R38" s="13">
        <v>2574</v>
      </c>
      <c r="S38" s="13">
        <v>8200</v>
      </c>
      <c r="T38" s="13">
        <v>12344</v>
      </c>
      <c r="U38" s="13">
        <v>5450</v>
      </c>
      <c r="V38" s="13">
        <v>10518</v>
      </c>
      <c r="W38" s="13">
        <v>6413</v>
      </c>
      <c r="X38" s="13">
        <v>6677</v>
      </c>
      <c r="Y38" s="13">
        <v>2150</v>
      </c>
      <c r="Z38" s="13">
        <v>2900</v>
      </c>
      <c r="AA38" s="13">
        <v>25343</v>
      </c>
      <c r="AB38" s="13">
        <v>5420</v>
      </c>
      <c r="AD38" s="177"/>
      <c r="AE38" s="177"/>
      <c r="AF38" s="177"/>
      <c r="AG38" s="177"/>
      <c r="AH38" s="177"/>
      <c r="AQ38" s="177">
        <v>1757</v>
      </c>
      <c r="AR38" s="175">
        <f t="shared" si="2"/>
        <v>158271</v>
      </c>
      <c r="AS38" s="163">
        <f t="shared" si="0"/>
        <v>90.080250426863969</v>
      </c>
    </row>
    <row r="39" spans="1:51" s="96" customFormat="1" ht="30" hidden="1" customHeight="1" x14ac:dyDescent="0.25">
      <c r="A39" s="182" t="s">
        <v>52</v>
      </c>
      <c r="B39" s="14"/>
      <c r="C39" s="14"/>
      <c r="D39" s="14" t="e">
        <f>D38/D37</f>
        <v>#DIV/0!</v>
      </c>
      <c r="E39" s="3" t="e">
        <f t="shared" si="14"/>
        <v>#DIV/0!</v>
      </c>
      <c r="F39" s="3"/>
      <c r="G39" s="4"/>
      <c r="H39" s="15" t="e">
        <f>H38/H37</f>
        <v>#DIV/0!</v>
      </c>
      <c r="I39" s="15" t="e">
        <f t="shared" ref="I39:AB39" si="20">I38/I37</f>
        <v>#DIV/0!</v>
      </c>
      <c r="J39" s="15" t="e">
        <f t="shared" si="20"/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D39" s="177"/>
      <c r="AE39" s="177"/>
      <c r="AF39" s="177"/>
      <c r="AG39" s="177"/>
      <c r="AH39" s="177"/>
      <c r="AQ39" s="177"/>
      <c r="AR39" s="175" t="e">
        <f t="shared" si="2"/>
        <v>#DIV/0!</v>
      </c>
      <c r="AS39" s="163" t="e">
        <f t="shared" si="0"/>
        <v>#DIV/0!</v>
      </c>
    </row>
    <row r="40" spans="1:51" s="96" customFormat="1" ht="30" hidden="1" customHeight="1" x14ac:dyDescent="0.25">
      <c r="A40" s="195" t="s">
        <v>53</v>
      </c>
      <c r="B40" s="1">
        <v>174978</v>
      </c>
      <c r="C40" s="1"/>
      <c r="D40" s="1">
        <f>SUM(H40:AB40)</f>
        <v>135847</v>
      </c>
      <c r="E40" s="3">
        <f t="shared" si="14"/>
        <v>0.77636617174730538</v>
      </c>
      <c r="F40" s="3"/>
      <c r="G40" s="4">
        <v>20</v>
      </c>
      <c r="H40" s="13">
        <v>10000</v>
      </c>
      <c r="I40" s="13">
        <v>5896</v>
      </c>
      <c r="J40" s="13">
        <v>14375</v>
      </c>
      <c r="K40" s="13">
        <v>6615</v>
      </c>
      <c r="L40" s="13">
        <v>3268</v>
      </c>
      <c r="M40" s="13">
        <v>4110</v>
      </c>
      <c r="N40" s="13">
        <v>3097</v>
      </c>
      <c r="O40" s="13">
        <v>9518</v>
      </c>
      <c r="P40" s="13">
        <v>1471</v>
      </c>
      <c r="Q40" s="13">
        <v>3836</v>
      </c>
      <c r="R40" s="13">
        <v>2653</v>
      </c>
      <c r="S40" s="13">
        <v>6250</v>
      </c>
      <c r="T40" s="13">
        <v>14823</v>
      </c>
      <c r="U40" s="13">
        <v>1399</v>
      </c>
      <c r="V40" s="13">
        <v>10885</v>
      </c>
      <c r="W40" s="13"/>
      <c r="X40" s="13">
        <v>4068</v>
      </c>
      <c r="Y40" s="13">
        <v>2150</v>
      </c>
      <c r="Z40" s="13">
        <v>2670</v>
      </c>
      <c r="AA40" s="13">
        <v>23343</v>
      </c>
      <c r="AB40" s="13">
        <v>5420</v>
      </c>
      <c r="AD40" s="177"/>
      <c r="AE40" s="177"/>
      <c r="AF40" s="177"/>
      <c r="AG40" s="177"/>
      <c r="AH40" s="177"/>
      <c r="AQ40" s="177">
        <v>261</v>
      </c>
      <c r="AR40" s="175">
        <f t="shared" si="2"/>
        <v>135586</v>
      </c>
      <c r="AS40" s="163">
        <f t="shared" si="0"/>
        <v>519.48659003831415</v>
      </c>
    </row>
    <row r="41" spans="1:51" s="163" customFormat="1" ht="31.5" hidden="1" customHeight="1" x14ac:dyDescent="0.25">
      <c r="A41" s="176" t="s">
        <v>150</v>
      </c>
      <c r="B41" s="1">
        <v>222814</v>
      </c>
      <c r="C41" s="1"/>
      <c r="D41" s="1">
        <f>SUM(H41:AB41)</f>
        <v>220897.8</v>
      </c>
      <c r="E41" s="3">
        <f t="shared" si="14"/>
        <v>0.99140000179521925</v>
      </c>
      <c r="F41" s="3"/>
      <c r="G41" s="4"/>
      <c r="H41" s="5">
        <v>21387</v>
      </c>
      <c r="I41" s="5">
        <v>6370</v>
      </c>
      <c r="J41" s="5">
        <v>14804</v>
      </c>
      <c r="K41" s="5">
        <v>11519</v>
      </c>
      <c r="L41" s="5">
        <v>6216</v>
      </c>
      <c r="M41" s="5">
        <v>14257</v>
      </c>
      <c r="N41" s="5">
        <v>7235</v>
      </c>
      <c r="O41" s="5">
        <v>11166</v>
      </c>
      <c r="P41" s="5">
        <v>10677</v>
      </c>
      <c r="Q41" s="5">
        <f>SUM(Q45:Q50)</f>
        <v>3874.8</v>
      </c>
      <c r="R41" s="5">
        <v>6645</v>
      </c>
      <c r="S41" s="5">
        <v>10016</v>
      </c>
      <c r="T41" s="5">
        <v>13361</v>
      </c>
      <c r="U41" s="5">
        <v>13059</v>
      </c>
      <c r="V41" s="5">
        <v>11222</v>
      </c>
      <c r="W41" s="5">
        <v>9636</v>
      </c>
      <c r="X41" s="5">
        <v>8357</v>
      </c>
      <c r="Y41" s="5">
        <v>4627</v>
      </c>
      <c r="Z41" s="5">
        <v>8804</v>
      </c>
      <c r="AA41" s="5">
        <v>18008</v>
      </c>
      <c r="AB41" s="5">
        <v>9657</v>
      </c>
      <c r="AC41" s="183"/>
      <c r="AD41" s="184"/>
      <c r="AE41" s="184"/>
      <c r="AF41" s="184"/>
      <c r="AG41" s="184"/>
      <c r="AH41" s="184"/>
      <c r="AI41" s="183"/>
      <c r="AJ41" s="183"/>
      <c r="AK41" s="183"/>
      <c r="AL41" s="183"/>
      <c r="AM41" s="183"/>
      <c r="AN41" s="183"/>
      <c r="AQ41" s="171"/>
      <c r="AR41" s="175">
        <f t="shared" si="2"/>
        <v>220897.8</v>
      </c>
      <c r="AS41" s="163" t="e">
        <f t="shared" si="0"/>
        <v>#DIV/0!</v>
      </c>
    </row>
    <row r="42" spans="1:51" s="163" customFormat="1" ht="30" hidden="1" customHeight="1" x14ac:dyDescent="0.25">
      <c r="A42" s="196" t="s">
        <v>204</v>
      </c>
      <c r="B42" s="1">
        <v>223108</v>
      </c>
      <c r="C42" s="1"/>
      <c r="D42" s="1">
        <f>SUM(H42:AB42)</f>
        <v>199104.80000000002</v>
      </c>
      <c r="E42" s="3">
        <f t="shared" si="14"/>
        <v>0.89241443605787341</v>
      </c>
      <c r="F42" s="3"/>
      <c r="G42" s="25">
        <v>21</v>
      </c>
      <c r="H42" s="26">
        <f>SUM(H45:H50)+90</f>
        <v>19349</v>
      </c>
      <c r="I42" s="26">
        <f t="shared" ref="I42:M42" si="21">SUM(I45:I50)</f>
        <v>6046</v>
      </c>
      <c r="J42" s="26">
        <f t="shared" si="21"/>
        <v>12776.800000000001</v>
      </c>
      <c r="K42" s="26">
        <f>SUM(K45:K50)+633</f>
        <v>13992</v>
      </c>
      <c r="L42" s="26">
        <f t="shared" si="21"/>
        <v>7522</v>
      </c>
      <c r="M42" s="26">
        <f t="shared" si="21"/>
        <v>11925</v>
      </c>
      <c r="N42" s="26">
        <f>SUM(N45:N50)+90</f>
        <v>6271</v>
      </c>
      <c r="O42" s="26">
        <f t="shared" ref="O42:P42" si="22">SUM(O45:O50)</f>
        <v>9426</v>
      </c>
      <c r="P42" s="26">
        <f t="shared" si="22"/>
        <v>8638</v>
      </c>
      <c r="Q42" s="26">
        <f>SUM(Q45:Q50)+255.5</f>
        <v>4130.3</v>
      </c>
      <c r="R42" s="26">
        <f>SUM(R45:R50)</f>
        <v>4025</v>
      </c>
      <c r="S42" s="26">
        <f>SUM(S45:S50)+60</f>
        <v>8766</v>
      </c>
      <c r="T42" s="26">
        <f>SUM(T45:T50)+200</f>
        <v>11109</v>
      </c>
      <c r="U42" s="26">
        <f>SUM(U45:U50)</f>
        <v>10714</v>
      </c>
      <c r="V42" s="26">
        <f>SUM(V45:V50)</f>
        <v>11297</v>
      </c>
      <c r="W42" s="26">
        <f>SUM(W45:W50)</f>
        <v>7624.2</v>
      </c>
      <c r="X42" s="26">
        <f>SUM(X45:X50)</f>
        <v>7456.5</v>
      </c>
      <c r="Y42" s="26">
        <f>SUM(Y45:Y50)</f>
        <v>3772</v>
      </c>
      <c r="Z42" s="26">
        <f t="shared" ref="Z42:AB42" si="23">SUM(Z45:Z50)</f>
        <v>7888</v>
      </c>
      <c r="AA42" s="26">
        <f t="shared" si="23"/>
        <v>17937</v>
      </c>
      <c r="AB42" s="26">
        <f t="shared" si="23"/>
        <v>8440</v>
      </c>
      <c r="AC42" s="197">
        <f>AC45+AC46+AC50</f>
        <v>0</v>
      </c>
      <c r="AD42" s="26"/>
      <c r="AE42" s="26"/>
      <c r="AF42" s="26"/>
      <c r="AG42" s="26"/>
      <c r="AH42" s="26"/>
      <c r="AI42" s="198"/>
      <c r="AJ42" s="198"/>
      <c r="AK42" s="198"/>
      <c r="AL42" s="198"/>
      <c r="AM42" s="198"/>
      <c r="AN42" s="198"/>
      <c r="AQ42" s="171">
        <v>166</v>
      </c>
      <c r="AR42" s="175">
        <f t="shared" si="2"/>
        <v>198938.80000000002</v>
      </c>
      <c r="AS42" s="163">
        <f t="shared" si="0"/>
        <v>1198.4265060240964</v>
      </c>
      <c r="AW42" s="163">
        <v>87514.7</v>
      </c>
      <c r="AY42" s="199">
        <f>D42+AW42</f>
        <v>286619.5</v>
      </c>
    </row>
    <row r="43" spans="1:51" s="163" customFormat="1" ht="30" hidden="1" customHeight="1" x14ac:dyDescent="0.25">
      <c r="A43" s="200" t="s">
        <v>176</v>
      </c>
      <c r="B43" s="1">
        <v>633</v>
      </c>
      <c r="C43" s="1"/>
      <c r="D43" s="1">
        <f>SUM(H43:AB43)</f>
        <v>457</v>
      </c>
      <c r="E43" s="3">
        <f t="shared" si="14"/>
        <v>0.721958925750395</v>
      </c>
      <c r="F43" s="3"/>
      <c r="G43" s="4"/>
      <c r="H43" s="5"/>
      <c r="I43" s="5"/>
      <c r="J43" s="5"/>
      <c r="K43" s="5"/>
      <c r="L43" s="5"/>
      <c r="M43" s="5"/>
      <c r="N43" s="5"/>
      <c r="O43" s="5">
        <v>457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183"/>
      <c r="AD43" s="184"/>
      <c r="AE43" s="184"/>
      <c r="AF43" s="184"/>
      <c r="AG43" s="184"/>
      <c r="AH43" s="184"/>
      <c r="AI43" s="183"/>
      <c r="AJ43" s="183"/>
      <c r="AK43" s="183"/>
      <c r="AL43" s="183"/>
      <c r="AM43" s="183"/>
      <c r="AN43" s="183"/>
      <c r="AQ43" s="171"/>
      <c r="AR43" s="175">
        <f t="shared" si="2"/>
        <v>457</v>
      </c>
      <c r="AS43" s="163" t="e">
        <f t="shared" si="0"/>
        <v>#DIV/0!</v>
      </c>
    </row>
    <row r="44" spans="1:51" s="163" customFormat="1" ht="30" hidden="1" customHeight="1" x14ac:dyDescent="0.25">
      <c r="A44" s="201" t="s">
        <v>52</v>
      </c>
      <c r="B44" s="27">
        <f>B42/B41</f>
        <v>1.0013194862082275</v>
      </c>
      <c r="C44" s="27"/>
      <c r="D44" s="27">
        <f>D42/D41</f>
        <v>0.90134351722832928</v>
      </c>
      <c r="E44" s="3">
        <f t="shared" si="14"/>
        <v>0.90015577409914904</v>
      </c>
      <c r="F44" s="3"/>
      <c r="G44" s="4"/>
      <c r="H44" s="27">
        <f>H42/H41</f>
        <v>0.90470846776078928</v>
      </c>
      <c r="I44" s="27">
        <f t="shared" ref="I44:AB44" si="24">I42/I41</f>
        <v>0.9491365777080063</v>
      </c>
      <c r="J44" s="27">
        <f t="shared" si="24"/>
        <v>0.8630640367468253</v>
      </c>
      <c r="K44" s="27">
        <f t="shared" si="24"/>
        <v>1.2146887750672801</v>
      </c>
      <c r="L44" s="27">
        <f t="shared" si="24"/>
        <v>1.21010296010296</v>
      </c>
      <c r="M44" s="27">
        <f t="shared" si="24"/>
        <v>0.83643122676579928</v>
      </c>
      <c r="N44" s="27">
        <f t="shared" si="24"/>
        <v>0.86675881133379407</v>
      </c>
      <c r="O44" s="27">
        <f t="shared" si="24"/>
        <v>0.84416980118216012</v>
      </c>
      <c r="P44" s="27">
        <f t="shared" si="24"/>
        <v>0.80902875339514846</v>
      </c>
      <c r="Q44" s="27">
        <f t="shared" si="24"/>
        <v>1.0659388871683699</v>
      </c>
      <c r="R44" s="27">
        <f t="shared" si="24"/>
        <v>0.6057185854025583</v>
      </c>
      <c r="S44" s="27">
        <f t="shared" si="24"/>
        <v>0.87519968051118213</v>
      </c>
      <c r="T44" s="27">
        <f t="shared" si="24"/>
        <v>0.83144974178579445</v>
      </c>
      <c r="U44" s="27">
        <f t="shared" si="24"/>
        <v>0.82043035454475843</v>
      </c>
      <c r="V44" s="27">
        <f t="shared" si="24"/>
        <v>1.0066833006594189</v>
      </c>
      <c r="W44" s="27">
        <f t="shared" si="24"/>
        <v>0.79122042341220422</v>
      </c>
      <c r="X44" s="27">
        <f t="shared" si="24"/>
        <v>0.89224602129950936</v>
      </c>
      <c r="Y44" s="27">
        <f t="shared" si="24"/>
        <v>0.81521504214393781</v>
      </c>
      <c r="Z44" s="27">
        <f t="shared" si="24"/>
        <v>0.89595638346206274</v>
      </c>
      <c r="AA44" s="27">
        <f t="shared" si="24"/>
        <v>0.99605730786317193</v>
      </c>
      <c r="AB44" s="27">
        <f t="shared" si="24"/>
        <v>0.87397742570156367</v>
      </c>
      <c r="AC44" s="185"/>
      <c r="AD44" s="186"/>
      <c r="AE44" s="186"/>
      <c r="AF44" s="186"/>
      <c r="AG44" s="186"/>
      <c r="AH44" s="186"/>
      <c r="AI44" s="185"/>
      <c r="AJ44" s="185"/>
      <c r="AK44" s="185"/>
      <c r="AL44" s="185"/>
      <c r="AM44" s="185"/>
      <c r="AN44" s="185"/>
      <c r="AQ44" s="171"/>
      <c r="AR44" s="175">
        <f t="shared" si="2"/>
        <v>0.90134351722832928</v>
      </c>
      <c r="AS44" s="163" t="e">
        <f t="shared" si="0"/>
        <v>#DIV/0!</v>
      </c>
      <c r="AY44" s="163">
        <v>301400</v>
      </c>
    </row>
    <row r="45" spans="1:51" s="163" customFormat="1" ht="30" hidden="1" customHeight="1" x14ac:dyDescent="0.25">
      <c r="A45" s="182" t="s">
        <v>149</v>
      </c>
      <c r="B45" s="1">
        <v>96740</v>
      </c>
      <c r="C45" s="1"/>
      <c r="D45" s="1">
        <f>SUM(H45:AB45)</f>
        <v>82840</v>
      </c>
      <c r="E45" s="3">
        <f t="shared" si="14"/>
        <v>0.85631589828406041</v>
      </c>
      <c r="F45" s="3"/>
      <c r="G45" s="4">
        <v>21</v>
      </c>
      <c r="H45" s="28">
        <v>13006</v>
      </c>
      <c r="I45" s="28">
        <v>2826</v>
      </c>
      <c r="J45" s="28">
        <v>3870.5</v>
      </c>
      <c r="K45" s="28">
        <v>4787</v>
      </c>
      <c r="L45" s="28">
        <v>2313</v>
      </c>
      <c r="M45" s="28">
        <v>7002</v>
      </c>
      <c r="N45" s="28">
        <v>3182</v>
      </c>
      <c r="O45" s="28">
        <v>3392</v>
      </c>
      <c r="P45" s="28">
        <v>2860</v>
      </c>
      <c r="Q45" s="28">
        <v>1047</v>
      </c>
      <c r="R45" s="28">
        <v>952</v>
      </c>
      <c r="S45" s="28">
        <v>2818</v>
      </c>
      <c r="T45" s="28">
        <v>5980</v>
      </c>
      <c r="U45" s="28">
        <v>6043</v>
      </c>
      <c r="V45" s="28">
        <v>3526</v>
      </c>
      <c r="W45" s="28">
        <v>1938.5</v>
      </c>
      <c r="X45" s="28">
        <v>2888</v>
      </c>
      <c r="Y45" s="28">
        <v>1069</v>
      </c>
      <c r="Z45" s="28">
        <v>1485</v>
      </c>
      <c r="AA45" s="28">
        <v>7689</v>
      </c>
      <c r="AB45" s="28">
        <v>4166</v>
      </c>
      <c r="AC45" s="185"/>
      <c r="AD45" s="186"/>
      <c r="AE45" s="186"/>
      <c r="AF45" s="186"/>
      <c r="AG45" s="186"/>
      <c r="AH45" s="186"/>
      <c r="AI45" s="185"/>
      <c r="AJ45" s="185"/>
      <c r="AK45" s="185"/>
      <c r="AL45" s="185"/>
      <c r="AM45" s="185"/>
      <c r="AN45" s="185"/>
      <c r="AQ45" s="171"/>
      <c r="AR45" s="175">
        <f t="shared" si="2"/>
        <v>82840</v>
      </c>
      <c r="AS45" s="163" t="e">
        <f t="shared" si="0"/>
        <v>#DIV/0!</v>
      </c>
      <c r="AX45" s="199"/>
      <c r="AY45" s="202">
        <f>AY42/AY44</f>
        <v>0.9509605175846052</v>
      </c>
    </row>
    <row r="46" spans="1:51" s="163" customFormat="1" ht="30" hidden="1" customHeight="1" x14ac:dyDescent="0.25">
      <c r="A46" s="182" t="s">
        <v>54</v>
      </c>
      <c r="B46" s="1">
        <v>97963</v>
      </c>
      <c r="C46" s="1"/>
      <c r="D46" s="1">
        <f>SUM(H46:AB46)</f>
        <v>75468.600000000006</v>
      </c>
      <c r="E46" s="3">
        <f t="shared" si="14"/>
        <v>0.77037861233322791</v>
      </c>
      <c r="F46" s="3"/>
      <c r="G46" s="4">
        <v>21</v>
      </c>
      <c r="H46" s="13">
        <v>392</v>
      </c>
      <c r="I46" s="13">
        <v>2066</v>
      </c>
      <c r="J46" s="13">
        <v>5787.6</v>
      </c>
      <c r="K46" s="13">
        <v>7096</v>
      </c>
      <c r="L46" s="13">
        <v>2723</v>
      </c>
      <c r="M46" s="13">
        <v>3788</v>
      </c>
      <c r="N46" s="13">
        <v>2060</v>
      </c>
      <c r="O46" s="13">
        <v>4544</v>
      </c>
      <c r="P46" s="13">
        <v>2992</v>
      </c>
      <c r="Q46" s="13">
        <v>1590</v>
      </c>
      <c r="R46" s="13">
        <v>2391</v>
      </c>
      <c r="S46" s="13">
        <v>3795</v>
      </c>
      <c r="T46" s="13">
        <v>3312</v>
      </c>
      <c r="U46" s="13">
        <v>4121</v>
      </c>
      <c r="V46" s="13">
        <v>5352</v>
      </c>
      <c r="W46" s="13">
        <v>3565</v>
      </c>
      <c r="X46" s="13">
        <v>2700</v>
      </c>
      <c r="Y46" s="13">
        <v>2104</v>
      </c>
      <c r="Z46" s="13">
        <v>4606</v>
      </c>
      <c r="AA46" s="13">
        <v>6739</v>
      </c>
      <c r="AB46" s="13">
        <v>3745</v>
      </c>
      <c r="AC46" s="185"/>
      <c r="AD46" s="186"/>
      <c r="AE46" s="186"/>
      <c r="AF46" s="186"/>
      <c r="AG46" s="186"/>
      <c r="AH46" s="186"/>
      <c r="AI46" s="185"/>
      <c r="AJ46" s="185"/>
      <c r="AK46" s="185"/>
      <c r="AL46" s="185"/>
      <c r="AM46" s="185"/>
      <c r="AN46" s="185"/>
      <c r="AQ46" s="171">
        <v>166</v>
      </c>
      <c r="AR46" s="175">
        <f t="shared" si="2"/>
        <v>75302.600000000006</v>
      </c>
      <c r="AS46" s="163">
        <f t="shared" si="0"/>
        <v>453.63012048192775</v>
      </c>
      <c r="AU46" s="203"/>
      <c r="AX46" s="199"/>
    </row>
    <row r="47" spans="1:51" s="163" customFormat="1" ht="30" hidden="1" customHeight="1" x14ac:dyDescent="0.25">
      <c r="A47" s="182" t="s">
        <v>55</v>
      </c>
      <c r="B47" s="1">
        <v>1835</v>
      </c>
      <c r="C47" s="1"/>
      <c r="D47" s="1">
        <f t="shared" ref="D47:D49" si="25">SUM(H47:AB47)</f>
        <v>944.5</v>
      </c>
      <c r="E47" s="3">
        <f t="shared" si="14"/>
        <v>0.51471389645776566</v>
      </c>
      <c r="F47" s="3"/>
      <c r="G47" s="4">
        <v>6</v>
      </c>
      <c r="H47" s="28">
        <v>284</v>
      </c>
      <c r="I47" s="28"/>
      <c r="J47" s="28">
        <v>50</v>
      </c>
      <c r="K47" s="28">
        <v>200</v>
      </c>
      <c r="L47" s="28"/>
      <c r="M47" s="28"/>
      <c r="N47" s="28"/>
      <c r="O47" s="28"/>
      <c r="P47" s="28">
        <v>110</v>
      </c>
      <c r="Q47" s="28"/>
      <c r="R47" s="28"/>
      <c r="S47" s="28"/>
      <c r="T47" s="28"/>
      <c r="U47" s="28"/>
      <c r="V47" s="28">
        <v>225</v>
      </c>
      <c r="W47" s="28"/>
      <c r="X47" s="28">
        <v>75.5</v>
      </c>
      <c r="Y47" s="28"/>
      <c r="Z47" s="28"/>
      <c r="AA47" s="28"/>
      <c r="AB47" s="28"/>
      <c r="AC47" s="185"/>
      <c r="AD47" s="186"/>
      <c r="AE47" s="186"/>
      <c r="AF47" s="186"/>
      <c r="AG47" s="186"/>
      <c r="AH47" s="186"/>
      <c r="AI47" s="185"/>
      <c r="AJ47" s="185"/>
      <c r="AK47" s="185"/>
      <c r="AL47" s="185"/>
      <c r="AM47" s="185"/>
      <c r="AN47" s="185"/>
      <c r="AQ47" s="171"/>
      <c r="AR47" s="175">
        <f t="shared" si="2"/>
        <v>944.5</v>
      </c>
      <c r="AS47" s="163" t="e">
        <f t="shared" si="0"/>
        <v>#DIV/0!</v>
      </c>
      <c r="AU47" s="199"/>
    </row>
    <row r="48" spans="1:51" s="163" customFormat="1" ht="30" hidden="1" customHeight="1" x14ac:dyDescent="0.25">
      <c r="A48" s="182" t="s">
        <v>56</v>
      </c>
      <c r="B48" s="1">
        <v>998</v>
      </c>
      <c r="C48" s="1"/>
      <c r="D48" s="1">
        <f t="shared" si="25"/>
        <v>959</v>
      </c>
      <c r="E48" s="3">
        <f t="shared" si="14"/>
        <v>0.96092184368737477</v>
      </c>
      <c r="F48" s="3"/>
      <c r="G48" s="4">
        <v>8</v>
      </c>
      <c r="H48" s="28">
        <v>224</v>
      </c>
      <c r="I48" s="28">
        <v>24</v>
      </c>
      <c r="J48" s="28">
        <v>173</v>
      </c>
      <c r="K48" s="28">
        <v>50</v>
      </c>
      <c r="L48" s="28"/>
      <c r="M48" s="28"/>
      <c r="N48" s="28"/>
      <c r="O48" s="28"/>
      <c r="P48" s="28"/>
      <c r="Q48" s="28"/>
      <c r="R48" s="28"/>
      <c r="S48" s="28"/>
      <c r="T48" s="28">
        <v>76</v>
      </c>
      <c r="U48" s="28"/>
      <c r="V48" s="28"/>
      <c r="W48" s="28"/>
      <c r="X48" s="28">
        <v>80</v>
      </c>
      <c r="Y48" s="28">
        <v>100</v>
      </c>
      <c r="Z48" s="28"/>
      <c r="AA48" s="28">
        <v>232</v>
      </c>
      <c r="AB48" s="28"/>
      <c r="AC48" s="185"/>
      <c r="AD48" s="186"/>
      <c r="AE48" s="186"/>
      <c r="AF48" s="186"/>
      <c r="AG48" s="186"/>
      <c r="AH48" s="186"/>
      <c r="AI48" s="185"/>
      <c r="AJ48" s="185"/>
      <c r="AK48" s="185"/>
      <c r="AL48" s="185"/>
      <c r="AM48" s="185"/>
      <c r="AN48" s="185"/>
      <c r="AQ48" s="171"/>
      <c r="AR48" s="175">
        <f t="shared" si="2"/>
        <v>959</v>
      </c>
      <c r="AS48" s="163" t="e">
        <f t="shared" si="0"/>
        <v>#DIV/0!</v>
      </c>
    </row>
    <row r="49" spans="1:45" s="163" customFormat="1" ht="30" hidden="1" customHeight="1" x14ac:dyDescent="0.25">
      <c r="A49" s="182" t="s">
        <v>202</v>
      </c>
      <c r="B49" s="1"/>
      <c r="C49" s="1"/>
      <c r="D49" s="1">
        <f t="shared" si="25"/>
        <v>11460.7</v>
      </c>
      <c r="E49" s="3"/>
      <c r="F49" s="3"/>
      <c r="G49" s="4">
        <v>21</v>
      </c>
      <c r="H49" s="28">
        <v>100</v>
      </c>
      <c r="I49" s="28">
        <v>395</v>
      </c>
      <c r="J49" s="28">
        <v>1577.7</v>
      </c>
      <c r="K49" s="28">
        <v>148</v>
      </c>
      <c r="L49" s="28">
        <v>646</v>
      </c>
      <c r="M49" s="28">
        <v>595</v>
      </c>
      <c r="N49" s="28">
        <v>563</v>
      </c>
      <c r="O49" s="28">
        <v>1103</v>
      </c>
      <c r="P49" s="28">
        <v>240</v>
      </c>
      <c r="Q49" s="28">
        <v>552</v>
      </c>
      <c r="R49" s="28">
        <v>394</v>
      </c>
      <c r="S49" s="28">
        <v>1120</v>
      </c>
      <c r="T49" s="28">
        <v>827</v>
      </c>
      <c r="U49" s="28">
        <v>254</v>
      </c>
      <c r="V49" s="28">
        <v>70</v>
      </c>
      <c r="W49" s="28">
        <v>262</v>
      </c>
      <c r="X49" s="28">
        <v>455</v>
      </c>
      <c r="Y49" s="28">
        <v>434</v>
      </c>
      <c r="Z49" s="28">
        <v>774</v>
      </c>
      <c r="AA49" s="28">
        <v>612</v>
      </c>
      <c r="AB49" s="29">
        <v>339</v>
      </c>
      <c r="AC49" s="185"/>
      <c r="AD49" s="186"/>
      <c r="AE49" s="186"/>
      <c r="AF49" s="186"/>
      <c r="AG49" s="186"/>
      <c r="AH49" s="186"/>
      <c r="AI49" s="185"/>
      <c r="AJ49" s="185"/>
      <c r="AK49" s="185"/>
      <c r="AL49" s="185"/>
      <c r="AM49" s="185"/>
      <c r="AN49" s="185"/>
      <c r="AQ49" s="171"/>
      <c r="AR49" s="175"/>
    </row>
    <row r="50" spans="1:45" s="163" customFormat="1" ht="30" hidden="1" customHeight="1" x14ac:dyDescent="0.25">
      <c r="A50" s="182" t="s">
        <v>57</v>
      </c>
      <c r="B50" s="1">
        <v>13150</v>
      </c>
      <c r="C50" s="1"/>
      <c r="D50" s="1">
        <f>SUM(H50:AB50)</f>
        <v>26103.5</v>
      </c>
      <c r="E50" s="3">
        <f t="shared" si="14"/>
        <v>1.9850570342205323</v>
      </c>
      <c r="F50" s="3"/>
      <c r="G50" s="4">
        <v>21</v>
      </c>
      <c r="H50" s="13">
        <v>5253</v>
      </c>
      <c r="I50" s="13">
        <v>735</v>
      </c>
      <c r="J50" s="13">
        <v>1318</v>
      </c>
      <c r="K50" s="13">
        <v>1078</v>
      </c>
      <c r="L50" s="13">
        <v>1840</v>
      </c>
      <c r="M50" s="13">
        <v>540</v>
      </c>
      <c r="N50" s="13">
        <v>376</v>
      </c>
      <c r="O50" s="13">
        <v>387</v>
      </c>
      <c r="P50" s="13">
        <v>2436</v>
      </c>
      <c r="Q50" s="13">
        <v>685.8</v>
      </c>
      <c r="R50" s="13">
        <v>288</v>
      </c>
      <c r="S50" s="13">
        <v>973</v>
      </c>
      <c r="T50" s="13">
        <v>714</v>
      </c>
      <c r="U50" s="13">
        <v>296</v>
      </c>
      <c r="V50" s="13">
        <v>2124</v>
      </c>
      <c r="W50" s="13">
        <v>1858.7</v>
      </c>
      <c r="X50" s="13">
        <v>1258</v>
      </c>
      <c r="Y50" s="13">
        <v>65</v>
      </c>
      <c r="Z50" s="13">
        <v>1023</v>
      </c>
      <c r="AA50" s="13">
        <v>2665</v>
      </c>
      <c r="AB50" s="13">
        <v>190</v>
      </c>
      <c r="AC50" s="185"/>
      <c r="AD50" s="186"/>
      <c r="AE50" s="186"/>
      <c r="AF50" s="186"/>
      <c r="AG50" s="186"/>
      <c r="AH50" s="186"/>
      <c r="AI50" s="185"/>
      <c r="AJ50" s="185"/>
      <c r="AK50" s="185"/>
      <c r="AL50" s="185"/>
      <c r="AM50" s="185"/>
      <c r="AN50" s="185"/>
      <c r="AQ50" s="171"/>
      <c r="AR50" s="175">
        <f t="shared" si="2"/>
        <v>26103.5</v>
      </c>
      <c r="AS50" s="163" t="e">
        <f t="shared" si="0"/>
        <v>#DIV/0!</v>
      </c>
    </row>
    <row r="51" spans="1:45" s="163" customFormat="1" ht="30" hidden="1" customHeight="1" x14ac:dyDescent="0.25">
      <c r="A51" s="200" t="s">
        <v>229</v>
      </c>
      <c r="B51" s="1"/>
      <c r="C51" s="1"/>
      <c r="D51" s="1">
        <f t="shared" ref="D51:D65" si="26">SUM(H51:AB51)</f>
        <v>0</v>
      </c>
      <c r="E51" s="3" t="e">
        <f t="shared" si="14"/>
        <v>#DIV/0!</v>
      </c>
      <c r="F51" s="3"/>
      <c r="G51" s="4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185"/>
      <c r="AD51" s="186"/>
      <c r="AE51" s="186"/>
      <c r="AF51" s="186"/>
      <c r="AG51" s="186"/>
      <c r="AH51" s="186"/>
      <c r="AI51" s="185"/>
      <c r="AJ51" s="185"/>
      <c r="AK51" s="185"/>
      <c r="AL51" s="185"/>
      <c r="AM51" s="185"/>
      <c r="AN51" s="185"/>
      <c r="AQ51" s="171"/>
      <c r="AR51" s="175">
        <f t="shared" si="2"/>
        <v>0</v>
      </c>
      <c r="AS51" s="163" t="e">
        <f t="shared" si="0"/>
        <v>#DIV/0!</v>
      </c>
    </row>
    <row r="52" spans="1:45" s="163" customFormat="1" ht="30" hidden="1" customHeight="1" outlineLevel="1" x14ac:dyDescent="0.25">
      <c r="A52" s="200" t="s">
        <v>151</v>
      </c>
      <c r="B52" s="1">
        <v>23615</v>
      </c>
      <c r="C52" s="1"/>
      <c r="D52" s="1">
        <f>SUM(H52:AB52)</f>
        <v>208939</v>
      </c>
      <c r="E52" s="3">
        <f t="shared" si="14"/>
        <v>8.8477239042981157</v>
      </c>
      <c r="F52" s="3"/>
      <c r="G52" s="4">
        <v>21</v>
      </c>
      <c r="H52" s="28">
        <v>14982</v>
      </c>
      <c r="I52" s="28">
        <v>7828</v>
      </c>
      <c r="J52" s="28">
        <v>13950</v>
      </c>
      <c r="K52" s="28">
        <v>12500</v>
      </c>
      <c r="L52" s="28">
        <v>4932</v>
      </c>
      <c r="M52" s="28">
        <v>9500</v>
      </c>
      <c r="N52" s="28">
        <v>10197</v>
      </c>
      <c r="O52" s="28">
        <v>8377</v>
      </c>
      <c r="P52" s="28">
        <v>11079</v>
      </c>
      <c r="Q52" s="28">
        <v>5529</v>
      </c>
      <c r="R52" s="28">
        <v>2075</v>
      </c>
      <c r="S52" s="28">
        <v>9320</v>
      </c>
      <c r="T52" s="28">
        <v>18882</v>
      </c>
      <c r="U52" s="28">
        <v>10714</v>
      </c>
      <c r="V52" s="28">
        <v>17327</v>
      </c>
      <c r="W52" s="28">
        <v>4347</v>
      </c>
      <c r="X52" s="28">
        <v>6051</v>
      </c>
      <c r="Y52" s="28">
        <v>3092</v>
      </c>
      <c r="Z52" s="28">
        <v>6947</v>
      </c>
      <c r="AA52" s="28">
        <v>21530</v>
      </c>
      <c r="AB52" s="28">
        <v>9780</v>
      </c>
      <c r="AC52" s="185"/>
      <c r="AD52" s="186"/>
      <c r="AE52" s="186"/>
      <c r="AF52" s="186"/>
      <c r="AG52" s="186"/>
      <c r="AH52" s="186"/>
      <c r="AI52" s="185"/>
      <c r="AJ52" s="185"/>
      <c r="AK52" s="185"/>
      <c r="AL52" s="185"/>
      <c r="AM52" s="185"/>
      <c r="AN52" s="185"/>
      <c r="AQ52" s="171"/>
      <c r="AR52" s="175">
        <f t="shared" si="2"/>
        <v>208939</v>
      </c>
      <c r="AS52" s="163" t="e">
        <f t="shared" si="0"/>
        <v>#DIV/0!</v>
      </c>
    </row>
    <row r="53" spans="1:45" s="163" customFormat="1" ht="30" hidden="1" customHeight="1" outlineLevel="1" x14ac:dyDescent="0.25">
      <c r="A53" s="200" t="s">
        <v>152</v>
      </c>
      <c r="B53" s="1">
        <v>180488</v>
      </c>
      <c r="C53" s="1"/>
      <c r="D53" s="1">
        <f>SUM(H53:AB53)</f>
        <v>170344</v>
      </c>
      <c r="E53" s="3">
        <f t="shared" si="14"/>
        <v>0.94379681751695399</v>
      </c>
      <c r="F53" s="3"/>
      <c r="G53" s="4">
        <v>19</v>
      </c>
      <c r="H53" s="28">
        <v>14982</v>
      </c>
      <c r="I53" s="28">
        <v>7828</v>
      </c>
      <c r="J53" s="28">
        <v>13950</v>
      </c>
      <c r="K53" s="28"/>
      <c r="L53" s="28">
        <v>2050</v>
      </c>
      <c r="M53" s="28">
        <v>10120</v>
      </c>
      <c r="N53" s="28">
        <v>10197</v>
      </c>
      <c r="O53" s="28">
        <v>8377</v>
      </c>
      <c r="P53" s="28">
        <v>11079</v>
      </c>
      <c r="Q53" s="28"/>
      <c r="R53" s="28">
        <v>1935</v>
      </c>
      <c r="S53" s="28">
        <v>9320</v>
      </c>
      <c r="T53" s="28">
        <v>18882</v>
      </c>
      <c r="U53" s="28">
        <v>10714</v>
      </c>
      <c r="V53" s="28">
        <v>6504</v>
      </c>
      <c r="W53" s="28">
        <v>2080</v>
      </c>
      <c r="X53" s="28">
        <v>6310</v>
      </c>
      <c r="Y53" s="28">
        <v>3092</v>
      </c>
      <c r="Z53" s="28">
        <v>6947</v>
      </c>
      <c r="AA53" s="28">
        <v>21530</v>
      </c>
      <c r="AB53" s="28">
        <v>4447</v>
      </c>
      <c r="AC53" s="185"/>
      <c r="AD53" s="186"/>
      <c r="AE53" s="186"/>
      <c r="AF53" s="186"/>
      <c r="AG53" s="186"/>
      <c r="AH53" s="186"/>
      <c r="AI53" s="185"/>
      <c r="AJ53" s="185"/>
      <c r="AK53" s="185"/>
      <c r="AL53" s="185"/>
      <c r="AM53" s="185"/>
      <c r="AN53" s="185"/>
      <c r="AQ53" s="171"/>
      <c r="AR53" s="175">
        <f t="shared" si="2"/>
        <v>170344</v>
      </c>
      <c r="AS53" s="163" t="e">
        <f t="shared" si="0"/>
        <v>#DIV/0!</v>
      </c>
    </row>
    <row r="54" spans="1:45" s="163" customFormat="1" ht="39" hidden="1" customHeight="1" x14ac:dyDescent="0.25">
      <c r="A54" s="176" t="s">
        <v>58</v>
      </c>
      <c r="B54" s="1">
        <v>5134</v>
      </c>
      <c r="C54" s="1"/>
      <c r="D54" s="30">
        <v>5693</v>
      </c>
      <c r="E54" s="31">
        <f t="shared" si="14"/>
        <v>1.1088819633813791</v>
      </c>
      <c r="F54" s="31"/>
      <c r="G54" s="32"/>
      <c r="H54" s="33">
        <v>188</v>
      </c>
      <c r="I54" s="33">
        <v>112</v>
      </c>
      <c r="J54" s="33">
        <v>767</v>
      </c>
      <c r="K54" s="33">
        <v>350</v>
      </c>
      <c r="L54" s="33">
        <v>53</v>
      </c>
      <c r="M54" s="33">
        <v>143</v>
      </c>
      <c r="N54" s="33">
        <v>546</v>
      </c>
      <c r="O54" s="33">
        <v>767</v>
      </c>
      <c r="P54" s="33">
        <v>244</v>
      </c>
      <c r="Q54" s="33">
        <v>23</v>
      </c>
      <c r="R54" s="33">
        <v>219</v>
      </c>
      <c r="S54" s="33">
        <v>315</v>
      </c>
      <c r="T54" s="33">
        <v>13</v>
      </c>
      <c r="U54" s="33">
        <v>452</v>
      </c>
      <c r="V54" s="33">
        <v>157</v>
      </c>
      <c r="W54" s="33">
        <v>61</v>
      </c>
      <c r="X54" s="33">
        <v>83</v>
      </c>
      <c r="Y54" s="33">
        <v>41</v>
      </c>
      <c r="Z54" s="33">
        <v>253</v>
      </c>
      <c r="AA54" s="33">
        <v>371</v>
      </c>
      <c r="AB54" s="33">
        <v>535</v>
      </c>
      <c r="AC54" s="183"/>
      <c r="AD54" s="184"/>
      <c r="AE54" s="184"/>
      <c r="AF54" s="184"/>
      <c r="AG54" s="184"/>
      <c r="AH54" s="184"/>
      <c r="AI54" s="183"/>
      <c r="AJ54" s="183"/>
      <c r="AK54" s="183"/>
      <c r="AL54" s="183"/>
      <c r="AM54" s="183"/>
      <c r="AN54" s="183"/>
      <c r="AQ54" s="171"/>
      <c r="AR54" s="175">
        <f t="shared" si="2"/>
        <v>5693</v>
      </c>
      <c r="AS54" s="163" t="e">
        <f t="shared" si="0"/>
        <v>#DIV/0!</v>
      </c>
    </row>
    <row r="55" spans="1:45" s="163" customFormat="1" ht="30" hidden="1" customHeight="1" x14ac:dyDescent="0.25">
      <c r="A55" s="196" t="s">
        <v>59</v>
      </c>
      <c r="B55" s="1">
        <v>5134</v>
      </c>
      <c r="C55" s="1"/>
      <c r="D55" s="1">
        <f t="shared" si="26"/>
        <v>4598.4750000000004</v>
      </c>
      <c r="E55" s="3">
        <f t="shared" si="14"/>
        <v>0.89569049474094276</v>
      </c>
      <c r="F55" s="3"/>
      <c r="G55" s="4">
        <v>21</v>
      </c>
      <c r="H55" s="28">
        <v>68</v>
      </c>
      <c r="I55" s="28">
        <v>77</v>
      </c>
      <c r="J55" s="28">
        <v>661.9</v>
      </c>
      <c r="K55" s="28">
        <v>313</v>
      </c>
      <c r="L55" s="28">
        <v>4.5750000000000002</v>
      </c>
      <c r="M55" s="28">
        <v>141</v>
      </c>
      <c r="N55" s="28">
        <v>421</v>
      </c>
      <c r="O55" s="28">
        <v>649</v>
      </c>
      <c r="P55" s="28">
        <v>244</v>
      </c>
      <c r="Q55" s="28">
        <v>68</v>
      </c>
      <c r="R55" s="28">
        <v>294</v>
      </c>
      <c r="S55" s="28">
        <v>294</v>
      </c>
      <c r="T55" s="28">
        <v>13</v>
      </c>
      <c r="U55" s="28">
        <v>470</v>
      </c>
      <c r="V55" s="28">
        <v>119.5</v>
      </c>
      <c r="W55" s="28">
        <v>23</v>
      </c>
      <c r="X55" s="28">
        <v>57</v>
      </c>
      <c r="Y55" s="28">
        <v>30</v>
      </c>
      <c r="Z55" s="28">
        <v>281</v>
      </c>
      <c r="AA55" s="28">
        <v>368</v>
      </c>
      <c r="AB55" s="28">
        <v>1.5</v>
      </c>
      <c r="AC55" s="183"/>
      <c r="AD55" s="184"/>
      <c r="AE55" s="184"/>
      <c r="AF55" s="184"/>
      <c r="AG55" s="184"/>
      <c r="AH55" s="184"/>
      <c r="AI55" s="183"/>
      <c r="AJ55" s="183"/>
      <c r="AK55" s="183"/>
      <c r="AL55" s="183"/>
      <c r="AM55" s="183"/>
      <c r="AN55" s="183"/>
      <c r="AQ55" s="171"/>
      <c r="AR55" s="175">
        <f t="shared" si="2"/>
        <v>4598.4750000000004</v>
      </c>
      <c r="AS55" s="163" t="e">
        <f t="shared" si="0"/>
        <v>#DIV/0!</v>
      </c>
    </row>
    <row r="56" spans="1:45" s="163" customFormat="1" ht="30" hidden="1" customHeight="1" x14ac:dyDescent="0.25">
      <c r="A56" s="182" t="s">
        <v>52</v>
      </c>
      <c r="B56" s="27">
        <f>B55/B54</f>
        <v>1</v>
      </c>
      <c r="C56" s="34"/>
      <c r="D56" s="3">
        <f>D55/D54</f>
        <v>0.80774196381521168</v>
      </c>
      <c r="E56" s="3"/>
      <c r="F56" s="3"/>
      <c r="G56" s="4"/>
      <c r="H56" s="35">
        <f t="shared" ref="H56:AA56" si="27">H55/H54</f>
        <v>0.36170212765957449</v>
      </c>
      <c r="I56" s="35">
        <f t="shared" si="27"/>
        <v>0.6875</v>
      </c>
      <c r="J56" s="35">
        <f t="shared" si="27"/>
        <v>0.86297262059973923</v>
      </c>
      <c r="K56" s="35">
        <f t="shared" si="27"/>
        <v>0.89428571428571424</v>
      </c>
      <c r="L56" s="35">
        <f t="shared" si="27"/>
        <v>8.6320754716981141E-2</v>
      </c>
      <c r="M56" s="35">
        <f t="shared" si="27"/>
        <v>0.98601398601398604</v>
      </c>
      <c r="N56" s="35">
        <f t="shared" si="27"/>
        <v>0.7710622710622711</v>
      </c>
      <c r="O56" s="35">
        <f t="shared" si="27"/>
        <v>0.84615384615384615</v>
      </c>
      <c r="P56" s="35">
        <f t="shared" si="27"/>
        <v>1</v>
      </c>
      <c r="Q56" s="35">
        <f t="shared" si="27"/>
        <v>2.9565217391304346</v>
      </c>
      <c r="R56" s="35">
        <f t="shared" si="27"/>
        <v>1.3424657534246576</v>
      </c>
      <c r="S56" s="35">
        <f t="shared" si="27"/>
        <v>0.93333333333333335</v>
      </c>
      <c r="T56" s="35">
        <f t="shared" si="27"/>
        <v>1</v>
      </c>
      <c r="U56" s="35">
        <f t="shared" si="27"/>
        <v>1.0398230088495575</v>
      </c>
      <c r="V56" s="35">
        <f t="shared" si="27"/>
        <v>0.76114649681528668</v>
      </c>
      <c r="W56" s="35">
        <f t="shared" si="27"/>
        <v>0.37704918032786883</v>
      </c>
      <c r="X56" s="35">
        <f t="shared" si="27"/>
        <v>0.68674698795180722</v>
      </c>
      <c r="Y56" s="35">
        <f t="shared" si="27"/>
        <v>0.73170731707317072</v>
      </c>
      <c r="Z56" s="35">
        <f t="shared" si="27"/>
        <v>1.1106719367588933</v>
      </c>
      <c r="AA56" s="35">
        <f t="shared" si="27"/>
        <v>0.99191374663072773</v>
      </c>
      <c r="AB56" s="35"/>
      <c r="AC56" s="185"/>
      <c r="AD56" s="186"/>
      <c r="AE56" s="186"/>
      <c r="AF56" s="186"/>
      <c r="AG56" s="186"/>
      <c r="AH56" s="186"/>
      <c r="AI56" s="185"/>
      <c r="AJ56" s="185"/>
      <c r="AK56" s="185"/>
      <c r="AL56" s="185"/>
      <c r="AM56" s="185"/>
      <c r="AN56" s="185"/>
      <c r="AQ56" s="171"/>
      <c r="AR56" s="175">
        <f t="shared" si="2"/>
        <v>0.80774196381521168</v>
      </c>
      <c r="AS56" s="163" t="e">
        <f t="shared" si="0"/>
        <v>#DIV/0!</v>
      </c>
    </row>
    <row r="57" spans="1:45" s="163" customFormat="1" ht="30" hidden="1" customHeight="1" outlineLevel="1" x14ac:dyDescent="0.25">
      <c r="A57" s="200" t="s">
        <v>60</v>
      </c>
      <c r="B57" s="1">
        <v>690</v>
      </c>
      <c r="C57" s="1"/>
      <c r="D57" s="1">
        <f t="shared" si="26"/>
        <v>0</v>
      </c>
      <c r="E57" s="3">
        <f>D57/B57</f>
        <v>0</v>
      </c>
      <c r="F57" s="3"/>
      <c r="G57" s="4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185"/>
      <c r="AD57" s="186"/>
      <c r="AE57" s="186"/>
      <c r="AF57" s="186"/>
      <c r="AG57" s="186"/>
      <c r="AH57" s="186"/>
      <c r="AI57" s="185"/>
      <c r="AJ57" s="185"/>
      <c r="AK57" s="185"/>
      <c r="AL57" s="185"/>
      <c r="AM57" s="185"/>
      <c r="AN57" s="185"/>
      <c r="AQ57" s="171"/>
      <c r="AR57" s="175">
        <f t="shared" si="2"/>
        <v>0</v>
      </c>
      <c r="AS57" s="163" t="e">
        <f t="shared" si="0"/>
        <v>#DIV/0!</v>
      </c>
    </row>
    <row r="58" spans="1:45" s="163" customFormat="1" ht="30" hidden="1" customHeight="1" x14ac:dyDescent="0.25">
      <c r="A58" s="176" t="s">
        <v>144</v>
      </c>
      <c r="B58" s="1">
        <v>902</v>
      </c>
      <c r="C58" s="1"/>
      <c r="D58" s="1">
        <v>874</v>
      </c>
      <c r="E58" s="3">
        <f>D58/B58</f>
        <v>0.96895787139689582</v>
      </c>
      <c r="F58" s="3"/>
      <c r="G58" s="4"/>
      <c r="H58" s="28">
        <v>25</v>
      </c>
      <c r="I58" s="28">
        <v>68</v>
      </c>
      <c r="J58" s="28">
        <v>115</v>
      </c>
      <c r="K58" s="28">
        <v>0.5</v>
      </c>
      <c r="L58" s="28">
        <v>11</v>
      </c>
      <c r="M58" s="28">
        <v>10</v>
      </c>
      <c r="N58" s="28">
        <v>126</v>
      </c>
      <c r="O58" s="28">
        <v>53</v>
      </c>
      <c r="P58" s="28">
        <v>50</v>
      </c>
      <c r="Q58" s="28">
        <v>4</v>
      </c>
      <c r="R58" s="28">
        <v>54</v>
      </c>
      <c r="S58" s="28">
        <v>103</v>
      </c>
      <c r="T58" s="28"/>
      <c r="U58" s="28">
        <v>1</v>
      </c>
      <c r="V58" s="28">
        <v>31</v>
      </c>
      <c r="W58" s="28">
        <v>9</v>
      </c>
      <c r="X58" s="28"/>
      <c r="Y58" s="28"/>
      <c r="Z58" s="28">
        <v>95</v>
      </c>
      <c r="AA58" s="28">
        <v>95</v>
      </c>
      <c r="AB58" s="28">
        <v>1</v>
      </c>
      <c r="AC58" s="183"/>
      <c r="AD58" s="184"/>
      <c r="AE58" s="184"/>
      <c r="AF58" s="184"/>
      <c r="AG58" s="184"/>
      <c r="AH58" s="184"/>
      <c r="AI58" s="183"/>
      <c r="AJ58" s="183"/>
      <c r="AK58" s="183"/>
      <c r="AL58" s="183"/>
      <c r="AM58" s="183"/>
      <c r="AN58" s="183"/>
      <c r="AQ58" s="171"/>
      <c r="AR58" s="175">
        <f t="shared" si="2"/>
        <v>874</v>
      </c>
      <c r="AS58" s="163" t="e">
        <f t="shared" si="0"/>
        <v>#DIV/0!</v>
      </c>
    </row>
    <row r="59" spans="1:45" s="163" customFormat="1" ht="26.25" hidden="1" customHeight="1" x14ac:dyDescent="0.25">
      <c r="A59" s="196" t="s">
        <v>145</v>
      </c>
      <c r="B59" s="16">
        <v>842</v>
      </c>
      <c r="C59" s="16"/>
      <c r="D59" s="16">
        <f t="shared" si="26"/>
        <v>899.6450000000001</v>
      </c>
      <c r="E59" s="3">
        <f>D59/B59</f>
        <v>1.0684619952494063</v>
      </c>
      <c r="F59" s="3"/>
      <c r="G59" s="4">
        <v>18</v>
      </c>
      <c r="H59" s="13">
        <v>24</v>
      </c>
      <c r="I59" s="13">
        <v>51</v>
      </c>
      <c r="J59" s="36">
        <v>111</v>
      </c>
      <c r="K59" s="13"/>
      <c r="L59" s="13">
        <v>48.545000000000002</v>
      </c>
      <c r="M59" s="13">
        <v>35</v>
      </c>
      <c r="N59" s="13">
        <v>139</v>
      </c>
      <c r="O59" s="13">
        <v>69</v>
      </c>
      <c r="P59" s="13">
        <v>56</v>
      </c>
      <c r="Q59" s="37">
        <v>2</v>
      </c>
      <c r="R59" s="13">
        <v>101</v>
      </c>
      <c r="S59" s="13">
        <v>101</v>
      </c>
      <c r="T59" s="13"/>
      <c r="U59" s="37">
        <v>5.6</v>
      </c>
      <c r="V59" s="13">
        <v>10</v>
      </c>
      <c r="W59" s="13">
        <v>30</v>
      </c>
      <c r="X59" s="13"/>
      <c r="Y59" s="13">
        <v>1</v>
      </c>
      <c r="Z59" s="13">
        <v>65</v>
      </c>
      <c r="AA59" s="13">
        <v>48</v>
      </c>
      <c r="AB59" s="13">
        <v>2.5</v>
      </c>
      <c r="AC59" s="183"/>
      <c r="AD59" s="184"/>
      <c r="AE59" s="184"/>
      <c r="AF59" s="184"/>
      <c r="AG59" s="184"/>
      <c r="AH59" s="184"/>
      <c r="AI59" s="183"/>
      <c r="AJ59" s="183"/>
      <c r="AK59" s="183"/>
      <c r="AL59" s="183"/>
      <c r="AM59" s="183"/>
      <c r="AN59" s="183"/>
      <c r="AQ59" s="171"/>
      <c r="AR59" s="175">
        <f t="shared" si="2"/>
        <v>899.6450000000001</v>
      </c>
      <c r="AS59" s="163" t="e">
        <f t="shared" si="0"/>
        <v>#DIV/0!</v>
      </c>
    </row>
    <row r="60" spans="1:45" s="163" customFormat="1" ht="26.25" hidden="1" customHeight="1" x14ac:dyDescent="0.25">
      <c r="A60" s="182" t="s">
        <v>52</v>
      </c>
      <c r="B60" s="14">
        <f>B59/B58</f>
        <v>0.93348115299334811</v>
      </c>
      <c r="C60" s="14"/>
      <c r="D60" s="14">
        <f>D59/D58</f>
        <v>1.0293421052631579</v>
      </c>
      <c r="E60" s="3"/>
      <c r="F60" s="3"/>
      <c r="G60" s="4"/>
      <c r="H60" s="15">
        <f>H59/H58</f>
        <v>0.96</v>
      </c>
      <c r="I60" s="15">
        <f t="shared" ref="I60:AB60" si="28">I59/I58</f>
        <v>0.75</v>
      </c>
      <c r="J60" s="15">
        <f t="shared" si="28"/>
        <v>0.9652173913043478</v>
      </c>
      <c r="K60" s="15"/>
      <c r="L60" s="15">
        <f t="shared" si="28"/>
        <v>4.4131818181818181</v>
      </c>
      <c r="M60" s="15">
        <f t="shared" si="28"/>
        <v>3.5</v>
      </c>
      <c r="N60" s="15">
        <f t="shared" si="28"/>
        <v>1.1031746031746033</v>
      </c>
      <c r="O60" s="15">
        <f t="shared" si="28"/>
        <v>1.3018867924528301</v>
      </c>
      <c r="P60" s="15">
        <f t="shared" si="28"/>
        <v>1.1200000000000001</v>
      </c>
      <c r="Q60" s="15">
        <f t="shared" si="28"/>
        <v>0.5</v>
      </c>
      <c r="R60" s="15">
        <f t="shared" si="28"/>
        <v>1.8703703703703705</v>
      </c>
      <c r="S60" s="15">
        <f t="shared" si="28"/>
        <v>0.98058252427184467</v>
      </c>
      <c r="T60" s="15"/>
      <c r="U60" s="15">
        <f t="shared" si="28"/>
        <v>5.6</v>
      </c>
      <c r="V60" s="15">
        <f t="shared" si="28"/>
        <v>0.32258064516129031</v>
      </c>
      <c r="W60" s="15">
        <f t="shared" si="28"/>
        <v>3.3333333333333335</v>
      </c>
      <c r="X60" s="15"/>
      <c r="Y60" s="15"/>
      <c r="Z60" s="15">
        <f t="shared" si="28"/>
        <v>0.68421052631578949</v>
      </c>
      <c r="AA60" s="15">
        <f t="shared" si="28"/>
        <v>0.50526315789473686</v>
      </c>
      <c r="AB60" s="15">
        <f t="shared" si="28"/>
        <v>2.5</v>
      </c>
      <c r="AC60" s="183"/>
      <c r="AD60" s="184"/>
      <c r="AE60" s="184"/>
      <c r="AF60" s="184"/>
      <c r="AG60" s="184"/>
      <c r="AH60" s="184"/>
      <c r="AI60" s="183"/>
      <c r="AJ60" s="183"/>
      <c r="AK60" s="183"/>
      <c r="AL60" s="183"/>
      <c r="AM60" s="183"/>
      <c r="AN60" s="183"/>
      <c r="AQ60" s="171"/>
      <c r="AR60" s="175">
        <f t="shared" si="2"/>
        <v>1.0293421052631579</v>
      </c>
      <c r="AS60" s="163" t="e">
        <f t="shared" si="0"/>
        <v>#DIV/0!</v>
      </c>
    </row>
    <row r="61" spans="1:45" s="163" customFormat="1" ht="30" hidden="1" customHeight="1" x14ac:dyDescent="0.25">
      <c r="A61" s="178" t="s">
        <v>178</v>
      </c>
      <c r="B61" s="16">
        <v>621</v>
      </c>
      <c r="C61" s="16"/>
      <c r="D61" s="16">
        <f t="shared" si="26"/>
        <v>631</v>
      </c>
      <c r="E61" s="3">
        <f t="shared" ref="E61:E75" si="29">D61/B61</f>
        <v>1.0161030595813205</v>
      </c>
      <c r="F61" s="3"/>
      <c r="G61" s="4">
        <v>7</v>
      </c>
      <c r="H61" s="13"/>
      <c r="I61" s="13"/>
      <c r="J61" s="13">
        <v>564</v>
      </c>
      <c r="K61" s="37"/>
      <c r="L61" s="13"/>
      <c r="M61" s="13">
        <v>10</v>
      </c>
      <c r="N61" s="13"/>
      <c r="O61" s="13">
        <v>24</v>
      </c>
      <c r="P61" s="37"/>
      <c r="Q61" s="13"/>
      <c r="R61" s="13"/>
      <c r="S61" s="13"/>
      <c r="T61" s="13"/>
      <c r="U61" s="13">
        <v>5</v>
      </c>
      <c r="V61" s="13"/>
      <c r="W61" s="13"/>
      <c r="X61" s="13">
        <v>12</v>
      </c>
      <c r="Y61" s="13"/>
      <c r="Z61" s="13"/>
      <c r="AA61" s="13">
        <v>11</v>
      </c>
      <c r="AB61" s="13">
        <v>5</v>
      </c>
      <c r="AC61" s="183"/>
      <c r="AD61" s="184"/>
      <c r="AE61" s="184"/>
      <c r="AF61" s="184"/>
      <c r="AG61" s="184"/>
      <c r="AH61" s="184"/>
      <c r="AI61" s="183"/>
      <c r="AJ61" s="183"/>
      <c r="AK61" s="183"/>
      <c r="AL61" s="183"/>
      <c r="AM61" s="183"/>
      <c r="AN61" s="183"/>
      <c r="AQ61" s="171"/>
      <c r="AR61" s="175">
        <f t="shared" si="2"/>
        <v>631</v>
      </c>
      <c r="AS61" s="163" t="e">
        <f t="shared" si="0"/>
        <v>#DIV/0!</v>
      </c>
    </row>
    <row r="62" spans="1:45" s="163" customFormat="1" ht="30" hidden="1" customHeight="1" x14ac:dyDescent="0.25">
      <c r="A62" s="178" t="s">
        <v>52</v>
      </c>
      <c r="B62" s="27"/>
      <c r="C62" s="27"/>
      <c r="D62" s="16">
        <f t="shared" si="26"/>
        <v>0</v>
      </c>
      <c r="E62" s="3" t="e">
        <f t="shared" si="29"/>
        <v>#DIV/0!</v>
      </c>
      <c r="F62" s="3"/>
      <c r="G62" s="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185"/>
      <c r="AD62" s="186"/>
      <c r="AE62" s="186"/>
      <c r="AF62" s="186"/>
      <c r="AG62" s="186"/>
      <c r="AH62" s="186"/>
      <c r="AI62" s="185"/>
      <c r="AJ62" s="185"/>
      <c r="AK62" s="185"/>
      <c r="AL62" s="185"/>
      <c r="AM62" s="185"/>
      <c r="AN62" s="185"/>
      <c r="AQ62" s="171"/>
      <c r="AR62" s="175">
        <f t="shared" si="2"/>
        <v>0</v>
      </c>
      <c r="AS62" s="163" t="e">
        <f t="shared" si="0"/>
        <v>#DIV/0!</v>
      </c>
    </row>
    <row r="63" spans="1:45" s="163" customFormat="1" ht="44.25" hidden="1" customHeight="1" x14ac:dyDescent="0.25">
      <c r="A63" s="201" t="s">
        <v>179</v>
      </c>
      <c r="B63" s="16">
        <v>31782</v>
      </c>
      <c r="C63" s="16"/>
      <c r="D63" s="16">
        <f>SUM(H63:AB63)</f>
        <v>45117.9</v>
      </c>
      <c r="E63" s="3">
        <f t="shared" si="29"/>
        <v>1.4196054370398339</v>
      </c>
      <c r="F63" s="3"/>
      <c r="G63" s="4">
        <v>21</v>
      </c>
      <c r="H63" s="38">
        <f>H65+H66+H67+H69+H72+H73+H74</f>
        <v>8571</v>
      </c>
      <c r="I63" s="38">
        <f>I65+I66+I67+I69+I72+I73+I74+103.5</f>
        <v>1172.5</v>
      </c>
      <c r="J63" s="38">
        <f>J65+J66+J67+J69+J72+J73+J74+50</f>
        <v>1528</v>
      </c>
      <c r="K63" s="38">
        <f>K65+K66+K67+K69+K72+K73+K74+653.9</f>
        <v>2133.9</v>
      </c>
      <c r="L63" s="38">
        <f>L65+L66+L67+L69+L72+L73+L74+431</f>
        <v>1551</v>
      </c>
      <c r="M63" s="38">
        <f>M65+M66+M67+M69+M72+M73+M74+269</f>
        <v>5509</v>
      </c>
      <c r="N63" s="38">
        <f>N65+N66+N67+N69+N72+N73+N74</f>
        <v>719</v>
      </c>
      <c r="O63" s="38">
        <f>O65+O66+O67+O69+O72+O73+O74+97</f>
        <v>1882</v>
      </c>
      <c r="P63" s="38">
        <f>P65+P66+P67+P69+P72+P73+P74+44</f>
        <v>805</v>
      </c>
      <c r="Q63" s="38">
        <f>Q65+Q66+Q67+Q69+Q72+Q73+Q74+14</f>
        <v>734</v>
      </c>
      <c r="R63" s="38">
        <f>R65+R66+R67+R69+R72+R73+R74+101</f>
        <v>2068</v>
      </c>
      <c r="S63" s="38">
        <f>S65+S66+S67+S69+S72+S73+S74</f>
        <v>494</v>
      </c>
      <c r="T63" s="38">
        <f>T65+T66+T67+T69+T72+T73+T74+70</f>
        <v>4036</v>
      </c>
      <c r="U63" s="38">
        <f>U65+U66+U67+U69+U72+U73+U74+179</f>
        <v>2703.5</v>
      </c>
      <c r="V63" s="38">
        <f>V65+V66+V67+V69+V72+V73+V74</f>
        <v>2475</v>
      </c>
      <c r="W63" s="38">
        <f>W65+W66+W67+W69+W72+W73+W74+104</f>
        <v>1044</v>
      </c>
      <c r="X63" s="38">
        <f>X65+X66+X67+X69+X72+X73+X74</f>
        <v>2656</v>
      </c>
      <c r="Y63" s="38">
        <f>Y65+Y66+Y67+Y69+Y72+Y73+Y74</f>
        <v>522</v>
      </c>
      <c r="Z63" s="38">
        <f>Z65+Z66+Z67+Z69+Z72+Z73+Z74+71</f>
        <v>1322</v>
      </c>
      <c r="AA63" s="38">
        <f>AA65+AA66+AA67+AA69+AA72+AA73+AA74</f>
        <v>2435</v>
      </c>
      <c r="AB63" s="38">
        <f>AB65+AB66+AB67+AB69+AB72+AB73+AB74</f>
        <v>757</v>
      </c>
      <c r="AC63" s="204">
        <f t="shared" ref="AC63" si="30">AC66+AC67+AC73+AC74+AC65</f>
        <v>0</v>
      </c>
      <c r="AD63" s="16"/>
      <c r="AE63" s="16"/>
      <c r="AF63" s="16"/>
      <c r="AG63" s="16"/>
      <c r="AH63" s="16"/>
      <c r="AI63" s="205"/>
      <c r="AJ63" s="205"/>
      <c r="AK63" s="205"/>
      <c r="AL63" s="205"/>
      <c r="AM63" s="205"/>
      <c r="AN63" s="205"/>
      <c r="AQ63" s="171"/>
      <c r="AR63" s="175">
        <f t="shared" si="2"/>
        <v>45117.9</v>
      </c>
      <c r="AS63" s="163" t="e">
        <f t="shared" si="0"/>
        <v>#DIV/0!</v>
      </c>
    </row>
    <row r="64" spans="1:45" s="163" customFormat="1" ht="30" hidden="1" customHeight="1" x14ac:dyDescent="0.25">
      <c r="A64" s="201" t="s">
        <v>180</v>
      </c>
      <c r="B64" s="16">
        <v>35499</v>
      </c>
      <c r="C64" s="16"/>
      <c r="D64" s="16">
        <f>SUM(H64:AB64)</f>
        <v>57414</v>
      </c>
      <c r="E64" s="3">
        <f t="shared" si="29"/>
        <v>1.6173413335586917</v>
      </c>
      <c r="F64" s="3"/>
      <c r="G64" s="4">
        <v>21</v>
      </c>
      <c r="H64" s="28">
        <v>5926</v>
      </c>
      <c r="I64" s="28">
        <f>I68+I70+I71+I75+49</f>
        <v>762</v>
      </c>
      <c r="J64" s="28">
        <f t="shared" ref="J64:AB64" si="31">J68+J70+J71+J75</f>
        <v>6484</v>
      </c>
      <c r="K64" s="28">
        <f t="shared" si="31"/>
        <v>2388</v>
      </c>
      <c r="L64" s="28">
        <f t="shared" si="31"/>
        <v>1363</v>
      </c>
      <c r="M64" s="28">
        <f t="shared" si="31"/>
        <v>2115</v>
      </c>
      <c r="N64" s="28">
        <f t="shared" si="31"/>
        <v>1160</v>
      </c>
      <c r="O64" s="28">
        <f t="shared" si="31"/>
        <v>2947</v>
      </c>
      <c r="P64" s="28">
        <f t="shared" si="31"/>
        <v>1976</v>
      </c>
      <c r="Q64" s="28">
        <f t="shared" si="31"/>
        <v>1465</v>
      </c>
      <c r="R64" s="28">
        <f t="shared" si="31"/>
        <v>2293</v>
      </c>
      <c r="S64" s="28">
        <f t="shared" si="31"/>
        <v>2682</v>
      </c>
      <c r="T64" s="28">
        <f t="shared" si="31"/>
        <v>2154</v>
      </c>
      <c r="U64" s="28">
        <f t="shared" si="31"/>
        <v>2363</v>
      </c>
      <c r="V64" s="28">
        <f t="shared" si="31"/>
        <v>2802</v>
      </c>
      <c r="W64" s="28">
        <f t="shared" si="31"/>
        <v>5044</v>
      </c>
      <c r="X64" s="28">
        <f t="shared" si="31"/>
        <v>1176</v>
      </c>
      <c r="Y64" s="28">
        <f t="shared" si="31"/>
        <v>932</v>
      </c>
      <c r="Z64" s="28">
        <f t="shared" si="31"/>
        <v>3378</v>
      </c>
      <c r="AA64" s="38">
        <f>AA68+AA70+AA71+AA75</f>
        <v>5210</v>
      </c>
      <c r="AB64" s="28">
        <f t="shared" si="31"/>
        <v>2794</v>
      </c>
      <c r="AC64" s="185"/>
      <c r="AD64" s="186"/>
      <c r="AE64" s="186"/>
      <c r="AF64" s="186"/>
      <c r="AG64" s="186"/>
      <c r="AH64" s="186"/>
      <c r="AI64" s="185"/>
      <c r="AJ64" s="185"/>
      <c r="AK64" s="185"/>
      <c r="AL64" s="185"/>
      <c r="AM64" s="185"/>
      <c r="AN64" s="185"/>
      <c r="AQ64" s="171"/>
      <c r="AR64" s="175">
        <f t="shared" si="2"/>
        <v>57414</v>
      </c>
      <c r="AS64" s="163" t="e">
        <f t="shared" si="0"/>
        <v>#DIV/0!</v>
      </c>
    </row>
    <row r="65" spans="1:48" s="163" customFormat="1" ht="30" hidden="1" customHeight="1" x14ac:dyDescent="0.25">
      <c r="A65" s="182" t="s">
        <v>61</v>
      </c>
      <c r="B65" s="1">
        <v>940</v>
      </c>
      <c r="C65" s="1"/>
      <c r="D65" s="16">
        <f t="shared" si="26"/>
        <v>916</v>
      </c>
      <c r="E65" s="3">
        <f t="shared" si="29"/>
        <v>0.97446808510638294</v>
      </c>
      <c r="F65" s="3"/>
      <c r="G65" s="4">
        <v>2</v>
      </c>
      <c r="H65" s="28"/>
      <c r="I65" s="28"/>
      <c r="J65" s="28">
        <v>616</v>
      </c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>
        <v>300</v>
      </c>
      <c r="AB65" s="28"/>
      <c r="AC65" s="183"/>
      <c r="AD65" s="184"/>
      <c r="AE65" s="184"/>
      <c r="AF65" s="184"/>
      <c r="AG65" s="184"/>
      <c r="AH65" s="184"/>
      <c r="AI65" s="183"/>
      <c r="AJ65" s="183"/>
      <c r="AK65" s="183"/>
      <c r="AL65" s="183"/>
      <c r="AM65" s="183"/>
      <c r="AN65" s="183"/>
      <c r="AQ65" s="171"/>
      <c r="AR65" s="175">
        <f t="shared" si="2"/>
        <v>916</v>
      </c>
      <c r="AS65" s="163" t="e">
        <f t="shared" si="0"/>
        <v>#DIV/0!</v>
      </c>
      <c r="AV65" s="206"/>
    </row>
    <row r="66" spans="1:48" s="163" customFormat="1" ht="30" hidden="1" customHeight="1" x14ac:dyDescent="0.25">
      <c r="A66" s="182" t="s">
        <v>62</v>
      </c>
      <c r="B66" s="16">
        <v>14657</v>
      </c>
      <c r="C66" s="1"/>
      <c r="D66" s="1">
        <f t="shared" ref="D66:D77" si="32">SUM(H66:AB66)</f>
        <v>28288.5</v>
      </c>
      <c r="E66" s="3">
        <f t="shared" si="29"/>
        <v>1.9300334311250598</v>
      </c>
      <c r="F66" s="3"/>
      <c r="G66" s="4">
        <v>20</v>
      </c>
      <c r="H66" s="39">
        <v>7584</v>
      </c>
      <c r="I66" s="21">
        <v>832</v>
      </c>
      <c r="J66" s="21">
        <v>557</v>
      </c>
      <c r="K66" s="21">
        <v>640</v>
      </c>
      <c r="L66" s="21">
        <v>285</v>
      </c>
      <c r="M66" s="21">
        <v>4312</v>
      </c>
      <c r="N66" s="21">
        <v>290</v>
      </c>
      <c r="O66" s="21">
        <v>1235</v>
      </c>
      <c r="P66" s="21"/>
      <c r="Q66" s="21">
        <v>20</v>
      </c>
      <c r="R66" s="21">
        <v>1773</v>
      </c>
      <c r="S66" s="21">
        <v>363</v>
      </c>
      <c r="T66" s="21">
        <v>3211</v>
      </c>
      <c r="U66" s="21">
        <v>2034.5</v>
      </c>
      <c r="V66" s="21">
        <v>1149</v>
      </c>
      <c r="W66" s="21">
        <v>434</v>
      </c>
      <c r="X66" s="21">
        <v>75</v>
      </c>
      <c r="Y66" s="21">
        <v>507</v>
      </c>
      <c r="Z66" s="21">
        <v>1129</v>
      </c>
      <c r="AA66" s="21">
        <v>1668</v>
      </c>
      <c r="AB66" s="21">
        <v>190</v>
      </c>
      <c r="AC66" s="185"/>
      <c r="AD66" s="186"/>
      <c r="AE66" s="186"/>
      <c r="AF66" s="186"/>
      <c r="AG66" s="186"/>
      <c r="AH66" s="186"/>
      <c r="AI66" s="185"/>
      <c r="AJ66" s="185"/>
      <c r="AK66" s="185"/>
      <c r="AL66" s="185"/>
      <c r="AM66" s="185"/>
      <c r="AN66" s="185"/>
      <c r="AQ66" s="171"/>
      <c r="AR66" s="175">
        <f t="shared" si="2"/>
        <v>28288.5</v>
      </c>
      <c r="AS66" s="163" t="e">
        <f t="shared" si="0"/>
        <v>#DIV/0!</v>
      </c>
    </row>
    <row r="67" spans="1:48" s="163" customFormat="1" ht="33" hidden="1" customHeight="1" x14ac:dyDescent="0.25">
      <c r="A67" s="182" t="s">
        <v>63</v>
      </c>
      <c r="B67" s="1">
        <v>7785</v>
      </c>
      <c r="C67" s="1"/>
      <c r="D67" s="1">
        <f t="shared" si="32"/>
        <v>6830</v>
      </c>
      <c r="E67" s="3">
        <f t="shared" si="29"/>
        <v>0.87732819524727035</v>
      </c>
      <c r="F67" s="3"/>
      <c r="G67" s="4">
        <v>19</v>
      </c>
      <c r="H67" s="21">
        <v>40</v>
      </c>
      <c r="I67" s="21">
        <v>217</v>
      </c>
      <c r="J67" s="21">
        <v>67</v>
      </c>
      <c r="K67" s="21">
        <v>805</v>
      </c>
      <c r="L67" s="21">
        <v>546</v>
      </c>
      <c r="M67" s="21">
        <v>868</v>
      </c>
      <c r="N67" s="21">
        <v>408</v>
      </c>
      <c r="O67" s="21">
        <v>210</v>
      </c>
      <c r="P67" s="21">
        <v>761</v>
      </c>
      <c r="Q67" s="21">
        <v>308</v>
      </c>
      <c r="R67" s="21">
        <v>98</v>
      </c>
      <c r="S67" s="21">
        <v>30</v>
      </c>
      <c r="T67" s="21">
        <v>305</v>
      </c>
      <c r="U67" s="21">
        <v>350</v>
      </c>
      <c r="V67" s="21">
        <v>1160</v>
      </c>
      <c r="W67" s="21">
        <v>360</v>
      </c>
      <c r="X67" s="21"/>
      <c r="Y67" s="21">
        <v>15</v>
      </c>
      <c r="Z67" s="21">
        <v>100</v>
      </c>
      <c r="AA67" s="21">
        <v>182</v>
      </c>
      <c r="AB67" s="21"/>
      <c r="AC67" s="185"/>
      <c r="AD67" s="186"/>
      <c r="AE67" s="186"/>
      <c r="AF67" s="186"/>
      <c r="AG67" s="186"/>
      <c r="AH67" s="186"/>
      <c r="AI67" s="185"/>
      <c r="AJ67" s="185"/>
      <c r="AK67" s="185"/>
      <c r="AL67" s="185"/>
      <c r="AM67" s="185"/>
      <c r="AN67" s="185"/>
      <c r="AQ67" s="171"/>
      <c r="AR67" s="175">
        <f t="shared" si="2"/>
        <v>6830</v>
      </c>
      <c r="AS67" s="163" t="e">
        <f t="shared" si="0"/>
        <v>#DIV/0!</v>
      </c>
    </row>
    <row r="68" spans="1:48" s="163" customFormat="1" ht="30" hidden="1" customHeight="1" x14ac:dyDescent="0.25">
      <c r="A68" s="182" t="s">
        <v>64</v>
      </c>
      <c r="B68" s="1">
        <v>13645</v>
      </c>
      <c r="C68" s="1"/>
      <c r="D68" s="1">
        <f t="shared" si="32"/>
        <v>17282</v>
      </c>
      <c r="E68" s="3">
        <f t="shared" si="29"/>
        <v>1.2665445218028581</v>
      </c>
      <c r="F68" s="3"/>
      <c r="G68" s="4">
        <v>20</v>
      </c>
      <c r="H68" s="21"/>
      <c r="I68" s="21">
        <v>402</v>
      </c>
      <c r="J68" s="21">
        <v>1301</v>
      </c>
      <c r="K68" s="21">
        <v>1096</v>
      </c>
      <c r="L68" s="21">
        <v>541</v>
      </c>
      <c r="M68" s="21">
        <v>420</v>
      </c>
      <c r="N68" s="21">
        <v>255</v>
      </c>
      <c r="O68" s="21">
        <v>1269</v>
      </c>
      <c r="P68" s="21">
        <v>1077</v>
      </c>
      <c r="Q68" s="21">
        <v>715</v>
      </c>
      <c r="R68" s="21">
        <v>660</v>
      </c>
      <c r="S68" s="21">
        <v>1331</v>
      </c>
      <c r="T68" s="21">
        <v>299</v>
      </c>
      <c r="U68" s="21">
        <v>181</v>
      </c>
      <c r="V68" s="21">
        <v>675</v>
      </c>
      <c r="W68" s="40">
        <v>2507</v>
      </c>
      <c r="X68" s="21">
        <v>616</v>
      </c>
      <c r="Y68" s="21">
        <v>811</v>
      </c>
      <c r="Z68" s="21">
        <v>649</v>
      </c>
      <c r="AA68" s="21">
        <v>1325</v>
      </c>
      <c r="AB68" s="21">
        <v>1152</v>
      </c>
      <c r="AC68" s="185"/>
      <c r="AD68" s="186"/>
      <c r="AE68" s="186"/>
      <c r="AF68" s="186"/>
      <c r="AG68" s="186"/>
      <c r="AH68" s="186"/>
      <c r="AI68" s="185"/>
      <c r="AJ68" s="185"/>
      <c r="AK68" s="185"/>
      <c r="AL68" s="185"/>
      <c r="AM68" s="185"/>
      <c r="AN68" s="185"/>
      <c r="AQ68" s="171"/>
      <c r="AR68" s="175">
        <f t="shared" si="2"/>
        <v>17282</v>
      </c>
      <c r="AS68" s="163" t="e">
        <f t="shared" si="0"/>
        <v>#DIV/0!</v>
      </c>
    </row>
    <row r="69" spans="1:48" s="163" customFormat="1" ht="30" hidden="1" customHeight="1" x14ac:dyDescent="0.25">
      <c r="A69" s="182" t="s">
        <v>65</v>
      </c>
      <c r="B69" s="1">
        <v>5615</v>
      </c>
      <c r="C69" s="1"/>
      <c r="D69" s="1">
        <f t="shared" si="32"/>
        <v>4039</v>
      </c>
      <c r="E69" s="3">
        <f t="shared" si="29"/>
        <v>0.71932324131789849</v>
      </c>
      <c r="F69" s="3"/>
      <c r="G69" s="4">
        <v>7</v>
      </c>
      <c r="H69" s="21"/>
      <c r="I69" s="21"/>
      <c r="J69" s="21">
        <v>238</v>
      </c>
      <c r="K69" s="21"/>
      <c r="L69" s="21"/>
      <c r="M69" s="21"/>
      <c r="N69" s="21"/>
      <c r="O69" s="21">
        <v>340</v>
      </c>
      <c r="P69" s="21"/>
      <c r="Q69" s="21">
        <v>200</v>
      </c>
      <c r="R69" s="21">
        <v>96</v>
      </c>
      <c r="S69" s="21"/>
      <c r="T69" s="21"/>
      <c r="U69" s="21"/>
      <c r="V69" s="21"/>
      <c r="W69" s="21"/>
      <c r="X69" s="21">
        <v>2448</v>
      </c>
      <c r="Y69" s="21"/>
      <c r="Z69" s="21"/>
      <c r="AA69" s="21">
        <v>150</v>
      </c>
      <c r="AB69" s="21">
        <v>567</v>
      </c>
      <c r="AC69" s="185"/>
      <c r="AD69" s="186"/>
      <c r="AE69" s="186"/>
      <c r="AF69" s="186"/>
      <c r="AG69" s="186"/>
      <c r="AH69" s="186"/>
      <c r="AI69" s="185"/>
      <c r="AJ69" s="185"/>
      <c r="AK69" s="185"/>
      <c r="AL69" s="185"/>
      <c r="AM69" s="185"/>
      <c r="AN69" s="185"/>
      <c r="AQ69" s="171"/>
      <c r="AR69" s="175">
        <f t="shared" si="2"/>
        <v>4039</v>
      </c>
      <c r="AS69" s="163" t="e">
        <f t="shared" si="0"/>
        <v>#DIV/0!</v>
      </c>
    </row>
    <row r="70" spans="1:48" s="163" customFormat="1" ht="30" hidden="1" customHeight="1" x14ac:dyDescent="0.25">
      <c r="A70" s="182" t="s">
        <v>66</v>
      </c>
      <c r="B70" s="1">
        <v>15207</v>
      </c>
      <c r="C70" s="1"/>
      <c r="D70" s="1">
        <f t="shared" si="32"/>
        <v>24961</v>
      </c>
      <c r="E70" s="3">
        <f t="shared" si="29"/>
        <v>1.6414151377655026</v>
      </c>
      <c r="F70" s="3"/>
      <c r="G70" s="4">
        <v>20</v>
      </c>
      <c r="H70" s="21"/>
      <c r="I70" s="21">
        <v>149</v>
      </c>
      <c r="J70" s="21">
        <v>4161</v>
      </c>
      <c r="K70" s="21">
        <v>1009</v>
      </c>
      <c r="L70" s="21">
        <v>388</v>
      </c>
      <c r="M70" s="21">
        <v>1290</v>
      </c>
      <c r="N70" s="21">
        <v>461</v>
      </c>
      <c r="O70" s="21">
        <v>1423</v>
      </c>
      <c r="P70" s="21">
        <v>167</v>
      </c>
      <c r="Q70" s="21">
        <v>647</v>
      </c>
      <c r="R70" s="21">
        <v>964</v>
      </c>
      <c r="S70" s="21">
        <v>797</v>
      </c>
      <c r="T70" s="21">
        <v>1592</v>
      </c>
      <c r="U70" s="21">
        <v>1803</v>
      </c>
      <c r="V70" s="21">
        <v>559</v>
      </c>
      <c r="W70" s="21">
        <v>2041</v>
      </c>
      <c r="X70" s="21">
        <v>523</v>
      </c>
      <c r="Y70" s="21">
        <v>121</v>
      </c>
      <c r="Z70" s="21">
        <v>2196</v>
      </c>
      <c r="AA70" s="21">
        <v>3490</v>
      </c>
      <c r="AB70" s="21">
        <v>1180</v>
      </c>
      <c r="AC70" s="185"/>
      <c r="AD70" s="186"/>
      <c r="AE70" s="186"/>
      <c r="AF70" s="186"/>
      <c r="AG70" s="186"/>
      <c r="AH70" s="186"/>
      <c r="AI70" s="185"/>
      <c r="AJ70" s="185"/>
      <c r="AK70" s="185"/>
      <c r="AL70" s="185"/>
      <c r="AM70" s="185"/>
      <c r="AN70" s="185"/>
      <c r="AQ70" s="171"/>
      <c r="AR70" s="175">
        <f t="shared" si="2"/>
        <v>24961</v>
      </c>
      <c r="AS70" s="163" t="e">
        <f t="shared" si="0"/>
        <v>#DIV/0!</v>
      </c>
    </row>
    <row r="71" spans="1:48" s="163" customFormat="1" ht="30" hidden="1" customHeight="1" x14ac:dyDescent="0.25">
      <c r="A71" s="182" t="s">
        <v>67</v>
      </c>
      <c r="B71" s="1">
        <v>6647</v>
      </c>
      <c r="C71" s="1"/>
      <c r="D71" s="1">
        <f t="shared" si="32"/>
        <v>9243</v>
      </c>
      <c r="E71" s="3">
        <f t="shared" si="29"/>
        <v>1.3905521287799008</v>
      </c>
      <c r="F71" s="3"/>
      <c r="G71" s="4">
        <v>20</v>
      </c>
      <c r="H71" s="21">
        <v>47</v>
      </c>
      <c r="I71" s="21">
        <v>162</v>
      </c>
      <c r="J71" s="21">
        <v>1022</v>
      </c>
      <c r="K71" s="21">
        <v>283</v>
      </c>
      <c r="L71" s="21">
        <v>434</v>
      </c>
      <c r="M71" s="21">
        <v>405</v>
      </c>
      <c r="N71" s="21">
        <v>444</v>
      </c>
      <c r="O71" s="21">
        <v>255</v>
      </c>
      <c r="P71" s="21">
        <v>732</v>
      </c>
      <c r="Q71" s="21">
        <v>103</v>
      </c>
      <c r="R71" s="21">
        <v>669</v>
      </c>
      <c r="S71" s="41">
        <v>554</v>
      </c>
      <c r="T71" s="21">
        <v>263</v>
      </c>
      <c r="U71" s="21">
        <v>379</v>
      </c>
      <c r="V71" s="21">
        <v>1568</v>
      </c>
      <c r="W71" s="21">
        <v>496</v>
      </c>
      <c r="X71" s="21">
        <v>37</v>
      </c>
      <c r="Y71" s="21"/>
      <c r="Z71" s="21">
        <v>533</v>
      </c>
      <c r="AA71" s="21">
        <v>395</v>
      </c>
      <c r="AB71" s="21">
        <v>462</v>
      </c>
      <c r="AC71" s="185"/>
      <c r="AD71" s="186"/>
      <c r="AE71" s="186"/>
      <c r="AF71" s="186"/>
      <c r="AG71" s="186"/>
      <c r="AH71" s="186"/>
      <c r="AI71" s="185"/>
      <c r="AJ71" s="185"/>
      <c r="AK71" s="185"/>
      <c r="AL71" s="185"/>
      <c r="AM71" s="185"/>
      <c r="AN71" s="185"/>
      <c r="AQ71" s="171"/>
      <c r="AR71" s="175">
        <f t="shared" ref="AR71:AR74" si="33">D71-AQ71</f>
        <v>9243</v>
      </c>
      <c r="AS71" s="163" t="e">
        <f t="shared" ref="AS71:AS74" si="34">AR71/AQ71</f>
        <v>#DIV/0!</v>
      </c>
    </row>
    <row r="72" spans="1:48" s="163" customFormat="1" ht="30" hidden="1" customHeight="1" x14ac:dyDescent="0.25">
      <c r="A72" s="182" t="s">
        <v>68</v>
      </c>
      <c r="B72" s="1">
        <v>1231</v>
      </c>
      <c r="C72" s="1"/>
      <c r="D72" s="1">
        <f t="shared" si="32"/>
        <v>1142</v>
      </c>
      <c r="E72" s="3">
        <f t="shared" si="29"/>
        <v>0.92770105605199027</v>
      </c>
      <c r="F72" s="3"/>
      <c r="G72" s="4">
        <v>8</v>
      </c>
      <c r="H72" s="21">
        <v>647</v>
      </c>
      <c r="I72" s="21">
        <v>20</v>
      </c>
      <c r="J72" s="21"/>
      <c r="K72" s="21"/>
      <c r="L72" s="21"/>
      <c r="M72" s="21"/>
      <c r="N72" s="21">
        <v>21</v>
      </c>
      <c r="O72" s="21"/>
      <c r="P72" s="21"/>
      <c r="Q72" s="21">
        <v>150</v>
      </c>
      <c r="R72" s="21"/>
      <c r="S72" s="42"/>
      <c r="T72" s="42"/>
      <c r="U72" s="43">
        <v>20</v>
      </c>
      <c r="V72" s="21">
        <v>142</v>
      </c>
      <c r="W72" s="21">
        <v>9</v>
      </c>
      <c r="X72" s="21">
        <v>133</v>
      </c>
      <c r="Y72" s="21"/>
      <c r="Z72" s="21"/>
      <c r="AA72" s="21"/>
      <c r="AB72" s="21"/>
      <c r="AC72" s="185"/>
      <c r="AD72" s="186"/>
      <c r="AE72" s="186"/>
      <c r="AF72" s="186"/>
      <c r="AG72" s="186"/>
      <c r="AH72" s="186"/>
      <c r="AI72" s="185"/>
      <c r="AJ72" s="185"/>
      <c r="AK72" s="185"/>
      <c r="AL72" s="185"/>
      <c r="AM72" s="185"/>
      <c r="AN72" s="185"/>
      <c r="AQ72" s="171"/>
      <c r="AR72" s="175">
        <f t="shared" si="33"/>
        <v>1142</v>
      </c>
      <c r="AS72" s="163" t="e">
        <f t="shared" si="34"/>
        <v>#DIV/0!</v>
      </c>
    </row>
    <row r="73" spans="1:48" s="163" customFormat="1" ht="30" hidden="1" customHeight="1" x14ac:dyDescent="0.25">
      <c r="A73" s="182" t="s">
        <v>69</v>
      </c>
      <c r="B73" s="1">
        <v>891</v>
      </c>
      <c r="C73" s="1"/>
      <c r="D73" s="1">
        <f t="shared" si="32"/>
        <v>1567</v>
      </c>
      <c r="E73" s="3">
        <f t="shared" si="29"/>
        <v>1.7586980920314255</v>
      </c>
      <c r="F73" s="3"/>
      <c r="G73" s="4">
        <v>11</v>
      </c>
      <c r="H73" s="21">
        <v>300</v>
      </c>
      <c r="I73" s="21"/>
      <c r="J73" s="1"/>
      <c r="K73" s="12">
        <v>35</v>
      </c>
      <c r="L73" s="12">
        <v>289</v>
      </c>
      <c r="M73" s="21">
        <v>60</v>
      </c>
      <c r="N73" s="21"/>
      <c r="O73" s="21"/>
      <c r="P73" s="21"/>
      <c r="Q73" s="21">
        <v>42</v>
      </c>
      <c r="R73" s="21"/>
      <c r="S73" s="42"/>
      <c r="T73" s="42">
        <v>450</v>
      </c>
      <c r="U73" s="21">
        <v>120</v>
      </c>
      <c r="V73" s="21">
        <v>24</v>
      </c>
      <c r="W73" s="21">
        <v>90</v>
      </c>
      <c r="X73" s="21"/>
      <c r="Y73" s="21"/>
      <c r="Z73" s="21">
        <v>22</v>
      </c>
      <c r="AA73" s="21">
        <v>135</v>
      </c>
      <c r="AB73" s="21"/>
      <c r="AC73" s="185"/>
      <c r="AD73" s="186"/>
      <c r="AE73" s="186"/>
      <c r="AF73" s="186"/>
      <c r="AG73" s="186"/>
      <c r="AH73" s="186"/>
      <c r="AI73" s="185"/>
      <c r="AJ73" s="185"/>
      <c r="AK73" s="185"/>
      <c r="AL73" s="185"/>
      <c r="AM73" s="185"/>
      <c r="AN73" s="185"/>
      <c r="AQ73" s="171"/>
      <c r="AR73" s="175">
        <f t="shared" si="33"/>
        <v>1567</v>
      </c>
      <c r="AS73" s="163" t="e">
        <f t="shared" si="34"/>
        <v>#DIV/0!</v>
      </c>
    </row>
    <row r="74" spans="1:48" s="163" customFormat="1" ht="30" hidden="1" customHeight="1" x14ac:dyDescent="0.25">
      <c r="A74" s="182" t="s">
        <v>70</v>
      </c>
      <c r="B74" s="1">
        <v>593</v>
      </c>
      <c r="C74" s="1"/>
      <c r="D74" s="1">
        <f t="shared" si="32"/>
        <v>148</v>
      </c>
      <c r="E74" s="3">
        <f t="shared" si="29"/>
        <v>0.24957841483979765</v>
      </c>
      <c r="F74" s="3"/>
      <c r="G74" s="4">
        <v>2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42">
        <v>101</v>
      </c>
      <c r="T74" s="42"/>
      <c r="U74" s="21"/>
      <c r="V74" s="21"/>
      <c r="W74" s="21">
        <v>47</v>
      </c>
      <c r="X74" s="21"/>
      <c r="Y74" s="21"/>
      <c r="Z74" s="21"/>
      <c r="AA74" s="21"/>
      <c r="AB74" s="21"/>
      <c r="AC74" s="185"/>
      <c r="AD74" s="186"/>
      <c r="AE74" s="186"/>
      <c r="AF74" s="186"/>
      <c r="AG74" s="186"/>
      <c r="AH74" s="186"/>
      <c r="AI74" s="185"/>
      <c r="AJ74" s="185"/>
      <c r="AK74" s="185"/>
      <c r="AL74" s="185"/>
      <c r="AM74" s="185"/>
      <c r="AN74" s="185"/>
      <c r="AQ74" s="171"/>
      <c r="AR74" s="175">
        <f t="shared" si="33"/>
        <v>148</v>
      </c>
      <c r="AS74" s="163" t="e">
        <f t="shared" si="34"/>
        <v>#DIV/0!</v>
      </c>
    </row>
    <row r="75" spans="1:48" s="163" customFormat="1" ht="30" hidden="1" customHeight="1" x14ac:dyDescent="0.25">
      <c r="A75" s="182" t="s">
        <v>71</v>
      </c>
      <c r="B75" s="1">
        <v>1</v>
      </c>
      <c r="C75" s="1"/>
      <c r="D75" s="1">
        <f t="shared" si="32"/>
        <v>0</v>
      </c>
      <c r="E75" s="3">
        <f t="shared" si="29"/>
        <v>0</v>
      </c>
      <c r="F75" s="3"/>
      <c r="G75" s="4">
        <v>0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42"/>
      <c r="T75" s="42"/>
      <c r="U75" s="21"/>
      <c r="V75" s="21"/>
      <c r="W75" s="21"/>
      <c r="X75" s="21"/>
      <c r="Y75" s="21"/>
      <c r="Z75" s="21"/>
      <c r="AA75" s="21"/>
      <c r="AB75" s="21"/>
      <c r="AC75" s="185"/>
      <c r="AD75" s="186"/>
      <c r="AE75" s="186"/>
      <c r="AF75" s="186"/>
      <c r="AG75" s="186"/>
      <c r="AH75" s="186"/>
      <c r="AI75" s="185"/>
      <c r="AJ75" s="185"/>
      <c r="AK75" s="185"/>
      <c r="AL75" s="185"/>
      <c r="AM75" s="185"/>
      <c r="AN75" s="185"/>
      <c r="AQ75" s="171">
        <v>29.4</v>
      </c>
      <c r="AR75" s="171"/>
    </row>
    <row r="76" spans="1:48" s="163" customFormat="1" ht="30" hidden="1" customHeight="1" x14ac:dyDescent="0.25">
      <c r="A76" s="182" t="s">
        <v>72</v>
      </c>
      <c r="B76" s="1">
        <v>123</v>
      </c>
      <c r="C76" s="1"/>
      <c r="D76" s="1">
        <f t="shared" si="32"/>
        <v>0</v>
      </c>
      <c r="E76" s="3">
        <f t="shared" ref="E76:E83" si="35">D76/B76</f>
        <v>0</v>
      </c>
      <c r="F76" s="3"/>
      <c r="G76" s="4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42"/>
      <c r="T76" s="42"/>
      <c r="U76" s="21"/>
      <c r="V76" s="44"/>
      <c r="W76" s="43"/>
      <c r="X76" s="21"/>
      <c r="Y76" s="21"/>
      <c r="Z76" s="21"/>
      <c r="AA76" s="21"/>
      <c r="AB76" s="21"/>
      <c r="AC76" s="185"/>
      <c r="AD76" s="186"/>
      <c r="AE76" s="186"/>
      <c r="AF76" s="186"/>
      <c r="AG76" s="186"/>
      <c r="AH76" s="186"/>
      <c r="AI76" s="185"/>
      <c r="AJ76" s="185"/>
      <c r="AK76" s="185"/>
      <c r="AL76" s="185"/>
      <c r="AM76" s="185"/>
      <c r="AN76" s="185"/>
      <c r="AQ76" s="171">
        <v>122.9</v>
      </c>
      <c r="AR76" s="171"/>
    </row>
    <row r="77" spans="1:48" ht="30" hidden="1" customHeight="1" x14ac:dyDescent="0.25">
      <c r="A77" s="176" t="s">
        <v>73</v>
      </c>
      <c r="B77" s="1"/>
      <c r="C77" s="1"/>
      <c r="D77" s="1">
        <f t="shared" si="32"/>
        <v>54</v>
      </c>
      <c r="E77" s="3" t="e">
        <f t="shared" si="35"/>
        <v>#DIV/0!</v>
      </c>
      <c r="F77" s="3"/>
      <c r="G77" s="4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42"/>
      <c r="T77" s="42"/>
      <c r="U77" s="21"/>
      <c r="V77" s="21"/>
      <c r="W77" s="43"/>
      <c r="X77" s="21"/>
      <c r="Y77" s="21"/>
      <c r="Z77" s="21">
        <v>54</v>
      </c>
      <c r="AA77" s="21"/>
      <c r="AB77" s="21"/>
      <c r="AQ77" s="165">
        <v>0</v>
      </c>
    </row>
    <row r="78" spans="1:48" ht="30" hidden="1" customHeight="1" x14ac:dyDescent="0.25">
      <c r="A78" s="196" t="s">
        <v>74</v>
      </c>
      <c r="B78" s="1">
        <v>133</v>
      </c>
      <c r="C78" s="1"/>
      <c r="D78" s="1">
        <f>SUM(H78:AB78)</f>
        <v>138</v>
      </c>
      <c r="E78" s="3">
        <f t="shared" si="35"/>
        <v>1.0375939849624061</v>
      </c>
      <c r="F78" s="3"/>
      <c r="G78" s="4">
        <v>6</v>
      </c>
      <c r="H78" s="21"/>
      <c r="I78" s="21"/>
      <c r="J78" s="21"/>
      <c r="K78" s="21">
        <v>20</v>
      </c>
      <c r="L78" s="21"/>
      <c r="M78" s="21"/>
      <c r="N78" s="21"/>
      <c r="O78" s="21"/>
      <c r="P78" s="21"/>
      <c r="Q78" s="21"/>
      <c r="R78" s="21">
        <v>4</v>
      </c>
      <c r="S78" s="42"/>
      <c r="T78" s="42"/>
      <c r="U78" s="21">
        <v>40</v>
      </c>
      <c r="V78" s="21">
        <v>16.8</v>
      </c>
      <c r="W78" s="43">
        <v>3.2</v>
      </c>
      <c r="X78" s="21"/>
      <c r="Y78" s="21"/>
      <c r="Z78" s="21">
        <v>54</v>
      </c>
      <c r="AA78" s="21"/>
      <c r="AB78" s="21"/>
      <c r="AQ78" s="165">
        <v>122.9</v>
      </c>
    </row>
    <row r="79" spans="1:48" ht="30" hidden="1" customHeight="1" x14ac:dyDescent="0.25">
      <c r="A79" s="178" t="s">
        <v>52</v>
      </c>
      <c r="B79" s="27"/>
      <c r="C79" s="34"/>
      <c r="D79" s="1">
        <f>SUM(H79:AB79)</f>
        <v>0</v>
      </c>
      <c r="E79" s="3" t="e">
        <f t="shared" si="35"/>
        <v>#DIV/0!</v>
      </c>
      <c r="F79" s="3"/>
      <c r="G79" s="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45"/>
      <c r="T79" s="35"/>
      <c r="U79" s="35"/>
      <c r="V79" s="35"/>
      <c r="W79" s="35"/>
      <c r="X79" s="35"/>
      <c r="Y79" s="35"/>
      <c r="Z79" s="35"/>
      <c r="AA79" s="35"/>
      <c r="AB79" s="35"/>
      <c r="AQ79" s="165">
        <v>0</v>
      </c>
    </row>
    <row r="80" spans="1:48" ht="30" hidden="1" customHeight="1" x14ac:dyDescent="0.25">
      <c r="A80" s="178" t="s">
        <v>75</v>
      </c>
      <c r="B80" s="27"/>
      <c r="C80" s="34"/>
      <c r="D80" s="1">
        <f>SUM(H80:AB80)</f>
        <v>0</v>
      </c>
      <c r="E80" s="3" t="e">
        <f t="shared" si="35"/>
        <v>#DIV/0!</v>
      </c>
      <c r="F80" s="3"/>
      <c r="G80" s="4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Q80" s="165">
        <v>0</v>
      </c>
    </row>
    <row r="81" spans="1:44" ht="30" hidden="1" customHeight="1" x14ac:dyDescent="0.25">
      <c r="A81" s="178"/>
      <c r="B81" s="27"/>
      <c r="C81" s="34"/>
      <c r="D81" s="12"/>
      <c r="E81" s="3" t="e">
        <f t="shared" si="35"/>
        <v>#DIV/0!</v>
      </c>
      <c r="F81" s="3"/>
      <c r="G81" s="4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</row>
    <row r="82" spans="1:44" s="167" customFormat="1" ht="30" hidden="1" customHeight="1" x14ac:dyDescent="0.25">
      <c r="A82" s="207" t="s">
        <v>76</v>
      </c>
      <c r="B82" s="47"/>
      <c r="C82" s="47"/>
      <c r="D82" s="47">
        <f>SUM(H82:AB82)</f>
        <v>0</v>
      </c>
      <c r="E82" s="3" t="e">
        <f t="shared" si="35"/>
        <v>#DIV/0!</v>
      </c>
      <c r="F82" s="3"/>
      <c r="G82" s="4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D82" s="48"/>
      <c r="AE82" s="48"/>
      <c r="AF82" s="48"/>
      <c r="AG82" s="48"/>
      <c r="AH82" s="48"/>
      <c r="AQ82" s="48">
        <v>0</v>
      </c>
      <c r="AR82" s="48"/>
    </row>
    <row r="83" spans="1:44" ht="31.5" hidden="1" customHeight="1" x14ac:dyDescent="0.25">
      <c r="A83" s="178"/>
      <c r="B83" s="27"/>
      <c r="C83" s="34"/>
      <c r="D83" s="12"/>
      <c r="E83" s="3" t="e">
        <f t="shared" si="35"/>
        <v>#DIV/0!</v>
      </c>
      <c r="F83" s="3"/>
      <c r="G83" s="4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 spans="1:44" ht="31.5" hidden="1" customHeight="1" x14ac:dyDescent="0.25">
      <c r="A84" s="178"/>
      <c r="B84" s="27"/>
      <c r="C84" s="34"/>
      <c r="D84" s="9"/>
      <c r="E84" s="3"/>
      <c r="F84" s="3"/>
      <c r="G84" s="4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1:44" ht="30" hidden="1" customHeight="1" x14ac:dyDescent="0.25">
      <c r="A85" s="178"/>
      <c r="B85" s="27"/>
      <c r="C85" s="34"/>
      <c r="D85" s="1">
        <f t="shared" ref="D85:D156" si="36">SUM(H85:AB85)</f>
        <v>0</v>
      </c>
      <c r="E85" s="3" t="e">
        <f>D85/B85</f>
        <v>#DIV/0!</v>
      </c>
      <c r="F85" s="3"/>
      <c r="G85" s="50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44" s="208" customFormat="1" ht="30" hidden="1" customHeight="1" x14ac:dyDescent="0.25">
      <c r="A86" s="178" t="s">
        <v>77</v>
      </c>
      <c r="B86" s="51"/>
      <c r="C86" s="52"/>
      <c r="D86" s="1">
        <f t="shared" si="36"/>
        <v>0</v>
      </c>
      <c r="E86" s="3"/>
      <c r="F86" s="3"/>
      <c r="G86" s="50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D86" s="209"/>
      <c r="AE86" s="209"/>
      <c r="AF86" s="209"/>
      <c r="AG86" s="209"/>
      <c r="AH86" s="209"/>
      <c r="AQ86" s="209"/>
      <c r="AR86" s="209"/>
    </row>
    <row r="87" spans="1:44" ht="30" hidden="1" customHeight="1" x14ac:dyDescent="0.25">
      <c r="A87" s="178" t="s">
        <v>78</v>
      </c>
      <c r="B87" s="13"/>
      <c r="C87" s="12"/>
      <c r="D87" s="1">
        <f t="shared" si="36"/>
        <v>0</v>
      </c>
      <c r="E87" s="3" t="e">
        <f>D87/B87</f>
        <v>#DIV/0!</v>
      </c>
      <c r="F87" s="53"/>
      <c r="G87" s="54"/>
      <c r="H87" s="13"/>
      <c r="I87" s="28"/>
      <c r="J87" s="28"/>
      <c r="K87" s="28"/>
      <c r="L87" s="28"/>
      <c r="M87" s="28"/>
      <c r="N87" s="28"/>
      <c r="O87" s="28"/>
      <c r="P87" s="28"/>
      <c r="Q87" s="55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44" ht="30" hidden="1" customHeight="1" x14ac:dyDescent="0.25">
      <c r="A88" s="210" t="s">
        <v>79</v>
      </c>
      <c r="B88" s="56"/>
      <c r="C88" s="56"/>
      <c r="D88" s="1">
        <f t="shared" si="36"/>
        <v>0</v>
      </c>
      <c r="E88" s="3" t="e">
        <f>D88/B88</f>
        <v>#DIV/0!</v>
      </c>
      <c r="F88" s="57"/>
      <c r="G88" s="58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44" ht="30" hidden="1" customHeight="1" x14ac:dyDescent="0.25">
      <c r="A89" s="178" t="s">
        <v>80</v>
      </c>
      <c r="B89" s="51"/>
      <c r="C89" s="52"/>
      <c r="D89" s="1">
        <f t="shared" si="36"/>
        <v>0</v>
      </c>
      <c r="E89" s="3"/>
      <c r="F89" s="57"/>
      <c r="G89" s="58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</row>
    <row r="90" spans="1:44" ht="30" hidden="1" customHeight="1" x14ac:dyDescent="0.25">
      <c r="A90" s="178" t="s">
        <v>81</v>
      </c>
      <c r="B90" s="23"/>
      <c r="C90" s="59"/>
      <c r="D90" s="1">
        <f t="shared" si="36"/>
        <v>0</v>
      </c>
      <c r="E90" s="3" t="e">
        <f>D90/B90</f>
        <v>#DIV/0!</v>
      </c>
      <c r="F90" s="57"/>
      <c r="G90" s="58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44" ht="30" hidden="1" customHeight="1" x14ac:dyDescent="0.25">
      <c r="A91" s="210" t="s">
        <v>159</v>
      </c>
      <c r="B91" s="60"/>
      <c r="C91" s="60"/>
      <c r="D91" s="1">
        <f t="shared" si="36"/>
        <v>0</v>
      </c>
      <c r="E91" s="59"/>
      <c r="F91" s="61"/>
      <c r="G91" s="62"/>
      <c r="H91" s="3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</row>
    <row r="92" spans="1:44" s="96" customFormat="1" ht="30" hidden="1" customHeight="1" outlineLevel="1" x14ac:dyDescent="0.2">
      <c r="A92" s="211" t="s">
        <v>82</v>
      </c>
      <c r="B92" s="1">
        <v>299643</v>
      </c>
      <c r="C92" s="1"/>
      <c r="D92" s="1">
        <f t="shared" si="36"/>
        <v>286601.8</v>
      </c>
      <c r="E92" s="3"/>
      <c r="F92" s="3"/>
      <c r="G92" s="50"/>
      <c r="H92" s="5">
        <f>H42+H100</f>
        <v>25064</v>
      </c>
      <c r="I92" s="5">
        <f t="shared" ref="I92:AB92" si="37">I42+I100</f>
        <v>9288</v>
      </c>
      <c r="J92" s="5">
        <f t="shared" si="37"/>
        <v>15046.800000000001</v>
      </c>
      <c r="K92" s="5">
        <f t="shared" si="37"/>
        <v>18400</v>
      </c>
      <c r="L92" s="5">
        <f t="shared" si="37"/>
        <v>9836</v>
      </c>
      <c r="M92" s="5">
        <f t="shared" si="37"/>
        <v>18608</v>
      </c>
      <c r="N92" s="5">
        <f t="shared" si="37"/>
        <v>10198</v>
      </c>
      <c r="O92" s="5">
        <f t="shared" si="37"/>
        <v>12352</v>
      </c>
      <c r="P92" s="5">
        <f t="shared" si="37"/>
        <v>13647</v>
      </c>
      <c r="Q92" s="5">
        <f>Q42+Q100</f>
        <v>5494.3</v>
      </c>
      <c r="R92" s="5">
        <f t="shared" si="37"/>
        <v>6369</v>
      </c>
      <c r="S92" s="5">
        <f t="shared" si="37"/>
        <v>15478</v>
      </c>
      <c r="T92" s="5">
        <f t="shared" si="37"/>
        <v>15518</v>
      </c>
      <c r="U92" s="5">
        <f t="shared" si="37"/>
        <v>17443</v>
      </c>
      <c r="V92" s="5">
        <f t="shared" si="37"/>
        <v>19155</v>
      </c>
      <c r="W92" s="5">
        <f t="shared" si="37"/>
        <v>12058.2</v>
      </c>
      <c r="X92" s="5">
        <f t="shared" si="37"/>
        <v>10168.5</v>
      </c>
      <c r="Y92" s="5">
        <f t="shared" si="37"/>
        <v>5268</v>
      </c>
      <c r="Z92" s="5">
        <f t="shared" si="37"/>
        <v>13697</v>
      </c>
      <c r="AA92" s="5">
        <f t="shared" si="37"/>
        <v>22822</v>
      </c>
      <c r="AB92" s="5">
        <f t="shared" si="37"/>
        <v>10691</v>
      </c>
      <c r="AD92" s="177"/>
      <c r="AE92" s="177"/>
      <c r="AF92" s="177"/>
      <c r="AG92" s="177"/>
      <c r="AH92" s="177"/>
      <c r="AQ92" s="177"/>
      <c r="AR92" s="177"/>
    </row>
    <row r="93" spans="1:44" s="96" customFormat="1" ht="30" hidden="1" customHeight="1" outlineLevel="1" x14ac:dyDescent="0.2">
      <c r="A93" s="212" t="s">
        <v>87</v>
      </c>
      <c r="B93" s="12"/>
      <c r="C93" s="12"/>
      <c r="D93" s="1">
        <f t="shared" si="36"/>
        <v>162900</v>
      </c>
      <c r="E93" s="3"/>
      <c r="F93" s="3"/>
      <c r="G93" s="50"/>
      <c r="H93" s="5">
        <f>H45+H96</f>
        <v>18421</v>
      </c>
      <c r="I93" s="5">
        <f t="shared" ref="I93:AB93" si="38">I45+I96</f>
        <v>5641</v>
      </c>
      <c r="J93" s="5">
        <f t="shared" si="38"/>
        <v>6095.5</v>
      </c>
      <c r="K93" s="5">
        <f t="shared" si="38"/>
        <v>8864</v>
      </c>
      <c r="L93" s="5">
        <f t="shared" si="38"/>
        <v>4549</v>
      </c>
      <c r="M93" s="5">
        <f t="shared" si="38"/>
        <v>13280</v>
      </c>
      <c r="N93" s="5">
        <f t="shared" si="38"/>
        <v>6627</v>
      </c>
      <c r="O93" s="5">
        <f t="shared" si="38"/>
        <v>6064</v>
      </c>
      <c r="P93" s="5">
        <f t="shared" si="38"/>
        <v>7869</v>
      </c>
      <c r="Q93" s="5">
        <f t="shared" si="38"/>
        <v>2271</v>
      </c>
      <c r="R93" s="5">
        <f t="shared" si="38"/>
        <v>2400</v>
      </c>
      <c r="S93" s="5">
        <f t="shared" si="38"/>
        <v>9158</v>
      </c>
      <c r="T93" s="5">
        <f t="shared" si="38"/>
        <v>10090</v>
      </c>
      <c r="U93" s="5">
        <f t="shared" si="38"/>
        <v>12772</v>
      </c>
      <c r="V93" s="5">
        <f t="shared" si="38"/>
        <v>11198</v>
      </c>
      <c r="W93" s="5">
        <f t="shared" si="38"/>
        <v>5897.5</v>
      </c>
      <c r="X93" s="5">
        <f t="shared" si="38"/>
        <v>5595</v>
      </c>
      <c r="Y93" s="5">
        <f t="shared" si="38"/>
        <v>2535</v>
      </c>
      <c r="Z93" s="5">
        <f t="shared" si="38"/>
        <v>6739</v>
      </c>
      <c r="AA93" s="5">
        <f t="shared" si="38"/>
        <v>11146</v>
      </c>
      <c r="AB93" s="5">
        <f t="shared" si="38"/>
        <v>5688</v>
      </c>
      <c r="AD93" s="177"/>
      <c r="AE93" s="177"/>
      <c r="AF93" s="177"/>
      <c r="AG93" s="177"/>
      <c r="AH93" s="177"/>
      <c r="AQ93" s="177"/>
      <c r="AR93" s="177"/>
    </row>
    <row r="94" spans="1:44" s="96" customFormat="1" ht="30" hidden="1" customHeight="1" outlineLevel="1" x14ac:dyDescent="0.2">
      <c r="A94" s="212" t="s">
        <v>141</v>
      </c>
      <c r="B94" s="12"/>
      <c r="C94" s="12"/>
      <c r="D94" s="1">
        <f t="shared" si="36"/>
        <v>7099</v>
      </c>
      <c r="E94" s="3"/>
      <c r="F94" s="3"/>
      <c r="G94" s="50"/>
      <c r="H94" s="5">
        <f>H97</f>
        <v>300</v>
      </c>
      <c r="I94" s="5">
        <f t="shared" ref="I94:AB94" si="39">I97</f>
        <v>427</v>
      </c>
      <c r="J94" s="5">
        <f t="shared" si="39"/>
        <v>45</v>
      </c>
      <c r="K94" s="5">
        <f t="shared" si="39"/>
        <v>331</v>
      </c>
      <c r="L94" s="5">
        <f t="shared" si="39"/>
        <v>78</v>
      </c>
      <c r="M94" s="5">
        <f t="shared" si="39"/>
        <v>300</v>
      </c>
      <c r="N94" s="5">
        <f t="shared" si="39"/>
        <v>482</v>
      </c>
      <c r="O94" s="5">
        <f t="shared" si="39"/>
        <v>254</v>
      </c>
      <c r="P94" s="5">
        <f t="shared" si="39"/>
        <v>0</v>
      </c>
      <c r="Q94" s="5">
        <f t="shared" si="39"/>
        <v>101</v>
      </c>
      <c r="R94" s="5">
        <f t="shared" si="39"/>
        <v>896</v>
      </c>
      <c r="S94" s="5">
        <f t="shared" si="39"/>
        <v>337</v>
      </c>
      <c r="T94" s="5">
        <f t="shared" si="39"/>
        <v>299</v>
      </c>
      <c r="U94" s="5">
        <f t="shared" si="39"/>
        <v>299</v>
      </c>
      <c r="V94" s="5">
        <f t="shared" si="39"/>
        <v>186</v>
      </c>
      <c r="W94" s="5">
        <f t="shared" si="39"/>
        <v>22</v>
      </c>
      <c r="X94" s="5">
        <f t="shared" si="39"/>
        <v>0</v>
      </c>
      <c r="Y94" s="5">
        <f t="shared" si="39"/>
        <v>30</v>
      </c>
      <c r="Z94" s="5">
        <f t="shared" si="39"/>
        <v>555</v>
      </c>
      <c r="AA94" s="5">
        <f t="shared" si="39"/>
        <v>1428</v>
      </c>
      <c r="AB94" s="5">
        <f t="shared" si="39"/>
        <v>729</v>
      </c>
      <c r="AD94" s="177"/>
      <c r="AE94" s="177"/>
      <c r="AF94" s="177"/>
      <c r="AG94" s="177"/>
      <c r="AH94" s="177"/>
      <c r="AQ94" s="177"/>
      <c r="AR94" s="177"/>
    </row>
    <row r="95" spans="1:44" s="96" customFormat="1" ht="30" hidden="1" customHeight="1" outlineLevel="1" thickBot="1" x14ac:dyDescent="0.25">
      <c r="A95" s="212" t="s">
        <v>142</v>
      </c>
      <c r="B95" s="12"/>
      <c r="C95" s="12"/>
      <c r="D95" s="1">
        <f t="shared" si="36"/>
        <v>75492.600000000006</v>
      </c>
      <c r="E95" s="3"/>
      <c r="F95" s="3"/>
      <c r="G95" s="50"/>
      <c r="H95" s="5">
        <f>H46+H98</f>
        <v>392</v>
      </c>
      <c r="I95" s="5">
        <f t="shared" ref="I95:AB95" si="40">I46+I98</f>
        <v>2066</v>
      </c>
      <c r="J95" s="5">
        <f t="shared" si="40"/>
        <v>5787.6</v>
      </c>
      <c r="K95" s="5">
        <f t="shared" si="40"/>
        <v>7096</v>
      </c>
      <c r="L95" s="5">
        <f t="shared" si="40"/>
        <v>2723</v>
      </c>
      <c r="M95" s="5">
        <f t="shared" si="40"/>
        <v>3788</v>
      </c>
      <c r="N95" s="5">
        <f t="shared" si="40"/>
        <v>2060</v>
      </c>
      <c r="O95" s="5">
        <f t="shared" si="40"/>
        <v>4544</v>
      </c>
      <c r="P95" s="5">
        <f t="shared" si="40"/>
        <v>2992</v>
      </c>
      <c r="Q95" s="5">
        <f t="shared" si="40"/>
        <v>1609</v>
      </c>
      <c r="R95" s="5">
        <f t="shared" si="40"/>
        <v>2391</v>
      </c>
      <c r="S95" s="5">
        <f t="shared" si="40"/>
        <v>3795</v>
      </c>
      <c r="T95" s="5">
        <f t="shared" si="40"/>
        <v>3312</v>
      </c>
      <c r="U95" s="5">
        <f t="shared" si="40"/>
        <v>4121</v>
      </c>
      <c r="V95" s="5">
        <f t="shared" si="40"/>
        <v>5352</v>
      </c>
      <c r="W95" s="5">
        <f t="shared" si="40"/>
        <v>3565</v>
      </c>
      <c r="X95" s="5">
        <f t="shared" si="40"/>
        <v>2705</v>
      </c>
      <c r="Y95" s="5">
        <f t="shared" si="40"/>
        <v>2104</v>
      </c>
      <c r="Z95" s="5">
        <f t="shared" si="40"/>
        <v>4606</v>
      </c>
      <c r="AA95" s="5">
        <f t="shared" si="40"/>
        <v>6739</v>
      </c>
      <c r="AB95" s="5">
        <f t="shared" si="40"/>
        <v>3745</v>
      </c>
      <c r="AD95" s="177"/>
      <c r="AE95" s="177"/>
      <c r="AF95" s="177"/>
      <c r="AG95" s="177"/>
      <c r="AH95" s="177"/>
      <c r="AQ95" s="177"/>
      <c r="AR95" s="177"/>
    </row>
    <row r="96" spans="1:44" s="96" customFormat="1" ht="30" hidden="1" customHeight="1" outlineLevel="1" thickBot="1" x14ac:dyDescent="0.25">
      <c r="A96" s="212" t="s">
        <v>207</v>
      </c>
      <c r="B96" s="12"/>
      <c r="C96" s="12"/>
      <c r="D96" s="1">
        <f t="shared" si="36"/>
        <v>80060</v>
      </c>
      <c r="E96" s="3"/>
      <c r="F96" s="3"/>
      <c r="G96" s="50"/>
      <c r="H96" s="63">
        <v>5415</v>
      </c>
      <c r="I96" s="64">
        <v>2815</v>
      </c>
      <c r="J96" s="64">
        <v>2225</v>
      </c>
      <c r="K96" s="64">
        <v>4077</v>
      </c>
      <c r="L96" s="64">
        <v>2236</v>
      </c>
      <c r="M96" s="64">
        <v>6278</v>
      </c>
      <c r="N96" s="64">
        <v>3445</v>
      </c>
      <c r="O96" s="64">
        <v>2672</v>
      </c>
      <c r="P96" s="64">
        <v>5009</v>
      </c>
      <c r="Q96" s="64">
        <v>1224</v>
      </c>
      <c r="R96" s="64">
        <v>1448</v>
      </c>
      <c r="S96" s="64">
        <v>6340</v>
      </c>
      <c r="T96" s="64">
        <v>4110</v>
      </c>
      <c r="U96" s="64">
        <v>6729</v>
      </c>
      <c r="V96" s="64">
        <v>7672</v>
      </c>
      <c r="W96" s="64">
        <v>3959</v>
      </c>
      <c r="X96" s="64">
        <v>2707</v>
      </c>
      <c r="Y96" s="64">
        <v>1466</v>
      </c>
      <c r="Z96" s="64">
        <v>5254</v>
      </c>
      <c r="AA96" s="64">
        <v>3457</v>
      </c>
      <c r="AB96" s="64">
        <v>1522</v>
      </c>
      <c r="AD96" s="177"/>
      <c r="AE96" s="177"/>
      <c r="AF96" s="177"/>
      <c r="AG96" s="177"/>
      <c r="AH96" s="177"/>
      <c r="AQ96" s="177"/>
      <c r="AR96" s="177"/>
    </row>
    <row r="97" spans="1:47" s="96" customFormat="1" ht="30" hidden="1" customHeight="1" outlineLevel="1" thickBot="1" x14ac:dyDescent="0.25">
      <c r="A97" s="212" t="s">
        <v>208</v>
      </c>
      <c r="B97" s="12"/>
      <c r="C97" s="12"/>
      <c r="D97" s="1">
        <f t="shared" si="36"/>
        <v>7099</v>
      </c>
      <c r="E97" s="3"/>
      <c r="F97" s="3"/>
      <c r="G97" s="50"/>
      <c r="H97" s="63">
        <v>300</v>
      </c>
      <c r="I97" s="64">
        <v>427</v>
      </c>
      <c r="J97" s="64">
        <v>45</v>
      </c>
      <c r="K97" s="64">
        <v>331</v>
      </c>
      <c r="L97" s="64">
        <v>78</v>
      </c>
      <c r="M97" s="64">
        <v>300</v>
      </c>
      <c r="N97" s="64">
        <v>482</v>
      </c>
      <c r="O97" s="64">
        <v>254</v>
      </c>
      <c r="P97" s="64">
        <v>0</v>
      </c>
      <c r="Q97" s="64">
        <v>101</v>
      </c>
      <c r="R97" s="64">
        <v>896</v>
      </c>
      <c r="S97" s="64">
        <v>337</v>
      </c>
      <c r="T97" s="64">
        <v>299</v>
      </c>
      <c r="U97" s="64">
        <v>299</v>
      </c>
      <c r="V97" s="64">
        <v>186</v>
      </c>
      <c r="W97" s="64">
        <v>22</v>
      </c>
      <c r="X97" s="64">
        <v>0</v>
      </c>
      <c r="Y97" s="64">
        <v>30</v>
      </c>
      <c r="Z97" s="64">
        <v>555</v>
      </c>
      <c r="AA97" s="64">
        <v>1428</v>
      </c>
      <c r="AB97" s="64">
        <v>729</v>
      </c>
      <c r="AD97" s="177"/>
      <c r="AE97" s="177"/>
      <c r="AF97" s="177"/>
      <c r="AG97" s="177"/>
      <c r="AH97" s="177"/>
      <c r="AQ97" s="177"/>
      <c r="AR97" s="177"/>
    </row>
    <row r="98" spans="1:47" s="96" customFormat="1" ht="30" hidden="1" customHeight="1" outlineLevel="1" thickBot="1" x14ac:dyDescent="0.25">
      <c r="A98" s="212" t="s">
        <v>209</v>
      </c>
      <c r="B98" s="12"/>
      <c r="C98" s="12"/>
      <c r="D98" s="1">
        <f t="shared" si="36"/>
        <v>24</v>
      </c>
      <c r="E98" s="3"/>
      <c r="F98" s="3"/>
      <c r="G98" s="50"/>
      <c r="H98" s="63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19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0</v>
      </c>
      <c r="X98" s="64">
        <v>5</v>
      </c>
      <c r="Y98" s="64">
        <v>0</v>
      </c>
      <c r="Z98" s="64">
        <v>0</v>
      </c>
      <c r="AA98" s="64">
        <v>0</v>
      </c>
      <c r="AB98" s="64">
        <v>0</v>
      </c>
      <c r="AD98" s="177"/>
      <c r="AE98" s="177"/>
      <c r="AF98" s="177"/>
      <c r="AG98" s="177"/>
      <c r="AH98" s="177"/>
      <c r="AQ98" s="177"/>
      <c r="AR98" s="177"/>
    </row>
    <row r="99" spans="1:47" s="96" customFormat="1" ht="30" hidden="1" customHeight="1" outlineLevel="1" thickBot="1" x14ac:dyDescent="0.25">
      <c r="A99" s="212" t="s">
        <v>210</v>
      </c>
      <c r="B99" s="12"/>
      <c r="C99" s="12"/>
      <c r="D99" s="1">
        <f t="shared" si="36"/>
        <v>189</v>
      </c>
      <c r="E99" s="3"/>
      <c r="F99" s="3"/>
      <c r="G99" s="50"/>
      <c r="H99" s="63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19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W99" s="64">
        <v>170</v>
      </c>
      <c r="X99" s="64">
        <v>0</v>
      </c>
      <c r="Y99" s="64">
        <v>0</v>
      </c>
      <c r="Z99" s="64">
        <v>0</v>
      </c>
      <c r="AA99" s="64">
        <v>0</v>
      </c>
      <c r="AB99" s="64">
        <v>0</v>
      </c>
      <c r="AD99" s="177"/>
      <c r="AE99" s="177"/>
      <c r="AF99" s="177"/>
      <c r="AG99" s="177"/>
      <c r="AH99" s="177"/>
      <c r="AQ99" s="177"/>
      <c r="AR99" s="177"/>
    </row>
    <row r="100" spans="1:47" s="96" customFormat="1" ht="30" hidden="1" customHeight="1" outlineLevel="1" thickBot="1" x14ac:dyDescent="0.25">
      <c r="A100" s="212" t="s">
        <v>211</v>
      </c>
      <c r="B100" s="12"/>
      <c r="C100" s="12"/>
      <c r="D100" s="1">
        <f t="shared" si="36"/>
        <v>87497</v>
      </c>
      <c r="E100" s="3"/>
      <c r="F100" s="3"/>
      <c r="G100" s="50"/>
      <c r="H100" s="65">
        <v>5715</v>
      </c>
      <c r="I100" s="66">
        <v>3242</v>
      </c>
      <c r="J100" s="66">
        <v>2270</v>
      </c>
      <c r="K100" s="66">
        <v>4408</v>
      </c>
      <c r="L100" s="66">
        <v>2314</v>
      </c>
      <c r="M100" s="66">
        <v>6683</v>
      </c>
      <c r="N100" s="66">
        <v>3927</v>
      </c>
      <c r="O100" s="66">
        <v>2926</v>
      </c>
      <c r="P100" s="66">
        <v>5009</v>
      </c>
      <c r="Q100" s="66">
        <v>1364</v>
      </c>
      <c r="R100" s="66">
        <v>2344</v>
      </c>
      <c r="S100" s="66">
        <v>6712</v>
      </c>
      <c r="T100" s="66">
        <v>4409</v>
      </c>
      <c r="U100" s="66">
        <v>6729</v>
      </c>
      <c r="V100" s="66">
        <v>7858</v>
      </c>
      <c r="W100" s="66">
        <v>4434</v>
      </c>
      <c r="X100" s="66">
        <v>2712</v>
      </c>
      <c r="Y100" s="66">
        <v>1496</v>
      </c>
      <c r="Z100" s="66">
        <v>5809</v>
      </c>
      <c r="AA100" s="66">
        <v>4885</v>
      </c>
      <c r="AB100" s="66">
        <v>2251</v>
      </c>
      <c r="AD100" s="177"/>
      <c r="AE100" s="177"/>
      <c r="AF100" s="177"/>
      <c r="AG100" s="177"/>
      <c r="AH100" s="177"/>
      <c r="AQ100" s="177"/>
      <c r="AR100" s="177"/>
    </row>
    <row r="101" spans="1:47" s="216" customFormat="1" ht="34.9" hidden="1" customHeight="1" outlineLevel="1" x14ac:dyDescent="0.2">
      <c r="A101" s="178" t="s">
        <v>83</v>
      </c>
      <c r="B101" s="12">
        <v>784</v>
      </c>
      <c r="C101" s="12"/>
      <c r="D101" s="1">
        <f t="shared" si="36"/>
        <v>27</v>
      </c>
      <c r="E101" s="3"/>
      <c r="F101" s="3"/>
      <c r="G101" s="50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27</v>
      </c>
      <c r="X101" s="5"/>
      <c r="Y101" s="5"/>
      <c r="Z101" s="5"/>
      <c r="AA101" s="5"/>
      <c r="AB101" s="5"/>
      <c r="AD101" s="217"/>
      <c r="AE101" s="217"/>
      <c r="AF101" s="217"/>
      <c r="AG101" s="217"/>
      <c r="AH101" s="217"/>
      <c r="AQ101" s="217"/>
      <c r="AR101" s="217"/>
    </row>
    <row r="102" spans="1:47" s="216" customFormat="1" ht="33" hidden="1" customHeight="1" outlineLevel="1" x14ac:dyDescent="0.2">
      <c r="A102" s="178" t="s">
        <v>84</v>
      </c>
      <c r="B102" s="12">
        <v>1748</v>
      </c>
      <c r="C102" s="12"/>
      <c r="D102" s="1">
        <f t="shared" si="36"/>
        <v>7602</v>
      </c>
      <c r="E102" s="3"/>
      <c r="F102" s="3"/>
      <c r="G102" s="50"/>
      <c r="H102" s="5">
        <v>4831</v>
      </c>
      <c r="I102" s="5"/>
      <c r="J102" s="5"/>
      <c r="K102" s="5"/>
      <c r="L102" s="5"/>
      <c r="M102" s="5"/>
      <c r="N102" s="5"/>
      <c r="O102" s="5"/>
      <c r="P102" s="5">
        <v>545</v>
      </c>
      <c r="Q102" s="5">
        <v>187</v>
      </c>
      <c r="R102" s="5"/>
      <c r="S102" s="5">
        <v>215</v>
      </c>
      <c r="T102" s="12">
        <v>461</v>
      </c>
      <c r="U102" s="5"/>
      <c r="V102" s="5"/>
      <c r="W102" s="5">
        <v>558</v>
      </c>
      <c r="X102" s="5"/>
      <c r="Y102" s="5"/>
      <c r="Z102" s="5"/>
      <c r="AA102" s="67">
        <v>805</v>
      </c>
      <c r="AB102" s="5"/>
      <c r="AD102" s="217"/>
      <c r="AE102" s="217"/>
      <c r="AF102" s="217"/>
      <c r="AG102" s="217"/>
      <c r="AH102" s="217"/>
      <c r="AQ102" s="217"/>
      <c r="AR102" s="217"/>
    </row>
    <row r="103" spans="1:47" s="96" customFormat="1" ht="34.15" hidden="1" customHeight="1" outlineLevel="1" x14ac:dyDescent="0.2">
      <c r="A103" s="176" t="s">
        <v>85</v>
      </c>
      <c r="B103" s="16">
        <v>301407</v>
      </c>
      <c r="C103" s="1"/>
      <c r="D103" s="1">
        <f t="shared" si="36"/>
        <v>285366.62969999999</v>
      </c>
      <c r="E103" s="3">
        <f>D103/B103</f>
        <v>0.9467816928604843</v>
      </c>
      <c r="F103" s="3"/>
      <c r="G103" s="50"/>
      <c r="H103" s="68">
        <v>24894.76</v>
      </c>
      <c r="I103" s="68">
        <v>9027.1400000000012</v>
      </c>
      <c r="J103" s="68">
        <v>15723.83</v>
      </c>
      <c r="K103" s="68">
        <v>17701.48</v>
      </c>
      <c r="L103" s="68">
        <v>9836.1999999999989</v>
      </c>
      <c r="M103" s="68">
        <v>18618.91</v>
      </c>
      <c r="N103" s="68">
        <v>10245.699999999999</v>
      </c>
      <c r="O103" s="68">
        <v>12985.33</v>
      </c>
      <c r="P103" s="68">
        <v>13647.15</v>
      </c>
      <c r="Q103" s="68">
        <v>5079.3</v>
      </c>
      <c r="R103" s="68">
        <v>6403</v>
      </c>
      <c r="S103" s="80">
        <v>15071</v>
      </c>
      <c r="T103" s="68">
        <v>17747</v>
      </c>
      <c r="U103" s="68">
        <v>14684.859999999999</v>
      </c>
      <c r="V103" s="68">
        <v>19155</v>
      </c>
      <c r="W103" s="68">
        <v>11632.79</v>
      </c>
      <c r="X103" s="68">
        <v>10220.11</v>
      </c>
      <c r="Y103" s="68">
        <v>5268</v>
      </c>
      <c r="Z103" s="68">
        <v>13929</v>
      </c>
      <c r="AA103" s="68">
        <v>22805.0697</v>
      </c>
      <c r="AB103" s="68">
        <v>10691</v>
      </c>
      <c r="AC103" s="283"/>
      <c r="AD103" s="177"/>
      <c r="AE103" s="177"/>
      <c r="AF103" s="177"/>
      <c r="AG103" s="177"/>
      <c r="AH103" s="177"/>
      <c r="AQ103" s="177"/>
      <c r="AR103" s="177"/>
    </row>
    <row r="104" spans="1:47" s="96" customFormat="1" ht="31.5" customHeight="1" collapsed="1" x14ac:dyDescent="0.2">
      <c r="A104" s="196" t="s">
        <v>86</v>
      </c>
      <c r="B104" s="1">
        <v>287157</v>
      </c>
      <c r="C104" s="1">
        <v>284098</v>
      </c>
      <c r="D104" s="69">
        <f>SUM(H104:AB104)</f>
        <v>265686.09999999998</v>
      </c>
      <c r="E104" s="3">
        <f>D104/B104</f>
        <v>0.92522940412387644</v>
      </c>
      <c r="F104" s="3">
        <f>D104/C104</f>
        <v>0.93519172961442876</v>
      </c>
      <c r="G104" s="70">
        <v>21</v>
      </c>
      <c r="H104" s="68">
        <v>19346</v>
      </c>
      <c r="I104" s="68">
        <v>8865</v>
      </c>
      <c r="J104" s="68">
        <v>14995</v>
      </c>
      <c r="K104" s="68">
        <v>17312</v>
      </c>
      <c r="L104" s="68">
        <v>8420</v>
      </c>
      <c r="M104" s="68">
        <v>18158</v>
      </c>
      <c r="N104" s="68">
        <v>10227</v>
      </c>
      <c r="O104" s="68">
        <v>12352</v>
      </c>
      <c r="P104" s="68">
        <v>12513</v>
      </c>
      <c r="Q104" s="71">
        <v>4634.1000000000004</v>
      </c>
      <c r="R104" s="68">
        <v>6315</v>
      </c>
      <c r="S104" s="68">
        <v>14514</v>
      </c>
      <c r="T104" s="68">
        <v>16074</v>
      </c>
      <c r="U104" s="68">
        <v>14355</v>
      </c>
      <c r="V104" s="68">
        <v>18389</v>
      </c>
      <c r="W104" s="68">
        <v>10649</v>
      </c>
      <c r="X104" s="68">
        <v>9926</v>
      </c>
      <c r="Y104" s="68">
        <v>4943</v>
      </c>
      <c r="Z104" s="68">
        <v>11302</v>
      </c>
      <c r="AA104" s="1">
        <v>21856</v>
      </c>
      <c r="AB104" s="68">
        <v>10541</v>
      </c>
      <c r="AC104" s="213"/>
      <c r="AD104" s="214">
        <f>W104/D104</f>
        <v>4.0081133337423379E-2</v>
      </c>
      <c r="AE104" s="215"/>
      <c r="AF104" s="215"/>
      <c r="AG104" s="215"/>
      <c r="AH104" s="215"/>
      <c r="AI104" s="213"/>
      <c r="AJ104" s="213"/>
      <c r="AK104" s="213"/>
      <c r="AL104" s="213"/>
      <c r="AM104" s="213"/>
      <c r="AN104" s="213"/>
      <c r="AQ104" s="177"/>
      <c r="AR104" s="177"/>
      <c r="AU104" s="96">
        <v>17289</v>
      </c>
    </row>
    <row r="105" spans="1:47" s="96" customFormat="1" ht="31.5" hidden="1" customHeight="1" x14ac:dyDescent="0.2">
      <c r="A105" s="176" t="s">
        <v>194</v>
      </c>
      <c r="B105" s="1">
        <v>298834</v>
      </c>
      <c r="C105" s="1"/>
      <c r="D105" s="69">
        <f>SUM(H105:AB105)</f>
        <v>277737.62969999999</v>
      </c>
      <c r="E105" s="3">
        <f t="shared" ref="E105:E106" si="41">D105/B105</f>
        <v>0.92940438403929937</v>
      </c>
      <c r="F105" s="3"/>
      <c r="G105" s="70"/>
      <c r="H105" s="68">
        <f>H103-H102-H101</f>
        <v>20063.759999999998</v>
      </c>
      <c r="I105" s="68">
        <f t="shared" ref="I105:AB105" si="42">I103-I102-I101</f>
        <v>9027.1400000000012</v>
      </c>
      <c r="J105" s="68">
        <f t="shared" si="42"/>
        <v>15723.83</v>
      </c>
      <c r="K105" s="68">
        <f t="shared" si="42"/>
        <v>17701.48</v>
      </c>
      <c r="L105" s="68">
        <f t="shared" si="42"/>
        <v>9836.1999999999989</v>
      </c>
      <c r="M105" s="68">
        <f t="shared" si="42"/>
        <v>18618.91</v>
      </c>
      <c r="N105" s="68">
        <f t="shared" si="42"/>
        <v>10245.699999999999</v>
      </c>
      <c r="O105" s="68">
        <f t="shared" si="42"/>
        <v>12985.33</v>
      </c>
      <c r="P105" s="68">
        <f t="shared" si="42"/>
        <v>13102.15</v>
      </c>
      <c r="Q105" s="68">
        <f t="shared" si="42"/>
        <v>4892.3</v>
      </c>
      <c r="R105" s="68">
        <f t="shared" si="42"/>
        <v>6403</v>
      </c>
      <c r="S105" s="68">
        <f t="shared" si="42"/>
        <v>14856</v>
      </c>
      <c r="T105" s="68">
        <f t="shared" si="42"/>
        <v>17286</v>
      </c>
      <c r="U105" s="68">
        <f t="shared" si="42"/>
        <v>14684.859999999999</v>
      </c>
      <c r="V105" s="68">
        <f t="shared" si="42"/>
        <v>19155</v>
      </c>
      <c r="W105" s="68">
        <f t="shared" si="42"/>
        <v>11047.79</v>
      </c>
      <c r="X105" s="68">
        <f t="shared" si="42"/>
        <v>10220.11</v>
      </c>
      <c r="Y105" s="68">
        <f t="shared" si="42"/>
        <v>5268</v>
      </c>
      <c r="Z105" s="68">
        <f t="shared" si="42"/>
        <v>13929</v>
      </c>
      <c r="AA105" s="68">
        <f t="shared" si="42"/>
        <v>22000.0697</v>
      </c>
      <c r="AB105" s="68">
        <f t="shared" si="42"/>
        <v>10691</v>
      </c>
      <c r="AD105" s="214">
        <f t="shared" ref="AD105:AD168" si="43">W105/D105</f>
        <v>3.977779320696781E-2</v>
      </c>
      <c r="AE105" s="177"/>
      <c r="AF105" s="177"/>
      <c r="AG105" s="177"/>
      <c r="AH105" s="177"/>
      <c r="AQ105" s="177"/>
      <c r="AR105" s="177"/>
    </row>
    <row r="106" spans="1:47" s="96" customFormat="1" ht="31.5" customHeight="1" x14ac:dyDescent="0.2">
      <c r="A106" s="178" t="s">
        <v>165</v>
      </c>
      <c r="B106" s="17">
        <f>B104/B103</f>
        <v>0.95272173506255664</v>
      </c>
      <c r="C106" s="17"/>
      <c r="D106" s="72">
        <f t="shared" ref="D106:H106" si="44">D104/D105</f>
        <v>0.95660822153261138</v>
      </c>
      <c r="E106" s="3">
        <f t="shared" si="41"/>
        <v>1.0040793511127355</v>
      </c>
      <c r="F106" s="72"/>
      <c r="G106" s="72"/>
      <c r="H106" s="72">
        <f t="shared" si="44"/>
        <v>0.96422604736101314</v>
      </c>
      <c r="I106" s="72">
        <f>I104/I105</f>
        <v>0.98203860801981568</v>
      </c>
      <c r="J106" s="72">
        <f t="shared" ref="J106:AB106" si="45">J104/J105</f>
        <v>0.9536480615727847</v>
      </c>
      <c r="K106" s="72">
        <f t="shared" si="45"/>
        <v>0.97799731999810191</v>
      </c>
      <c r="L106" s="72">
        <f t="shared" si="45"/>
        <v>0.85602163437099699</v>
      </c>
      <c r="M106" s="72">
        <f t="shared" si="45"/>
        <v>0.97524505999545619</v>
      </c>
      <c r="N106" s="72">
        <f t="shared" si="45"/>
        <v>0.9981748440809316</v>
      </c>
      <c r="O106" s="72">
        <f t="shared" si="45"/>
        <v>0.95122726954185999</v>
      </c>
      <c r="P106" s="72">
        <f>P104/P105</f>
        <v>0.95503409745728762</v>
      </c>
      <c r="Q106" s="72">
        <f t="shared" si="45"/>
        <v>0.94722318745784195</v>
      </c>
      <c r="R106" s="72">
        <f t="shared" si="45"/>
        <v>0.98625644229267528</v>
      </c>
      <c r="S106" s="72">
        <f t="shared" si="45"/>
        <v>0.97697899838449109</v>
      </c>
      <c r="T106" s="72">
        <f t="shared" si="45"/>
        <v>0.92988545643873655</v>
      </c>
      <c r="U106" s="72">
        <f t="shared" si="45"/>
        <v>0.97753740927731014</v>
      </c>
      <c r="V106" s="72">
        <f t="shared" si="45"/>
        <v>0.96001044113808409</v>
      </c>
      <c r="W106" s="72">
        <f t="shared" si="45"/>
        <v>0.96390318787739437</v>
      </c>
      <c r="X106" s="72">
        <f t="shared" si="45"/>
        <v>0.97122242324201979</v>
      </c>
      <c r="Y106" s="72">
        <f t="shared" si="45"/>
        <v>0.93830675778283978</v>
      </c>
      <c r="Z106" s="72">
        <f t="shared" si="45"/>
        <v>0.81140067485103018</v>
      </c>
      <c r="AA106" s="72">
        <f>AA104/AA105</f>
        <v>0.99345139801988902</v>
      </c>
      <c r="AB106" s="72">
        <f t="shared" si="45"/>
        <v>0.9859695070620148</v>
      </c>
      <c r="AD106" s="214">
        <f t="shared" si="43"/>
        <v>1.0076258662434403</v>
      </c>
      <c r="AE106" s="177"/>
      <c r="AF106" s="177"/>
      <c r="AG106" s="177"/>
      <c r="AH106" s="177"/>
      <c r="AQ106" s="177"/>
      <c r="AR106" s="177"/>
    </row>
    <row r="107" spans="1:47" s="96" customFormat="1" ht="31.5" hidden="1" customHeight="1" x14ac:dyDescent="0.2">
      <c r="A107" s="178" t="s">
        <v>91</v>
      </c>
      <c r="B107" s="16">
        <v>258071</v>
      </c>
      <c r="C107" s="1"/>
      <c r="D107" s="12">
        <f>SUM(H107:AB107)</f>
        <v>12051.529699999996</v>
      </c>
      <c r="E107" s="3">
        <f>D107/B107</f>
        <v>4.669850428757976E-2</v>
      </c>
      <c r="F107" s="3"/>
      <c r="G107" s="70"/>
      <c r="H107" s="68">
        <f>H105-H104</f>
        <v>717.7599999999984</v>
      </c>
      <c r="I107" s="68">
        <f t="shared" ref="I107:AB107" si="46">I105-I104</f>
        <v>162.14000000000124</v>
      </c>
      <c r="J107" s="68">
        <f t="shared" si="46"/>
        <v>728.82999999999993</v>
      </c>
      <c r="K107" s="68">
        <f t="shared" si="46"/>
        <v>389.47999999999956</v>
      </c>
      <c r="L107" s="68">
        <f t="shared" si="46"/>
        <v>1416.1999999999989</v>
      </c>
      <c r="M107" s="68">
        <f t="shared" si="46"/>
        <v>460.90999999999985</v>
      </c>
      <c r="N107" s="68">
        <f t="shared" si="46"/>
        <v>18.699999999998909</v>
      </c>
      <c r="O107" s="68">
        <f t="shared" si="46"/>
        <v>633.32999999999993</v>
      </c>
      <c r="P107" s="68">
        <f t="shared" si="46"/>
        <v>589.14999999999964</v>
      </c>
      <c r="Q107" s="68">
        <f t="shared" si="46"/>
        <v>258.19999999999982</v>
      </c>
      <c r="R107" s="68">
        <f t="shared" si="46"/>
        <v>88</v>
      </c>
      <c r="S107" s="68">
        <f t="shared" si="46"/>
        <v>342</v>
      </c>
      <c r="T107" s="68">
        <f t="shared" si="46"/>
        <v>1212</v>
      </c>
      <c r="U107" s="68">
        <f t="shared" si="46"/>
        <v>329.85999999999876</v>
      </c>
      <c r="V107" s="68">
        <f t="shared" si="46"/>
        <v>766</v>
      </c>
      <c r="W107" s="68">
        <f t="shared" si="46"/>
        <v>398.79000000000087</v>
      </c>
      <c r="X107" s="68">
        <f t="shared" si="46"/>
        <v>294.11000000000058</v>
      </c>
      <c r="Y107" s="68">
        <f t="shared" si="46"/>
        <v>325</v>
      </c>
      <c r="Z107" s="68">
        <f t="shared" si="46"/>
        <v>2627</v>
      </c>
      <c r="AA107" s="68">
        <f t="shared" si="46"/>
        <v>144.06970000000001</v>
      </c>
      <c r="AB107" s="68">
        <f t="shared" si="46"/>
        <v>150</v>
      </c>
      <c r="AC107" s="213"/>
      <c r="AD107" s="214">
        <f t="shared" si="43"/>
        <v>3.3090405112639019E-2</v>
      </c>
      <c r="AE107" s="215"/>
      <c r="AF107" s="215"/>
      <c r="AG107" s="215"/>
      <c r="AH107" s="215"/>
      <c r="AI107" s="213"/>
      <c r="AJ107" s="213"/>
      <c r="AK107" s="213"/>
      <c r="AL107" s="213"/>
      <c r="AM107" s="213"/>
      <c r="AN107" s="213"/>
      <c r="AQ107" s="177"/>
      <c r="AR107" s="177"/>
    </row>
    <row r="108" spans="1:47" s="96" customFormat="1" ht="31.5" customHeight="1" x14ac:dyDescent="0.2">
      <c r="A108" s="176" t="s">
        <v>87</v>
      </c>
      <c r="B108" s="1">
        <v>158915</v>
      </c>
      <c r="C108" s="1"/>
      <c r="D108" s="12">
        <f t="shared" si="36"/>
        <v>156726.79999999999</v>
      </c>
      <c r="E108" s="3">
        <f>D108/B108</f>
        <v>0.9862303747286284</v>
      </c>
      <c r="F108" s="3"/>
      <c r="G108" s="70">
        <v>21</v>
      </c>
      <c r="H108" s="73">
        <v>18301</v>
      </c>
      <c r="I108" s="73">
        <v>5543</v>
      </c>
      <c r="J108" s="73">
        <v>6140</v>
      </c>
      <c r="K108" s="73">
        <v>8834</v>
      </c>
      <c r="L108" s="73">
        <v>3772</v>
      </c>
      <c r="M108" s="73">
        <v>13178</v>
      </c>
      <c r="N108" s="73">
        <v>5999</v>
      </c>
      <c r="O108" s="73">
        <v>5875</v>
      </c>
      <c r="P108" s="73">
        <v>7449</v>
      </c>
      <c r="Q108" s="73">
        <v>2199.8000000000002</v>
      </c>
      <c r="R108" s="73">
        <v>2320</v>
      </c>
      <c r="S108" s="73">
        <v>8468</v>
      </c>
      <c r="T108" s="73">
        <v>12146</v>
      </c>
      <c r="U108" s="73">
        <v>9969</v>
      </c>
      <c r="V108" s="73">
        <v>10948</v>
      </c>
      <c r="W108" s="73">
        <v>5665</v>
      </c>
      <c r="X108" s="73">
        <v>5441</v>
      </c>
      <c r="Y108" s="73">
        <v>2466</v>
      </c>
      <c r="Z108" s="73">
        <v>6066</v>
      </c>
      <c r="AA108" s="73">
        <v>10410</v>
      </c>
      <c r="AB108" s="73">
        <v>5537</v>
      </c>
      <c r="AD108" s="214">
        <f t="shared" si="43"/>
        <v>3.6145700671486945E-2</v>
      </c>
      <c r="AE108" s="177"/>
      <c r="AF108" s="177"/>
      <c r="AG108" s="177"/>
      <c r="AH108" s="177"/>
      <c r="AO108" s="96">
        <v>9952.7999999999993</v>
      </c>
      <c r="AQ108" s="177"/>
      <c r="AR108" s="177"/>
      <c r="AU108" s="213">
        <f>B108-AO108</f>
        <v>148962.20000000001</v>
      </c>
    </row>
    <row r="109" spans="1:47" s="96" customFormat="1" ht="30" hidden="1" customHeight="1" x14ac:dyDescent="0.2">
      <c r="A109" s="176" t="s">
        <v>88</v>
      </c>
      <c r="B109" s="1">
        <v>9303</v>
      </c>
      <c r="C109" s="1"/>
      <c r="D109" s="12">
        <f t="shared" si="36"/>
        <v>7016.4</v>
      </c>
      <c r="E109" s="3">
        <f>D109/B109</f>
        <v>0.75420831989680748</v>
      </c>
      <c r="F109" s="3"/>
      <c r="G109" s="70">
        <v>16</v>
      </c>
      <c r="H109" s="73">
        <v>300</v>
      </c>
      <c r="I109" s="73">
        <v>366</v>
      </c>
      <c r="J109" s="73"/>
      <c r="K109" s="73">
        <v>331</v>
      </c>
      <c r="L109" s="73"/>
      <c r="M109" s="73">
        <v>300</v>
      </c>
      <c r="N109" s="73">
        <v>982</v>
      </c>
      <c r="O109" s="73">
        <v>254</v>
      </c>
      <c r="P109" s="73"/>
      <c r="Q109" s="74">
        <v>101.4</v>
      </c>
      <c r="R109" s="73">
        <v>896</v>
      </c>
      <c r="S109" s="73">
        <v>337</v>
      </c>
      <c r="T109" s="73"/>
      <c r="U109" s="73">
        <v>199</v>
      </c>
      <c r="V109" s="73">
        <v>186</v>
      </c>
      <c r="W109" s="73">
        <v>22</v>
      </c>
      <c r="X109" s="73"/>
      <c r="Y109" s="73">
        <v>30</v>
      </c>
      <c r="Z109" s="73">
        <v>555</v>
      </c>
      <c r="AA109" s="73">
        <v>1428</v>
      </c>
      <c r="AB109" s="73">
        <v>729</v>
      </c>
      <c r="AD109" s="214">
        <f t="shared" si="43"/>
        <v>3.1355110883073941E-3</v>
      </c>
      <c r="AE109" s="177"/>
      <c r="AF109" s="177"/>
      <c r="AG109" s="177"/>
      <c r="AH109" s="177"/>
      <c r="AO109" s="96">
        <v>1238</v>
      </c>
      <c r="AQ109" s="177"/>
      <c r="AR109" s="177"/>
      <c r="AU109" s="213">
        <f t="shared" ref="AU109:AU110" si="47">B109-AO109</f>
        <v>8065</v>
      </c>
    </row>
    <row r="110" spans="1:47" s="96" customFormat="1" ht="30" hidden="1" customHeight="1" x14ac:dyDescent="0.2">
      <c r="A110" s="176" t="s">
        <v>89</v>
      </c>
      <c r="B110" s="1">
        <v>91047</v>
      </c>
      <c r="C110" s="1"/>
      <c r="D110" s="12">
        <f t="shared" si="36"/>
        <v>69438.5</v>
      </c>
      <c r="E110" s="3">
        <f>D110/B110</f>
        <v>0.7626665348666074</v>
      </c>
      <c r="F110" s="3"/>
      <c r="G110" s="70">
        <v>20</v>
      </c>
      <c r="H110" s="73">
        <v>392</v>
      </c>
      <c r="I110" s="73">
        <v>2016</v>
      </c>
      <c r="J110" s="73">
        <v>5787</v>
      </c>
      <c r="K110" s="73">
        <v>6951</v>
      </c>
      <c r="L110" s="73">
        <v>2532</v>
      </c>
      <c r="M110" s="73">
        <v>4680</v>
      </c>
      <c r="N110" s="73">
        <v>2060</v>
      </c>
      <c r="O110" s="73">
        <v>4730</v>
      </c>
      <c r="P110" s="73">
        <v>2393</v>
      </c>
      <c r="Q110" s="73">
        <v>1590.2</v>
      </c>
      <c r="R110" s="73">
        <v>2357</v>
      </c>
      <c r="S110" s="73">
        <v>2886</v>
      </c>
      <c r="T110" s="73">
        <v>2759</v>
      </c>
      <c r="U110" s="73">
        <v>3810</v>
      </c>
      <c r="V110" s="73">
        <v>5118</v>
      </c>
      <c r="W110" s="74">
        <v>3210.3</v>
      </c>
      <c r="X110" s="73"/>
      <c r="Y110" s="73">
        <v>2025</v>
      </c>
      <c r="Z110" s="73">
        <v>3847</v>
      </c>
      <c r="AA110" s="73">
        <v>6550</v>
      </c>
      <c r="AB110" s="73">
        <v>3745</v>
      </c>
      <c r="AD110" s="214">
        <f t="shared" si="43"/>
        <v>4.6232277482952541E-2</v>
      </c>
      <c r="AE110" s="177"/>
      <c r="AF110" s="177"/>
      <c r="AG110" s="177"/>
      <c r="AH110" s="177"/>
      <c r="AO110" s="96">
        <v>1551</v>
      </c>
      <c r="AQ110" s="177"/>
      <c r="AR110" s="177"/>
      <c r="AU110" s="213">
        <f t="shared" si="47"/>
        <v>89496</v>
      </c>
    </row>
    <row r="111" spans="1:47" s="96" customFormat="1" ht="30" hidden="1" customHeight="1" x14ac:dyDescent="0.2">
      <c r="A111" s="176" t="s">
        <v>90</v>
      </c>
      <c r="B111" s="1">
        <v>588</v>
      </c>
      <c r="C111" s="1"/>
      <c r="D111" s="69">
        <f t="shared" si="36"/>
        <v>435</v>
      </c>
      <c r="E111" s="3">
        <f t="shared" ref="E111:E115" si="48">D111/B111</f>
        <v>0.73979591836734693</v>
      </c>
      <c r="F111" s="3"/>
      <c r="G111" s="70">
        <v>3</v>
      </c>
      <c r="H111" s="75"/>
      <c r="I111" s="75"/>
      <c r="J111" s="75">
        <v>173</v>
      </c>
      <c r="K111" s="75"/>
      <c r="L111" s="75"/>
      <c r="M111" s="75"/>
      <c r="N111" s="75"/>
      <c r="O111" s="75"/>
      <c r="P111" s="75"/>
      <c r="Q111" s="75">
        <v>30</v>
      </c>
      <c r="R111" s="75"/>
      <c r="S111" s="75"/>
      <c r="T111" s="75"/>
      <c r="U111" s="75"/>
      <c r="V111" s="75"/>
      <c r="W111" s="75"/>
      <c r="X111" s="75"/>
      <c r="Y111" s="75"/>
      <c r="Z111" s="75"/>
      <c r="AA111" s="75">
        <v>232</v>
      </c>
      <c r="AB111" s="75"/>
      <c r="AD111" s="214">
        <f t="shared" si="43"/>
        <v>0</v>
      </c>
      <c r="AE111" s="177"/>
      <c r="AF111" s="177"/>
      <c r="AG111" s="177"/>
      <c r="AH111" s="177"/>
      <c r="AQ111" s="177"/>
      <c r="AR111" s="177"/>
    </row>
    <row r="112" spans="1:47" s="96" customFormat="1" ht="30" hidden="1" customHeight="1" x14ac:dyDescent="0.2">
      <c r="A112" s="176" t="s">
        <v>196</v>
      </c>
      <c r="B112" s="1"/>
      <c r="C112" s="1"/>
      <c r="D112" s="69">
        <f t="shared" si="36"/>
        <v>0</v>
      </c>
      <c r="E112" s="3" t="e">
        <f t="shared" si="48"/>
        <v>#DIV/0!</v>
      </c>
      <c r="F112" s="3"/>
      <c r="G112" s="70"/>
      <c r="H112" s="76"/>
      <c r="I112" s="76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D112" s="214" t="e">
        <f t="shared" si="43"/>
        <v>#DIV/0!</v>
      </c>
      <c r="AE112" s="177"/>
      <c r="AF112" s="177"/>
      <c r="AG112" s="177"/>
      <c r="AH112" s="177"/>
      <c r="AQ112" s="177"/>
      <c r="AR112" s="177"/>
    </row>
    <row r="113" spans="1:44" s="96" customFormat="1" ht="30" customHeight="1" x14ac:dyDescent="0.2">
      <c r="A113" s="196" t="s">
        <v>92</v>
      </c>
      <c r="B113" s="16">
        <v>286430</v>
      </c>
      <c r="C113" s="1">
        <v>284098</v>
      </c>
      <c r="D113" s="69">
        <f t="shared" si="36"/>
        <v>267301.09999999998</v>
      </c>
      <c r="E113" s="3">
        <f t="shared" si="48"/>
        <v>0.93321614356038118</v>
      </c>
      <c r="F113" s="3">
        <f>D113/C113</f>
        <v>0.94087638772536231</v>
      </c>
      <c r="G113" s="70">
        <v>21</v>
      </c>
      <c r="H113" s="68">
        <v>19346</v>
      </c>
      <c r="I113" s="68">
        <v>8788</v>
      </c>
      <c r="J113" s="68">
        <v>14995</v>
      </c>
      <c r="K113" s="68">
        <v>17312</v>
      </c>
      <c r="L113" s="68">
        <v>8420</v>
      </c>
      <c r="M113" s="68">
        <v>18158</v>
      </c>
      <c r="N113" s="68">
        <v>10246</v>
      </c>
      <c r="O113" s="68">
        <v>12352</v>
      </c>
      <c r="P113" s="68">
        <v>12513</v>
      </c>
      <c r="Q113" s="71">
        <v>4634.1000000000004</v>
      </c>
      <c r="R113" s="68">
        <v>6315</v>
      </c>
      <c r="S113" s="68">
        <v>14514</v>
      </c>
      <c r="T113" s="68">
        <v>17747</v>
      </c>
      <c r="U113" s="68">
        <v>14355</v>
      </c>
      <c r="V113" s="68">
        <v>18389</v>
      </c>
      <c r="W113" s="68">
        <v>10649</v>
      </c>
      <c r="X113" s="68">
        <v>9926</v>
      </c>
      <c r="Y113" s="68">
        <v>4943</v>
      </c>
      <c r="Z113" s="68">
        <v>11302</v>
      </c>
      <c r="AA113" s="1">
        <v>21856</v>
      </c>
      <c r="AB113" s="68">
        <v>10541</v>
      </c>
      <c r="AC113" s="213"/>
      <c r="AD113" s="214">
        <f t="shared" si="43"/>
        <v>3.9838968114983442E-2</v>
      </c>
      <c r="AE113" s="215"/>
      <c r="AF113" s="215"/>
      <c r="AG113" s="215"/>
      <c r="AH113" s="215"/>
      <c r="AI113" s="213"/>
      <c r="AJ113" s="213"/>
      <c r="AK113" s="213"/>
      <c r="AL113" s="213"/>
      <c r="AM113" s="213"/>
      <c r="AN113" s="213"/>
      <c r="AQ113" s="177"/>
      <c r="AR113" s="177"/>
    </row>
    <row r="114" spans="1:44" s="96" customFormat="1" ht="30" customHeight="1" x14ac:dyDescent="0.2">
      <c r="A114" s="176" t="s">
        <v>218</v>
      </c>
      <c r="B114" s="3">
        <f t="shared" ref="B114" si="49">B113/B105</f>
        <v>0.95849200559507952</v>
      </c>
      <c r="C114" s="77"/>
      <c r="D114" s="77">
        <f>D113/D105</f>
        <v>0.96242306196940941</v>
      </c>
      <c r="E114" s="77">
        <f t="shared" ref="E114:I114" si="50">E113/E105</f>
        <v>1.0041012928134849</v>
      </c>
      <c r="F114" s="77"/>
      <c r="G114" s="78"/>
      <c r="H114" s="78">
        <f t="shared" si="50"/>
        <v>0.96422604736101314</v>
      </c>
      <c r="I114" s="78">
        <f t="shared" si="50"/>
        <v>0.97350877465066443</v>
      </c>
      <c r="J114" s="78">
        <f t="shared" ref="J114" si="51">J113/J105</f>
        <v>0.9536480615727847</v>
      </c>
      <c r="K114" s="78">
        <f t="shared" ref="K114" si="52">K113/K105</f>
        <v>0.97799731999810191</v>
      </c>
      <c r="L114" s="78">
        <f t="shared" ref="L114" si="53">L113/L105</f>
        <v>0.85602163437099699</v>
      </c>
      <c r="M114" s="78">
        <f t="shared" ref="M114" si="54">M113/M105</f>
        <v>0.97524505999545619</v>
      </c>
      <c r="N114" s="78">
        <f t="shared" ref="N114" si="55">N113/N105</f>
        <v>1.0000292805762419</v>
      </c>
      <c r="O114" s="78">
        <f t="shared" ref="O114" si="56">O113/O105</f>
        <v>0.95122726954185999</v>
      </c>
      <c r="P114" s="78">
        <f t="shared" ref="P114" si="57">P113/P105</f>
        <v>0.95503409745728762</v>
      </c>
      <c r="Q114" s="78">
        <f t="shared" ref="Q114" si="58">Q113/Q105</f>
        <v>0.94722318745784195</v>
      </c>
      <c r="R114" s="78">
        <f t="shared" ref="R114" si="59">R113/R105</f>
        <v>0.98625644229267528</v>
      </c>
      <c r="S114" s="78">
        <f t="shared" ref="S114" si="60">S113/S105</f>
        <v>0.97697899838449109</v>
      </c>
      <c r="T114" s="78">
        <f t="shared" ref="T114" si="61">T113/T105</f>
        <v>1.0266689806780054</v>
      </c>
      <c r="U114" s="78">
        <f t="shared" ref="U114" si="62">U113/U105</f>
        <v>0.97753740927731014</v>
      </c>
      <c r="V114" s="78">
        <f t="shared" ref="V114" si="63">V113/V105</f>
        <v>0.96001044113808409</v>
      </c>
      <c r="W114" s="78">
        <f t="shared" ref="W114" si="64">W113/W105</f>
        <v>0.96390318787739437</v>
      </c>
      <c r="X114" s="78">
        <f t="shared" ref="X114" si="65">X113/X105</f>
        <v>0.97122242324201979</v>
      </c>
      <c r="Y114" s="78">
        <f t="shared" ref="Y114" si="66">Y113/Y105</f>
        <v>0.93830675778283978</v>
      </c>
      <c r="Z114" s="78">
        <f t="shared" ref="Z114" si="67">Z113/Z105</f>
        <v>0.81140067485103018</v>
      </c>
      <c r="AA114" s="78">
        <f t="shared" ref="AA114" si="68">AA113/AA105</f>
        <v>0.99345139801988902</v>
      </c>
      <c r="AB114" s="78">
        <f t="shared" ref="AB114" si="69">AB113/AB105</f>
        <v>0.9859695070620148</v>
      </c>
      <c r="AC114" s="213"/>
      <c r="AD114" s="214">
        <f t="shared" si="43"/>
        <v>1.0015379160854232</v>
      </c>
      <c r="AE114" s="215"/>
      <c r="AF114" s="215"/>
      <c r="AG114" s="215"/>
      <c r="AH114" s="215"/>
      <c r="AI114" s="213"/>
      <c r="AJ114" s="213"/>
      <c r="AK114" s="213"/>
      <c r="AL114" s="213"/>
      <c r="AM114" s="213"/>
      <c r="AN114" s="213"/>
      <c r="AQ114" s="177"/>
      <c r="AR114" s="177"/>
    </row>
    <row r="115" spans="1:44" s="96" customFormat="1" ht="30" customHeight="1" x14ac:dyDescent="0.2">
      <c r="A115" s="176" t="s">
        <v>186</v>
      </c>
      <c r="B115" s="1">
        <v>158915</v>
      </c>
      <c r="C115" s="1"/>
      <c r="D115" s="12">
        <f t="shared" si="36"/>
        <v>156501.29999999999</v>
      </c>
      <c r="E115" s="3">
        <f t="shared" si="48"/>
        <v>0.98481137715130718</v>
      </c>
      <c r="F115" s="3"/>
      <c r="G115" s="70">
        <v>21</v>
      </c>
      <c r="H115" s="73">
        <v>18301</v>
      </c>
      <c r="I115" s="73">
        <v>5543</v>
      </c>
      <c r="J115" s="73">
        <v>6140</v>
      </c>
      <c r="K115" s="73">
        <v>8834</v>
      </c>
      <c r="L115" s="73">
        <v>3772</v>
      </c>
      <c r="M115" s="73">
        <v>13178</v>
      </c>
      <c r="N115" s="73">
        <v>5999</v>
      </c>
      <c r="O115" s="73">
        <v>5875</v>
      </c>
      <c r="P115" s="73">
        <v>7449</v>
      </c>
      <c r="Q115" s="73">
        <v>1974.3</v>
      </c>
      <c r="R115" s="73">
        <v>2320</v>
      </c>
      <c r="S115" s="73">
        <v>8468</v>
      </c>
      <c r="T115" s="73">
        <v>12146</v>
      </c>
      <c r="U115" s="73">
        <v>9969</v>
      </c>
      <c r="V115" s="73">
        <v>10948</v>
      </c>
      <c r="W115" s="73">
        <v>5665</v>
      </c>
      <c r="X115" s="73">
        <v>5441</v>
      </c>
      <c r="Y115" s="73">
        <v>2466</v>
      </c>
      <c r="Z115" s="73">
        <v>6066</v>
      </c>
      <c r="AA115" s="73">
        <v>10410</v>
      </c>
      <c r="AB115" s="73">
        <v>5537</v>
      </c>
      <c r="AD115" s="214">
        <f t="shared" si="43"/>
        <v>3.6197782382638356E-2</v>
      </c>
      <c r="AE115" s="177"/>
      <c r="AF115" s="177"/>
      <c r="AG115" s="177"/>
      <c r="AH115" s="177"/>
      <c r="AQ115" s="177"/>
      <c r="AR115" s="177"/>
    </row>
    <row r="116" spans="1:44" s="96" customFormat="1" ht="30" hidden="1" customHeight="1" x14ac:dyDescent="0.2">
      <c r="A116" s="176" t="s">
        <v>88</v>
      </c>
      <c r="B116" s="1">
        <v>9303</v>
      </c>
      <c r="C116" s="1"/>
      <c r="D116" s="12">
        <f t="shared" si="36"/>
        <v>6516.4</v>
      </c>
      <c r="E116" s="3">
        <f t="shared" ref="E116:E143" si="70">D116/B116</f>
        <v>0.70046221648930451</v>
      </c>
      <c r="F116" s="3"/>
      <c r="G116" s="70">
        <v>16</v>
      </c>
      <c r="H116" s="73">
        <v>300</v>
      </c>
      <c r="I116" s="73">
        <v>366</v>
      </c>
      <c r="J116" s="73"/>
      <c r="K116" s="73">
        <v>331</v>
      </c>
      <c r="L116" s="73"/>
      <c r="M116" s="73">
        <v>300</v>
      </c>
      <c r="N116" s="73">
        <v>982</v>
      </c>
      <c r="O116" s="73">
        <v>254</v>
      </c>
      <c r="P116" s="73"/>
      <c r="Q116" s="74">
        <v>101.4</v>
      </c>
      <c r="R116" s="73">
        <v>896</v>
      </c>
      <c r="S116" s="73">
        <v>337</v>
      </c>
      <c r="T116" s="73"/>
      <c r="U116" s="73">
        <v>199</v>
      </c>
      <c r="V116" s="73">
        <v>186</v>
      </c>
      <c r="W116" s="73">
        <v>22</v>
      </c>
      <c r="X116" s="73"/>
      <c r="Y116" s="73">
        <v>30</v>
      </c>
      <c r="Z116" s="73">
        <v>55</v>
      </c>
      <c r="AA116" s="73">
        <v>1428</v>
      </c>
      <c r="AB116" s="73">
        <v>729</v>
      </c>
      <c r="AD116" s="214">
        <f t="shared" si="43"/>
        <v>3.3760972316002704E-3</v>
      </c>
      <c r="AE116" s="177"/>
      <c r="AF116" s="177"/>
      <c r="AG116" s="177"/>
      <c r="AH116" s="177"/>
      <c r="AQ116" s="177"/>
      <c r="AR116" s="177"/>
    </row>
    <row r="117" spans="1:44" s="96" customFormat="1" ht="30" hidden="1" customHeight="1" x14ac:dyDescent="0.2">
      <c r="A117" s="176" t="s">
        <v>89</v>
      </c>
      <c r="B117" s="1">
        <v>90834</v>
      </c>
      <c r="C117" s="1"/>
      <c r="D117" s="12">
        <f t="shared" si="36"/>
        <v>69237.100000000006</v>
      </c>
      <c r="E117" s="3">
        <f t="shared" si="70"/>
        <v>0.76223770834709481</v>
      </c>
      <c r="F117" s="3"/>
      <c r="G117" s="70">
        <v>20</v>
      </c>
      <c r="H117" s="73">
        <v>392</v>
      </c>
      <c r="I117" s="73">
        <v>2016</v>
      </c>
      <c r="J117" s="73">
        <v>5787</v>
      </c>
      <c r="K117" s="73">
        <v>6951</v>
      </c>
      <c r="L117" s="73">
        <v>2532</v>
      </c>
      <c r="M117" s="73">
        <v>4680</v>
      </c>
      <c r="N117" s="73">
        <v>2060</v>
      </c>
      <c r="O117" s="73">
        <v>4730</v>
      </c>
      <c r="P117" s="73">
        <v>2393</v>
      </c>
      <c r="Q117" s="73">
        <v>1499.8</v>
      </c>
      <c r="R117" s="73">
        <v>2324</v>
      </c>
      <c r="S117" s="73">
        <v>2886</v>
      </c>
      <c r="T117" s="73">
        <v>2759</v>
      </c>
      <c r="U117" s="73">
        <v>3810</v>
      </c>
      <c r="V117" s="73">
        <v>5118</v>
      </c>
      <c r="W117" s="73">
        <v>3132.3</v>
      </c>
      <c r="X117" s="73"/>
      <c r="Y117" s="73">
        <v>2025</v>
      </c>
      <c r="Z117" s="73">
        <v>3847</v>
      </c>
      <c r="AA117" s="73">
        <v>6550</v>
      </c>
      <c r="AB117" s="73">
        <v>3745</v>
      </c>
      <c r="AD117" s="214">
        <f t="shared" si="43"/>
        <v>4.5240196368709837E-2</v>
      </c>
      <c r="AE117" s="177"/>
      <c r="AF117" s="177"/>
      <c r="AG117" s="177"/>
      <c r="AH117" s="177"/>
      <c r="AQ117" s="177"/>
      <c r="AR117" s="177"/>
    </row>
    <row r="118" spans="1:44" s="96" customFormat="1" ht="31.5" hidden="1" customHeight="1" x14ac:dyDescent="0.2">
      <c r="A118" s="176" t="s">
        <v>90</v>
      </c>
      <c r="B118" s="1">
        <v>588</v>
      </c>
      <c r="C118" s="1"/>
      <c r="D118" s="69">
        <f t="shared" si="36"/>
        <v>405</v>
      </c>
      <c r="E118" s="3">
        <f t="shared" si="70"/>
        <v>0.68877551020408168</v>
      </c>
      <c r="F118" s="3"/>
      <c r="G118" s="70">
        <v>2</v>
      </c>
      <c r="H118" s="79"/>
      <c r="I118" s="79"/>
      <c r="J118" s="68">
        <v>173</v>
      </c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>
        <v>232</v>
      </c>
      <c r="AB118" s="68"/>
      <c r="AD118" s="214">
        <f t="shared" si="43"/>
        <v>0</v>
      </c>
      <c r="AE118" s="177"/>
      <c r="AF118" s="177"/>
      <c r="AG118" s="177"/>
      <c r="AH118" s="177"/>
      <c r="AQ118" s="177"/>
      <c r="AR118" s="177"/>
    </row>
    <row r="119" spans="1:44" s="216" customFormat="1" ht="48" hidden="1" customHeight="1" x14ac:dyDescent="0.2">
      <c r="A119" s="178" t="s">
        <v>174</v>
      </c>
      <c r="B119" s="1"/>
      <c r="C119" s="1"/>
      <c r="D119" s="69">
        <f t="shared" si="36"/>
        <v>0</v>
      </c>
      <c r="E119" s="3" t="e">
        <f t="shared" si="70"/>
        <v>#DIV/0!</v>
      </c>
      <c r="F119" s="3"/>
      <c r="G119" s="70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D119" s="214" t="e">
        <f t="shared" si="43"/>
        <v>#DIV/0!</v>
      </c>
      <c r="AE119" s="217"/>
      <c r="AF119" s="217"/>
      <c r="AG119" s="217"/>
      <c r="AH119" s="217"/>
      <c r="AQ119" s="217"/>
      <c r="AR119" s="217"/>
    </row>
    <row r="120" spans="1:44" s="216" customFormat="1" ht="30" hidden="1" customHeight="1" x14ac:dyDescent="0.2">
      <c r="A120" s="176" t="s">
        <v>196</v>
      </c>
      <c r="B120" s="1"/>
      <c r="C120" s="1"/>
      <c r="D120" s="69">
        <f t="shared" si="36"/>
        <v>0</v>
      </c>
      <c r="E120" s="3" t="e">
        <f t="shared" si="70"/>
        <v>#DIV/0!</v>
      </c>
      <c r="F120" s="3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D120" s="214" t="e">
        <f t="shared" si="43"/>
        <v>#DIV/0!</v>
      </c>
      <c r="AE120" s="217"/>
      <c r="AF120" s="217"/>
      <c r="AG120" s="217"/>
      <c r="AH120" s="217"/>
      <c r="AQ120" s="217"/>
      <c r="AR120" s="217"/>
    </row>
    <row r="121" spans="1:44" s="96" customFormat="1" ht="47.25" customHeight="1" x14ac:dyDescent="0.2">
      <c r="A121" s="196" t="s">
        <v>175</v>
      </c>
      <c r="B121" s="16">
        <v>946136</v>
      </c>
      <c r="C121" s="1"/>
      <c r="D121" s="69">
        <f t="shared" si="36"/>
        <v>749017.95000000007</v>
      </c>
      <c r="E121" s="3">
        <f t="shared" si="70"/>
        <v>0.79165991992694507</v>
      </c>
      <c r="F121" s="3"/>
      <c r="G121" s="70">
        <v>21</v>
      </c>
      <c r="H121" s="68">
        <v>58812</v>
      </c>
      <c r="I121" s="68">
        <v>23805</v>
      </c>
      <c r="J121" s="68">
        <v>43163</v>
      </c>
      <c r="K121" s="68">
        <v>46456</v>
      </c>
      <c r="L121" s="68">
        <v>19931</v>
      </c>
      <c r="M121" s="68">
        <v>52353</v>
      </c>
      <c r="N121" s="68">
        <v>31390</v>
      </c>
      <c r="O121" s="68">
        <v>34238</v>
      </c>
      <c r="P121" s="68">
        <v>32744</v>
      </c>
      <c r="Q121" s="68">
        <v>11331</v>
      </c>
      <c r="R121" s="68">
        <v>15307</v>
      </c>
      <c r="S121" s="68">
        <v>38874</v>
      </c>
      <c r="T121" s="68">
        <v>45810</v>
      </c>
      <c r="U121" s="68">
        <v>41500.300000000003</v>
      </c>
      <c r="V121" s="218">
        <v>56773</v>
      </c>
      <c r="W121" s="80">
        <v>28367.65</v>
      </c>
      <c r="X121" s="68">
        <v>27880</v>
      </c>
      <c r="Y121" s="68">
        <v>11654</v>
      </c>
      <c r="Z121" s="12">
        <v>29399</v>
      </c>
      <c r="AA121" s="1">
        <v>70870</v>
      </c>
      <c r="AB121" s="68">
        <v>28360</v>
      </c>
      <c r="AD121" s="214">
        <f t="shared" si="43"/>
        <v>3.7873124402425871E-2</v>
      </c>
      <c r="AE121" s="177"/>
      <c r="AF121" s="177"/>
      <c r="AG121" s="177"/>
      <c r="AH121" s="177"/>
      <c r="AQ121" s="177"/>
      <c r="AR121" s="177"/>
    </row>
    <row r="122" spans="1:44" s="96" customFormat="1" ht="27" hidden="1" customHeight="1" x14ac:dyDescent="0.2">
      <c r="A122" s="178" t="s">
        <v>52</v>
      </c>
      <c r="B122" s="14" t="e">
        <f>B121/B119</f>
        <v>#DIV/0!</v>
      </c>
      <c r="C122" s="3"/>
      <c r="D122" s="69" t="e">
        <f>SUM(H122:AB122)</f>
        <v>#DIV/0!</v>
      </c>
      <c r="E122" s="3" t="e">
        <f t="shared" si="70"/>
        <v>#DIV/0!</v>
      </c>
      <c r="F122" s="3"/>
      <c r="G122" s="70"/>
      <c r="H122" s="81" t="e">
        <f t="shared" ref="H122:AB122" si="71">H121/H119</f>
        <v>#DIV/0!</v>
      </c>
      <c r="I122" s="81" t="e">
        <f t="shared" si="71"/>
        <v>#DIV/0!</v>
      </c>
      <c r="J122" s="68" t="e">
        <f t="shared" si="71"/>
        <v>#DIV/0!</v>
      </c>
      <c r="K122" s="68" t="e">
        <f t="shared" si="71"/>
        <v>#DIV/0!</v>
      </c>
      <c r="L122" s="68" t="e">
        <f t="shared" si="71"/>
        <v>#DIV/0!</v>
      </c>
      <c r="M122" s="68" t="e">
        <f t="shared" si="71"/>
        <v>#DIV/0!</v>
      </c>
      <c r="N122" s="68" t="e">
        <f t="shared" si="71"/>
        <v>#DIV/0!</v>
      </c>
      <c r="O122" s="68" t="e">
        <f t="shared" si="71"/>
        <v>#DIV/0!</v>
      </c>
      <c r="P122" s="68" t="e">
        <f t="shared" si="71"/>
        <v>#DIV/0!</v>
      </c>
      <c r="Q122" s="68" t="e">
        <f t="shared" si="71"/>
        <v>#DIV/0!</v>
      </c>
      <c r="R122" s="68" t="e">
        <f t="shared" si="71"/>
        <v>#DIV/0!</v>
      </c>
      <c r="S122" s="68" t="e">
        <f t="shared" si="71"/>
        <v>#DIV/0!</v>
      </c>
      <c r="T122" s="68" t="e">
        <f t="shared" si="71"/>
        <v>#DIV/0!</v>
      </c>
      <c r="U122" s="68" t="e">
        <f t="shared" si="71"/>
        <v>#DIV/0!</v>
      </c>
      <c r="V122" s="68" t="e">
        <f t="shared" si="71"/>
        <v>#DIV/0!</v>
      </c>
      <c r="W122" s="68" t="e">
        <f t="shared" si="71"/>
        <v>#DIV/0!</v>
      </c>
      <c r="X122" s="68" t="e">
        <f t="shared" si="71"/>
        <v>#DIV/0!</v>
      </c>
      <c r="Y122" s="68" t="e">
        <f t="shared" si="71"/>
        <v>#DIV/0!</v>
      </c>
      <c r="Z122" s="12" t="e">
        <f t="shared" si="71"/>
        <v>#DIV/0!</v>
      </c>
      <c r="AA122" s="68" t="e">
        <f>AA121/AA119</f>
        <v>#DIV/0!</v>
      </c>
      <c r="AB122" s="68" t="e">
        <f t="shared" si="71"/>
        <v>#DIV/0!</v>
      </c>
      <c r="AD122" s="214" t="e">
        <f t="shared" si="43"/>
        <v>#DIV/0!</v>
      </c>
      <c r="AE122" s="177"/>
      <c r="AF122" s="177"/>
      <c r="AG122" s="177"/>
      <c r="AH122" s="177"/>
      <c r="AQ122" s="177"/>
      <c r="AR122" s="177"/>
    </row>
    <row r="123" spans="1:44" s="96" customFormat="1" ht="30" customHeight="1" x14ac:dyDescent="0.2">
      <c r="A123" s="176" t="s">
        <v>87</v>
      </c>
      <c r="B123" s="16">
        <v>552498</v>
      </c>
      <c r="C123" s="1"/>
      <c r="D123" s="12">
        <f t="shared" si="36"/>
        <v>465910.69999999995</v>
      </c>
      <c r="E123" s="3">
        <f t="shared" si="70"/>
        <v>0.84328033766638066</v>
      </c>
      <c r="F123" s="3"/>
      <c r="G123" s="70">
        <v>21</v>
      </c>
      <c r="H123" s="73">
        <v>56692</v>
      </c>
      <c r="I123" s="73">
        <v>14935</v>
      </c>
      <c r="J123" s="73">
        <v>19424</v>
      </c>
      <c r="K123" s="73">
        <v>24035</v>
      </c>
      <c r="L123" s="73">
        <v>8816</v>
      </c>
      <c r="M123" s="73">
        <v>38348</v>
      </c>
      <c r="N123" s="73">
        <v>20951</v>
      </c>
      <c r="O123" s="73">
        <v>17037</v>
      </c>
      <c r="P123" s="73">
        <v>20986</v>
      </c>
      <c r="Q123" s="73">
        <v>5225</v>
      </c>
      <c r="R123" s="73">
        <v>5837</v>
      </c>
      <c r="S123" s="73">
        <v>22610</v>
      </c>
      <c r="T123" s="73">
        <v>37473</v>
      </c>
      <c r="U123" s="73">
        <v>30095.599999999999</v>
      </c>
      <c r="V123" s="74">
        <v>38235</v>
      </c>
      <c r="W123" s="74">
        <v>17107</v>
      </c>
      <c r="X123" s="73">
        <v>16365</v>
      </c>
      <c r="Y123" s="73">
        <v>5196.1000000000004</v>
      </c>
      <c r="Z123" s="5">
        <v>17187</v>
      </c>
      <c r="AA123" s="73">
        <v>34936</v>
      </c>
      <c r="AB123" s="73">
        <v>14420</v>
      </c>
      <c r="AD123" s="214">
        <f t="shared" si="43"/>
        <v>3.671733660549114E-2</v>
      </c>
      <c r="AE123" s="177"/>
      <c r="AF123" s="177"/>
      <c r="AG123" s="177"/>
      <c r="AH123" s="177"/>
      <c r="AQ123" s="177"/>
      <c r="AR123" s="177"/>
    </row>
    <row r="124" spans="1:44" s="96" customFormat="1" ht="30" hidden="1" customHeight="1" x14ac:dyDescent="0.2">
      <c r="A124" s="176" t="s">
        <v>88</v>
      </c>
      <c r="B124" s="16">
        <v>29333</v>
      </c>
      <c r="C124" s="1"/>
      <c r="D124" s="12">
        <f t="shared" si="36"/>
        <v>18239.25</v>
      </c>
      <c r="E124" s="3">
        <f t="shared" si="70"/>
        <v>0.62179967954181292</v>
      </c>
      <c r="F124" s="3"/>
      <c r="G124" s="70">
        <v>16</v>
      </c>
      <c r="H124" s="73">
        <v>711</v>
      </c>
      <c r="I124" s="73">
        <v>915</v>
      </c>
      <c r="J124" s="73"/>
      <c r="K124" s="73">
        <v>1084</v>
      </c>
      <c r="L124" s="73"/>
      <c r="M124" s="73">
        <v>900</v>
      </c>
      <c r="N124" s="73">
        <v>2556</v>
      </c>
      <c r="O124" s="73">
        <v>508</v>
      </c>
      <c r="P124" s="73"/>
      <c r="Q124" s="73">
        <v>254</v>
      </c>
      <c r="R124" s="73">
        <v>1773</v>
      </c>
      <c r="S124" s="73">
        <v>961</v>
      </c>
      <c r="T124" s="73"/>
      <c r="U124" s="74">
        <v>465.7</v>
      </c>
      <c r="V124" s="73">
        <v>338</v>
      </c>
      <c r="W124" s="74">
        <v>148.55000000000001</v>
      </c>
      <c r="X124" s="73"/>
      <c r="Y124" s="73">
        <v>45</v>
      </c>
      <c r="Z124" s="5">
        <v>1236</v>
      </c>
      <c r="AA124" s="73">
        <v>4174</v>
      </c>
      <c r="AB124" s="73">
        <v>2170</v>
      </c>
      <c r="AD124" s="214">
        <f t="shared" si="43"/>
        <v>8.1445234864372176E-3</v>
      </c>
      <c r="AE124" s="177"/>
      <c r="AF124" s="177"/>
      <c r="AG124" s="177"/>
      <c r="AH124" s="177"/>
      <c r="AQ124" s="177"/>
      <c r="AR124" s="177"/>
    </row>
    <row r="125" spans="1:44" s="96" customFormat="1" ht="31.15" hidden="1" customHeight="1" x14ac:dyDescent="0.2">
      <c r="A125" s="176" t="s">
        <v>89</v>
      </c>
      <c r="B125" s="16">
        <v>286143</v>
      </c>
      <c r="C125" s="1"/>
      <c r="D125" s="12">
        <f t="shared" si="36"/>
        <v>191642.9</v>
      </c>
      <c r="E125" s="3">
        <f t="shared" si="70"/>
        <v>0.66974519733140425</v>
      </c>
      <c r="F125" s="3"/>
      <c r="G125" s="70">
        <v>20</v>
      </c>
      <c r="H125" s="73">
        <v>784</v>
      </c>
      <c r="I125" s="73">
        <v>5040</v>
      </c>
      <c r="J125" s="73">
        <v>16986</v>
      </c>
      <c r="K125" s="73">
        <v>19156</v>
      </c>
      <c r="L125" s="73">
        <v>7050</v>
      </c>
      <c r="M125" s="5">
        <v>13105</v>
      </c>
      <c r="N125" s="73">
        <v>5103</v>
      </c>
      <c r="O125" s="73">
        <v>12771</v>
      </c>
      <c r="P125" s="73">
        <v>6107</v>
      </c>
      <c r="Q125" s="73">
        <v>3533</v>
      </c>
      <c r="R125" s="73">
        <v>6177</v>
      </c>
      <c r="S125" s="73">
        <v>8244</v>
      </c>
      <c r="T125" s="73">
        <v>6253</v>
      </c>
      <c r="U125" s="74">
        <v>9996.9</v>
      </c>
      <c r="V125" s="73">
        <v>14411</v>
      </c>
      <c r="W125" s="74">
        <v>8527.5</v>
      </c>
      <c r="X125" s="73"/>
      <c r="Y125" s="74">
        <v>6015.5</v>
      </c>
      <c r="Z125" s="5">
        <v>9050</v>
      </c>
      <c r="AA125" s="73">
        <v>23323</v>
      </c>
      <c r="AB125" s="73">
        <v>10010</v>
      </c>
      <c r="AD125" s="214">
        <f t="shared" si="43"/>
        <v>4.449682195374835E-2</v>
      </c>
      <c r="AE125" s="177"/>
      <c r="AF125" s="177"/>
      <c r="AG125" s="177"/>
      <c r="AH125" s="177"/>
      <c r="AQ125" s="177"/>
      <c r="AR125" s="177"/>
    </row>
    <row r="126" spans="1:44" s="96" customFormat="1" ht="31.15" hidden="1" customHeight="1" x14ac:dyDescent="0.2">
      <c r="A126" s="176" t="s">
        <v>90</v>
      </c>
      <c r="B126" s="1">
        <v>507</v>
      </c>
      <c r="C126" s="69"/>
      <c r="D126" s="69">
        <f t="shared" si="36"/>
        <v>706</v>
      </c>
      <c r="E126" s="3">
        <f t="shared" si="70"/>
        <v>1.3925049309664694</v>
      </c>
      <c r="F126" s="3"/>
      <c r="G126" s="70">
        <v>2</v>
      </c>
      <c r="H126" s="79"/>
      <c r="I126" s="79"/>
      <c r="J126" s="68">
        <v>346</v>
      </c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>
        <v>360</v>
      </c>
      <c r="AB126" s="68"/>
      <c r="AD126" s="214">
        <f t="shared" si="43"/>
        <v>0</v>
      </c>
      <c r="AE126" s="177"/>
      <c r="AF126" s="177"/>
      <c r="AG126" s="177"/>
      <c r="AH126" s="177"/>
      <c r="AQ126" s="177"/>
      <c r="AR126" s="177"/>
    </row>
    <row r="127" spans="1:44" s="96" customFormat="1" ht="31.15" hidden="1" customHeight="1" x14ac:dyDescent="0.2">
      <c r="A127" s="176" t="s">
        <v>196</v>
      </c>
      <c r="B127" s="1"/>
      <c r="C127" s="69"/>
      <c r="D127" s="69">
        <f t="shared" si="36"/>
        <v>0</v>
      </c>
      <c r="E127" s="3" t="e">
        <f t="shared" si="70"/>
        <v>#DIV/0!</v>
      </c>
      <c r="F127" s="3"/>
      <c r="G127" s="70"/>
      <c r="H127" s="76"/>
      <c r="I127" s="76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D127" s="214" t="e">
        <f t="shared" si="43"/>
        <v>#DIV/0!</v>
      </c>
      <c r="AE127" s="177"/>
      <c r="AF127" s="177"/>
      <c r="AG127" s="177"/>
      <c r="AH127" s="177"/>
      <c r="AQ127" s="177"/>
      <c r="AR127" s="177"/>
    </row>
    <row r="128" spans="1:44" s="90" customFormat="1" ht="31.15" hidden="1" customHeight="1" x14ac:dyDescent="0.2">
      <c r="A128" s="219" t="s">
        <v>212</v>
      </c>
      <c r="B128" s="1"/>
      <c r="C128" s="69"/>
      <c r="D128" s="69">
        <f t="shared" si="36"/>
        <v>160326.79999999999</v>
      </c>
      <c r="E128" s="3" t="e">
        <f t="shared" si="70"/>
        <v>#DIV/0!</v>
      </c>
      <c r="F128" s="3"/>
      <c r="G128" s="70">
        <v>13</v>
      </c>
      <c r="H128" s="82">
        <v>25039.4</v>
      </c>
      <c r="I128" s="82">
        <v>1440</v>
      </c>
      <c r="J128" s="83">
        <v>3158.4</v>
      </c>
      <c r="K128" s="83">
        <v>21937</v>
      </c>
      <c r="L128" s="83">
        <v>4500</v>
      </c>
      <c r="M128" s="83">
        <v>7150</v>
      </c>
      <c r="N128" s="83"/>
      <c r="O128" s="83">
        <v>14890</v>
      </c>
      <c r="P128" s="83">
        <v>15742</v>
      </c>
      <c r="Q128" s="83">
        <v>4669</v>
      </c>
      <c r="R128" s="83"/>
      <c r="S128" s="83">
        <v>16200</v>
      </c>
      <c r="T128" s="83">
        <v>24502</v>
      </c>
      <c r="U128" s="83"/>
      <c r="V128" s="83"/>
      <c r="W128" s="83"/>
      <c r="X128" s="83"/>
      <c r="Y128" s="83">
        <v>6899</v>
      </c>
      <c r="Z128" s="83"/>
      <c r="AA128" s="83"/>
      <c r="AB128" s="83">
        <v>14200</v>
      </c>
      <c r="AD128" s="214">
        <f t="shared" si="43"/>
        <v>0</v>
      </c>
      <c r="AE128" s="220"/>
      <c r="AF128" s="220"/>
      <c r="AG128" s="220"/>
      <c r="AH128" s="220"/>
      <c r="AQ128" s="220"/>
      <c r="AR128" s="220"/>
    </row>
    <row r="129" spans="1:44" s="90" customFormat="1" ht="31.15" hidden="1" customHeight="1" x14ac:dyDescent="0.2">
      <c r="A129" s="176" t="s">
        <v>87</v>
      </c>
      <c r="B129" s="1"/>
      <c r="C129" s="69"/>
      <c r="D129" s="69">
        <f t="shared" si="36"/>
        <v>76996</v>
      </c>
      <c r="E129" s="3" t="e">
        <f t="shared" si="70"/>
        <v>#DIV/0!</v>
      </c>
      <c r="F129" s="3"/>
      <c r="G129" s="70">
        <v>10</v>
      </c>
      <c r="H129" s="76">
        <v>22795</v>
      </c>
      <c r="I129" s="76">
        <v>1055</v>
      </c>
      <c r="J129" s="68"/>
      <c r="K129" s="68"/>
      <c r="L129" s="68">
        <v>3707</v>
      </c>
      <c r="M129" s="68">
        <v>7150</v>
      </c>
      <c r="N129" s="68"/>
      <c r="O129" s="68">
        <v>7980</v>
      </c>
      <c r="P129" s="68">
        <v>10642</v>
      </c>
      <c r="Q129" s="68">
        <v>2752</v>
      </c>
      <c r="R129" s="68"/>
      <c r="S129" s="68">
        <v>10530</v>
      </c>
      <c r="T129" s="68"/>
      <c r="U129" s="68"/>
      <c r="V129" s="68"/>
      <c r="W129" s="68"/>
      <c r="X129" s="68"/>
      <c r="Y129" s="68">
        <v>3385</v>
      </c>
      <c r="Z129" s="68"/>
      <c r="AA129" s="68"/>
      <c r="AB129" s="68">
        <v>7000</v>
      </c>
      <c r="AD129" s="214">
        <f t="shared" si="43"/>
        <v>0</v>
      </c>
      <c r="AE129" s="220"/>
      <c r="AF129" s="220"/>
      <c r="AG129" s="220"/>
      <c r="AH129" s="220"/>
      <c r="AQ129" s="220"/>
      <c r="AR129" s="220"/>
    </row>
    <row r="130" spans="1:44" s="90" customFormat="1" ht="31.15" hidden="1" customHeight="1" x14ac:dyDescent="0.2">
      <c r="A130" s="176" t="s">
        <v>88</v>
      </c>
      <c r="B130" s="1"/>
      <c r="C130" s="69"/>
      <c r="D130" s="69">
        <f t="shared" si="36"/>
        <v>2120</v>
      </c>
      <c r="E130" s="3" t="e">
        <f t="shared" si="70"/>
        <v>#DIV/0!</v>
      </c>
      <c r="F130" s="3"/>
      <c r="G130" s="70">
        <v>3</v>
      </c>
      <c r="H130" s="76">
        <v>710</v>
      </c>
      <c r="I130" s="76"/>
      <c r="J130" s="68"/>
      <c r="K130" s="68"/>
      <c r="L130" s="68"/>
      <c r="M130" s="68"/>
      <c r="N130" s="68"/>
      <c r="O130" s="68">
        <v>210</v>
      </c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>
        <v>1200</v>
      </c>
      <c r="AD130" s="214">
        <f t="shared" si="43"/>
        <v>0</v>
      </c>
      <c r="AE130" s="220"/>
      <c r="AF130" s="220"/>
      <c r="AG130" s="220"/>
      <c r="AH130" s="220"/>
      <c r="AQ130" s="220"/>
      <c r="AR130" s="220"/>
    </row>
    <row r="131" spans="1:44" s="90" customFormat="1" ht="30.75" hidden="1" customHeight="1" x14ac:dyDescent="0.2">
      <c r="A131" s="176" t="s">
        <v>89</v>
      </c>
      <c r="B131" s="1"/>
      <c r="C131" s="69"/>
      <c r="D131" s="69">
        <f t="shared" si="36"/>
        <v>23504.9</v>
      </c>
      <c r="E131" s="3" t="e">
        <f t="shared" si="70"/>
        <v>#DIV/0!</v>
      </c>
      <c r="F131" s="3"/>
      <c r="G131" s="70">
        <v>7</v>
      </c>
      <c r="H131" s="82">
        <v>662.9</v>
      </c>
      <c r="I131" s="82"/>
      <c r="J131" s="83"/>
      <c r="K131" s="83"/>
      <c r="L131" s="83"/>
      <c r="M131" s="83"/>
      <c r="N131" s="83"/>
      <c r="O131" s="83">
        <v>5400</v>
      </c>
      <c r="P131" s="83">
        <v>1548</v>
      </c>
      <c r="Q131" s="83">
        <v>959</v>
      </c>
      <c r="R131" s="83"/>
      <c r="S131" s="83">
        <v>5670</v>
      </c>
      <c r="T131" s="83"/>
      <c r="U131" s="83"/>
      <c r="V131" s="83"/>
      <c r="W131" s="83"/>
      <c r="X131" s="83"/>
      <c r="Y131" s="83">
        <v>3265</v>
      </c>
      <c r="Z131" s="83"/>
      <c r="AA131" s="83"/>
      <c r="AB131" s="83">
        <v>6000</v>
      </c>
      <c r="AD131" s="214">
        <f t="shared" si="43"/>
        <v>0</v>
      </c>
      <c r="AE131" s="220"/>
      <c r="AF131" s="220"/>
      <c r="AG131" s="220"/>
      <c r="AH131" s="220"/>
      <c r="AQ131" s="220"/>
      <c r="AR131" s="220"/>
    </row>
    <row r="132" spans="1:44" s="96" customFormat="1" ht="30.75" customHeight="1" x14ac:dyDescent="0.2">
      <c r="A132" s="196" t="s">
        <v>93</v>
      </c>
      <c r="B132" s="84">
        <f>B121/B113*10</f>
        <v>33.032014802918688</v>
      </c>
      <c r="C132" s="85"/>
      <c r="D132" s="86">
        <f t="shared" ref="D132:H132" si="72">D121/D113*10</f>
        <v>28.021506458447053</v>
      </c>
      <c r="E132" s="3">
        <f t="shared" si="70"/>
        <v>0.84831357171622146</v>
      </c>
      <c r="F132" s="3"/>
      <c r="G132" s="74"/>
      <c r="H132" s="71">
        <f t="shared" si="72"/>
        <v>30.400082704435025</v>
      </c>
      <c r="I132" s="71">
        <f t="shared" ref="I132:AB132" si="73">I121/I113*10</f>
        <v>27.088074647246245</v>
      </c>
      <c r="J132" s="71">
        <f t="shared" si="73"/>
        <v>28.784928309436477</v>
      </c>
      <c r="K132" s="71">
        <f t="shared" si="73"/>
        <v>26.83456561922366</v>
      </c>
      <c r="L132" s="71">
        <f t="shared" si="73"/>
        <v>23.671021377672208</v>
      </c>
      <c r="M132" s="71">
        <f t="shared" si="73"/>
        <v>28.831919814957594</v>
      </c>
      <c r="N132" s="71">
        <f t="shared" si="73"/>
        <v>30.636345891079447</v>
      </c>
      <c r="O132" s="71">
        <f t="shared" si="73"/>
        <v>27.718588082901555</v>
      </c>
      <c r="P132" s="71">
        <f t="shared" si="73"/>
        <v>26.167985295292894</v>
      </c>
      <c r="Q132" s="71">
        <f>Q121/Q113*10</f>
        <v>24.451349776655658</v>
      </c>
      <c r="R132" s="71">
        <f t="shared" si="73"/>
        <v>24.239113222486143</v>
      </c>
      <c r="S132" s="71">
        <f t="shared" si="73"/>
        <v>26.783794956593635</v>
      </c>
      <c r="T132" s="71">
        <f t="shared" si="73"/>
        <v>25.812813433256323</v>
      </c>
      <c r="U132" s="71">
        <f t="shared" si="73"/>
        <v>28.909996516893074</v>
      </c>
      <c r="V132" s="71">
        <f t="shared" si="73"/>
        <v>30.873348197291861</v>
      </c>
      <c r="W132" s="71">
        <f t="shared" si="73"/>
        <v>26.638792374870881</v>
      </c>
      <c r="X132" s="71">
        <f t="shared" si="73"/>
        <v>28.087850090670969</v>
      </c>
      <c r="Y132" s="71">
        <f t="shared" si="73"/>
        <v>23.576775237709896</v>
      </c>
      <c r="Z132" s="71">
        <f t="shared" si="73"/>
        <v>26.012210228278182</v>
      </c>
      <c r="AA132" s="9">
        <f t="shared" si="73"/>
        <v>32.425878477306</v>
      </c>
      <c r="AB132" s="71">
        <f t="shared" si="73"/>
        <v>26.904468266767857</v>
      </c>
      <c r="AD132" s="214">
        <f t="shared" si="43"/>
        <v>0.95065525525450989</v>
      </c>
      <c r="AE132" s="177"/>
      <c r="AF132" s="177"/>
      <c r="AG132" s="177"/>
      <c r="AH132" s="177"/>
      <c r="AQ132" s="177"/>
      <c r="AR132" s="177"/>
    </row>
    <row r="133" spans="1:44" s="96" customFormat="1" ht="30" customHeight="1" x14ac:dyDescent="0.2">
      <c r="A133" s="176" t="s">
        <v>87</v>
      </c>
      <c r="B133" s="84">
        <f>B123/B115*10</f>
        <v>34.766887958971779</v>
      </c>
      <c r="C133" s="85"/>
      <c r="D133" s="10">
        <f t="shared" ref="D133:H133" si="74">D123/D115*10</f>
        <v>29.770404463093918</v>
      </c>
      <c r="E133" s="3">
        <f t="shared" si="70"/>
        <v>0.85628614497293565</v>
      </c>
      <c r="F133" s="3"/>
      <c r="G133" s="74"/>
      <c r="H133" s="74">
        <f t="shared" si="74"/>
        <v>30.977542210808153</v>
      </c>
      <c r="I133" s="74">
        <f t="shared" ref="I133:AB133" si="75">I123/I115*10</f>
        <v>26.943893198628899</v>
      </c>
      <c r="J133" s="74">
        <f t="shared" si="75"/>
        <v>31.635179153094462</v>
      </c>
      <c r="K133" s="74">
        <f t="shared" si="75"/>
        <v>27.207380575050941</v>
      </c>
      <c r="L133" s="71">
        <f t="shared" si="75"/>
        <v>23.372216330858961</v>
      </c>
      <c r="M133" s="74">
        <f t="shared" si="75"/>
        <v>29.100015176809833</v>
      </c>
      <c r="N133" s="74">
        <f>N123/N115*10</f>
        <v>34.924154025670944</v>
      </c>
      <c r="O133" s="74">
        <f t="shared" si="75"/>
        <v>28.999148936170211</v>
      </c>
      <c r="P133" s="74">
        <f t="shared" si="75"/>
        <v>28.172909115317491</v>
      </c>
      <c r="Q133" s="74">
        <f t="shared" si="75"/>
        <v>26.465076229549712</v>
      </c>
      <c r="R133" s="74">
        <f>R123/R115*10</f>
        <v>25.15948275862069</v>
      </c>
      <c r="S133" s="74">
        <f t="shared" si="75"/>
        <v>26.700519603212094</v>
      </c>
      <c r="T133" s="74">
        <f t="shared" si="75"/>
        <v>30.852132389263957</v>
      </c>
      <c r="U133" s="74">
        <f t="shared" si="75"/>
        <v>30.18918647808205</v>
      </c>
      <c r="V133" s="74">
        <f t="shared" si="75"/>
        <v>34.924187066130798</v>
      </c>
      <c r="W133" s="74">
        <f t="shared" si="75"/>
        <v>30.197705207413946</v>
      </c>
      <c r="X133" s="74">
        <f t="shared" si="75"/>
        <v>30.077191692703551</v>
      </c>
      <c r="Y133" s="74">
        <f t="shared" si="75"/>
        <v>21.070965125709652</v>
      </c>
      <c r="Z133" s="74">
        <f t="shared" si="75"/>
        <v>28.333333333333336</v>
      </c>
      <c r="AA133" s="10">
        <f t="shared" si="75"/>
        <v>33.560038424591738</v>
      </c>
      <c r="AB133" s="74">
        <f t="shared" si="75"/>
        <v>26.042983565107459</v>
      </c>
      <c r="AD133" s="214">
        <f t="shared" si="43"/>
        <v>1.0143532058776612</v>
      </c>
      <c r="AE133" s="177"/>
      <c r="AF133" s="177"/>
      <c r="AG133" s="177"/>
      <c r="AH133" s="177"/>
      <c r="AQ133" s="177"/>
      <c r="AR133" s="177"/>
    </row>
    <row r="134" spans="1:44" s="96" customFormat="1" ht="30.75" hidden="1" customHeight="1" x14ac:dyDescent="0.2">
      <c r="A134" s="176" t="s">
        <v>88</v>
      </c>
      <c r="B134" s="84">
        <f t="shared" ref="B134" si="76">B123/B115*10</f>
        <v>34.766887958971779</v>
      </c>
      <c r="C134" s="87"/>
      <c r="D134" s="36">
        <f t="shared" ref="D134:H134" si="77">D124/D116*10</f>
        <v>27.989764287029647</v>
      </c>
      <c r="E134" s="3">
        <f t="shared" si="70"/>
        <v>0.8050695915050039</v>
      </c>
      <c r="F134" s="3"/>
      <c r="G134" s="88"/>
      <c r="H134" s="88">
        <f t="shared" si="77"/>
        <v>23.700000000000003</v>
      </c>
      <c r="I134" s="88">
        <f t="shared" ref="I134:AB134" si="78">I124/I116*10</f>
        <v>25</v>
      </c>
      <c r="J134" s="88" t="e">
        <f t="shared" si="78"/>
        <v>#DIV/0!</v>
      </c>
      <c r="K134" s="88">
        <f t="shared" si="78"/>
        <v>32.749244712990937</v>
      </c>
      <c r="L134" s="88" t="e">
        <f t="shared" si="78"/>
        <v>#DIV/0!</v>
      </c>
      <c r="M134" s="88">
        <f t="shared" si="78"/>
        <v>30</v>
      </c>
      <c r="N134" s="88">
        <f t="shared" si="78"/>
        <v>26.028513238289204</v>
      </c>
      <c r="O134" s="88">
        <f t="shared" si="78"/>
        <v>20</v>
      </c>
      <c r="P134" s="88" t="e">
        <f t="shared" si="78"/>
        <v>#DIV/0!</v>
      </c>
      <c r="Q134" s="88">
        <f t="shared" si="78"/>
        <v>25.049309664694277</v>
      </c>
      <c r="R134" s="88">
        <f>R124/R116*10</f>
        <v>19.787946428571427</v>
      </c>
      <c r="S134" s="88">
        <f t="shared" si="78"/>
        <v>28.516320474777448</v>
      </c>
      <c r="T134" s="88" t="e">
        <f t="shared" si="78"/>
        <v>#DIV/0!</v>
      </c>
      <c r="U134" s="88">
        <f t="shared" si="78"/>
        <v>23.402010050251256</v>
      </c>
      <c r="V134" s="88">
        <f t="shared" si="78"/>
        <v>18.172043010752688</v>
      </c>
      <c r="W134" s="88">
        <f t="shared" si="78"/>
        <v>67.52272727272728</v>
      </c>
      <c r="X134" s="88" t="e">
        <f t="shared" si="78"/>
        <v>#DIV/0!</v>
      </c>
      <c r="Y134" s="88">
        <f t="shared" si="78"/>
        <v>15</v>
      </c>
      <c r="Z134" s="88">
        <f t="shared" si="78"/>
        <v>224.72727272727272</v>
      </c>
      <c r="AA134" s="88">
        <f t="shared" si="78"/>
        <v>29.229691876750699</v>
      </c>
      <c r="AB134" s="88">
        <f t="shared" si="78"/>
        <v>29.766803840877913</v>
      </c>
      <c r="AD134" s="214">
        <f t="shared" si="43"/>
        <v>2.4124078566827039</v>
      </c>
      <c r="AE134" s="177"/>
      <c r="AF134" s="177"/>
      <c r="AG134" s="177"/>
      <c r="AH134" s="177"/>
      <c r="AQ134" s="177"/>
      <c r="AR134" s="177"/>
    </row>
    <row r="135" spans="1:44" s="96" customFormat="1" ht="30" hidden="1" customHeight="1" x14ac:dyDescent="0.2">
      <c r="A135" s="176" t="s">
        <v>89</v>
      </c>
      <c r="B135" s="84">
        <f>B125/B117*10</f>
        <v>31.501750445868289</v>
      </c>
      <c r="C135" s="87"/>
      <c r="D135" s="36">
        <f t="shared" ref="D135:Q136" si="79">D125/D117*10</f>
        <v>27.679221111225051</v>
      </c>
      <c r="E135" s="3">
        <f t="shared" si="70"/>
        <v>0.8786566054095386</v>
      </c>
      <c r="F135" s="3"/>
      <c r="G135" s="88"/>
      <c r="H135" s="88">
        <f t="shared" si="79"/>
        <v>20</v>
      </c>
      <c r="I135" s="88">
        <f t="shared" ref="I135:AB135" si="80">I125/I117*10</f>
        <v>25</v>
      </c>
      <c r="J135" s="88">
        <f t="shared" si="80"/>
        <v>29.351995852773456</v>
      </c>
      <c r="K135" s="88">
        <f t="shared" si="80"/>
        <v>27.558624658322543</v>
      </c>
      <c r="L135" s="88">
        <f t="shared" si="80"/>
        <v>27.843601895734594</v>
      </c>
      <c r="M135" s="88">
        <f t="shared" si="80"/>
        <v>28.002136752136749</v>
      </c>
      <c r="N135" s="88">
        <f t="shared" si="80"/>
        <v>24.771844660194176</v>
      </c>
      <c r="O135" s="88">
        <f t="shared" si="80"/>
        <v>27</v>
      </c>
      <c r="P135" s="88">
        <f t="shared" si="80"/>
        <v>25.520267446719597</v>
      </c>
      <c r="Q135" s="88">
        <f t="shared" si="80"/>
        <v>23.556474196559542</v>
      </c>
      <c r="R135" s="88">
        <f t="shared" si="80"/>
        <v>26.579173838209982</v>
      </c>
      <c r="S135" s="88">
        <f t="shared" si="80"/>
        <v>28.565488565488565</v>
      </c>
      <c r="T135" s="88">
        <f>T125/T117*10</f>
        <v>22.664008698803912</v>
      </c>
      <c r="U135" s="88">
        <f t="shared" si="80"/>
        <v>26.238582677165354</v>
      </c>
      <c r="V135" s="88">
        <f t="shared" si="80"/>
        <v>28.157483391949981</v>
      </c>
      <c r="W135" s="88">
        <f t="shared" si="80"/>
        <v>27.224403792740159</v>
      </c>
      <c r="X135" s="88" t="e">
        <f t="shared" si="80"/>
        <v>#DIV/0!</v>
      </c>
      <c r="Y135" s="88">
        <f t="shared" si="80"/>
        <v>29.70617283950617</v>
      </c>
      <c r="Z135" s="221">
        <f t="shared" si="80"/>
        <v>23.524824538601511</v>
      </c>
      <c r="AA135" s="88">
        <f t="shared" si="80"/>
        <v>35.60763358778626</v>
      </c>
      <c r="AB135" s="88">
        <f t="shared" si="80"/>
        <v>26.728971962616825</v>
      </c>
      <c r="AD135" s="214">
        <f t="shared" si="43"/>
        <v>0.98356827612101971</v>
      </c>
      <c r="AE135" s="177"/>
      <c r="AF135" s="177"/>
      <c r="AG135" s="177"/>
      <c r="AH135" s="177"/>
      <c r="AQ135" s="177"/>
      <c r="AR135" s="177"/>
    </row>
    <row r="136" spans="1:44" s="96" customFormat="1" ht="30" hidden="1" customHeight="1" x14ac:dyDescent="0.2">
      <c r="A136" s="176" t="s">
        <v>90</v>
      </c>
      <c r="B136" s="84">
        <f>B126/B118*10</f>
        <v>8.6224489795918373</v>
      </c>
      <c r="C136" s="85"/>
      <c r="D136" s="68">
        <f t="shared" si="79"/>
        <v>17.432098765432098</v>
      </c>
      <c r="E136" s="68">
        <f t="shared" si="79"/>
        <v>20.217108627365036</v>
      </c>
      <c r="F136" s="68" t="e">
        <f t="shared" si="79"/>
        <v>#DIV/0!</v>
      </c>
      <c r="G136" s="68"/>
      <c r="H136" s="68" t="e">
        <f t="shared" si="79"/>
        <v>#DIV/0!</v>
      </c>
      <c r="I136" s="68" t="e">
        <f t="shared" si="79"/>
        <v>#DIV/0!</v>
      </c>
      <c r="J136" s="68">
        <f t="shared" si="79"/>
        <v>20</v>
      </c>
      <c r="K136" s="68" t="e">
        <f t="shared" si="79"/>
        <v>#DIV/0!</v>
      </c>
      <c r="L136" s="68" t="e">
        <f t="shared" si="79"/>
        <v>#DIV/0!</v>
      </c>
      <c r="M136" s="68" t="e">
        <f t="shared" si="79"/>
        <v>#DIV/0!</v>
      </c>
      <c r="N136" s="68" t="e">
        <f t="shared" si="79"/>
        <v>#DIV/0!</v>
      </c>
      <c r="O136" s="68" t="e">
        <f t="shared" si="79"/>
        <v>#DIV/0!</v>
      </c>
      <c r="P136" s="68" t="e">
        <f t="shared" si="79"/>
        <v>#DIV/0!</v>
      </c>
      <c r="Q136" s="68" t="e">
        <f t="shared" si="79"/>
        <v>#DIV/0!</v>
      </c>
      <c r="R136" s="68" t="e">
        <f t="shared" ref="R136:AB136" si="81">R126/R118*10</f>
        <v>#DIV/0!</v>
      </c>
      <c r="S136" s="68" t="e">
        <f t="shared" si="81"/>
        <v>#DIV/0!</v>
      </c>
      <c r="T136" s="68" t="e">
        <f t="shared" si="81"/>
        <v>#DIV/0!</v>
      </c>
      <c r="U136" s="68" t="e">
        <f t="shared" si="81"/>
        <v>#DIV/0!</v>
      </c>
      <c r="V136" s="68" t="e">
        <f t="shared" si="81"/>
        <v>#DIV/0!</v>
      </c>
      <c r="W136" s="68" t="e">
        <f t="shared" si="81"/>
        <v>#DIV/0!</v>
      </c>
      <c r="X136" s="68" t="e">
        <f t="shared" si="81"/>
        <v>#DIV/0!</v>
      </c>
      <c r="Y136" s="68" t="e">
        <f t="shared" si="81"/>
        <v>#DIV/0!</v>
      </c>
      <c r="Z136" s="68" t="e">
        <f t="shared" si="81"/>
        <v>#DIV/0!</v>
      </c>
      <c r="AA136" s="68">
        <f t="shared" si="81"/>
        <v>15.517241379310345</v>
      </c>
      <c r="AB136" s="68" t="e">
        <f t="shared" si="81"/>
        <v>#DIV/0!</v>
      </c>
      <c r="AD136" s="214" t="e">
        <f t="shared" si="43"/>
        <v>#DIV/0!</v>
      </c>
      <c r="AE136" s="177"/>
      <c r="AF136" s="177"/>
      <c r="AG136" s="177"/>
      <c r="AH136" s="177"/>
      <c r="AQ136" s="177"/>
      <c r="AR136" s="177"/>
    </row>
    <row r="137" spans="1:44" s="96" customFormat="1" ht="30" hidden="1" customHeight="1" x14ac:dyDescent="0.2">
      <c r="A137" s="176" t="s">
        <v>195</v>
      </c>
      <c r="B137" s="89"/>
      <c r="C137" s="90"/>
      <c r="D137" s="69" t="e">
        <f t="shared" si="36"/>
        <v>#DIV/0!</v>
      </c>
      <c r="E137" s="3" t="e">
        <f>D137/B138</f>
        <v>#DIV/0!</v>
      </c>
      <c r="F137" s="3"/>
      <c r="G137" s="70"/>
      <c r="H137" s="68" t="e">
        <f t="shared" ref="H137:AB137" si="82">H127/H120*10</f>
        <v>#DIV/0!</v>
      </c>
      <c r="I137" s="68" t="e">
        <f t="shared" si="82"/>
        <v>#DIV/0!</v>
      </c>
      <c r="J137" s="68" t="e">
        <f t="shared" si="82"/>
        <v>#DIV/0!</v>
      </c>
      <c r="K137" s="68" t="e">
        <f t="shared" si="82"/>
        <v>#DIV/0!</v>
      </c>
      <c r="L137" s="68" t="e">
        <f t="shared" si="82"/>
        <v>#DIV/0!</v>
      </c>
      <c r="M137" s="68" t="e">
        <f t="shared" si="82"/>
        <v>#DIV/0!</v>
      </c>
      <c r="N137" s="68" t="e">
        <f t="shared" si="82"/>
        <v>#DIV/0!</v>
      </c>
      <c r="O137" s="68" t="e">
        <f t="shared" si="82"/>
        <v>#DIV/0!</v>
      </c>
      <c r="P137" s="68" t="e">
        <f t="shared" si="82"/>
        <v>#DIV/0!</v>
      </c>
      <c r="Q137" s="68" t="e">
        <f t="shared" si="82"/>
        <v>#DIV/0!</v>
      </c>
      <c r="R137" s="68" t="e">
        <f t="shared" si="82"/>
        <v>#DIV/0!</v>
      </c>
      <c r="S137" s="68" t="e">
        <f t="shared" si="82"/>
        <v>#DIV/0!</v>
      </c>
      <c r="T137" s="68" t="e">
        <f t="shared" si="82"/>
        <v>#DIV/0!</v>
      </c>
      <c r="U137" s="68" t="e">
        <f t="shared" si="82"/>
        <v>#DIV/0!</v>
      </c>
      <c r="V137" s="68" t="e">
        <f t="shared" si="82"/>
        <v>#DIV/0!</v>
      </c>
      <c r="W137" s="68" t="e">
        <f t="shared" si="82"/>
        <v>#DIV/0!</v>
      </c>
      <c r="X137" s="68" t="e">
        <f t="shared" si="82"/>
        <v>#DIV/0!</v>
      </c>
      <c r="Y137" s="68" t="e">
        <f t="shared" si="82"/>
        <v>#DIV/0!</v>
      </c>
      <c r="Z137" s="68" t="e">
        <f t="shared" si="82"/>
        <v>#DIV/0!</v>
      </c>
      <c r="AA137" s="68" t="e">
        <f t="shared" si="82"/>
        <v>#DIV/0!</v>
      </c>
      <c r="AB137" s="68" t="e">
        <f t="shared" si="82"/>
        <v>#DIV/0!</v>
      </c>
      <c r="AD137" s="214" t="e">
        <f t="shared" si="43"/>
        <v>#DIV/0!</v>
      </c>
      <c r="AE137" s="177"/>
      <c r="AF137" s="177"/>
      <c r="AG137" s="177"/>
      <c r="AH137" s="177"/>
      <c r="AQ137" s="177"/>
      <c r="AR137" s="177"/>
    </row>
    <row r="138" spans="1:44" s="96" customFormat="1" ht="30" customHeight="1" x14ac:dyDescent="0.2">
      <c r="A138" s="178" t="s">
        <v>138</v>
      </c>
      <c r="B138" s="84"/>
      <c r="C138" s="85"/>
      <c r="D138" s="69">
        <f t="shared" si="36"/>
        <v>256264.2</v>
      </c>
      <c r="E138" s="3" t="e">
        <f>D138/B139</f>
        <v>#DIV/0!</v>
      </c>
      <c r="F138" s="3"/>
      <c r="G138" s="70">
        <v>21</v>
      </c>
      <c r="H138" s="68">
        <v>13411</v>
      </c>
      <c r="I138" s="68">
        <v>8788</v>
      </c>
      <c r="J138" s="68">
        <v>14995</v>
      </c>
      <c r="K138" s="68">
        <v>17165</v>
      </c>
      <c r="L138" s="68">
        <v>8226</v>
      </c>
      <c r="M138" s="68">
        <v>18158</v>
      </c>
      <c r="N138" s="68">
        <v>9927</v>
      </c>
      <c r="O138" s="68">
        <v>12352</v>
      </c>
      <c r="P138" s="68">
        <v>12453</v>
      </c>
      <c r="Q138" s="71">
        <v>4533.2</v>
      </c>
      <c r="R138" s="68">
        <v>6237</v>
      </c>
      <c r="S138" s="68">
        <v>14364</v>
      </c>
      <c r="T138" s="68">
        <v>15699</v>
      </c>
      <c r="U138" s="68">
        <v>13406</v>
      </c>
      <c r="V138" s="68">
        <v>18373</v>
      </c>
      <c r="W138" s="68">
        <v>10548</v>
      </c>
      <c r="X138" s="68">
        <v>9846</v>
      </c>
      <c r="Y138" s="68">
        <v>4898</v>
      </c>
      <c r="Z138" s="68">
        <v>10904</v>
      </c>
      <c r="AA138" s="1">
        <v>21816</v>
      </c>
      <c r="AB138" s="68">
        <v>10165</v>
      </c>
      <c r="AC138" s="222">
        <v>1420</v>
      </c>
      <c r="AD138" s="214">
        <f t="shared" si="43"/>
        <v>4.1160645927133012E-2</v>
      </c>
      <c r="AE138" s="13"/>
      <c r="AF138" s="13"/>
      <c r="AG138" s="13"/>
      <c r="AH138" s="13"/>
      <c r="AI138" s="223"/>
      <c r="AJ138" s="223"/>
      <c r="AK138" s="223"/>
      <c r="AL138" s="223"/>
      <c r="AM138" s="223"/>
      <c r="AN138" s="223"/>
      <c r="AQ138" s="177"/>
      <c r="AR138" s="177"/>
    </row>
    <row r="139" spans="1:44" s="96" customFormat="1" ht="30" customHeight="1" x14ac:dyDescent="0.2">
      <c r="A139" s="178" t="s">
        <v>94</v>
      </c>
      <c r="B139" s="26"/>
      <c r="C139" s="91"/>
      <c r="D139" s="69">
        <f>SUM(H139:AB139)</f>
        <v>5518.4500000000007</v>
      </c>
      <c r="E139" s="3" t="e">
        <f>D139/B139</f>
        <v>#DIV/0!</v>
      </c>
      <c r="F139" s="3"/>
      <c r="G139" s="70">
        <v>17</v>
      </c>
      <c r="H139" s="92">
        <f>(H113-H138)/2</f>
        <v>2967.5</v>
      </c>
      <c r="I139" s="92">
        <f>(I113-I138)/2</f>
        <v>0</v>
      </c>
      <c r="J139" s="92">
        <f t="shared" ref="J139:AB139" si="83">(J113-J138)/2</f>
        <v>0</v>
      </c>
      <c r="K139" s="92">
        <f t="shared" si="83"/>
        <v>73.5</v>
      </c>
      <c r="L139" s="92">
        <f t="shared" si="83"/>
        <v>97</v>
      </c>
      <c r="M139" s="92">
        <f t="shared" si="83"/>
        <v>0</v>
      </c>
      <c r="N139" s="92">
        <f t="shared" si="83"/>
        <v>159.5</v>
      </c>
      <c r="O139" s="92">
        <f t="shared" si="83"/>
        <v>0</v>
      </c>
      <c r="P139" s="92">
        <f t="shared" si="83"/>
        <v>30</v>
      </c>
      <c r="Q139" s="92">
        <f t="shared" si="83"/>
        <v>50.450000000000273</v>
      </c>
      <c r="R139" s="92">
        <f t="shared" si="83"/>
        <v>39</v>
      </c>
      <c r="S139" s="92">
        <f t="shared" si="83"/>
        <v>75</v>
      </c>
      <c r="T139" s="92">
        <f t="shared" si="83"/>
        <v>1024</v>
      </c>
      <c r="U139" s="92">
        <f t="shared" si="83"/>
        <v>474.5</v>
      </c>
      <c r="V139" s="92">
        <f t="shared" si="83"/>
        <v>8</v>
      </c>
      <c r="W139" s="92">
        <f t="shared" si="83"/>
        <v>50.5</v>
      </c>
      <c r="X139" s="92">
        <f t="shared" si="83"/>
        <v>40</v>
      </c>
      <c r="Y139" s="92">
        <f t="shared" si="83"/>
        <v>22.5</v>
      </c>
      <c r="Z139" s="92">
        <f t="shared" si="83"/>
        <v>199</v>
      </c>
      <c r="AA139" s="92">
        <f t="shared" si="83"/>
        <v>20</v>
      </c>
      <c r="AB139" s="92">
        <f t="shared" si="83"/>
        <v>188</v>
      </c>
      <c r="AD139" s="214">
        <f t="shared" si="43"/>
        <v>9.1511203327021163E-3</v>
      </c>
      <c r="AE139" s="177"/>
      <c r="AF139" s="177"/>
      <c r="AG139" s="177"/>
      <c r="AH139" s="177"/>
      <c r="AQ139" s="177"/>
      <c r="AR139" s="177"/>
    </row>
    <row r="140" spans="1:44" s="96" customFormat="1" ht="30" hidden="1" customHeight="1" x14ac:dyDescent="0.2">
      <c r="A140" s="224"/>
      <c r="B140" s="26"/>
      <c r="C140" s="91"/>
      <c r="D140" s="69">
        <f>D113/21</f>
        <v>12728.623809523808</v>
      </c>
      <c r="E140" s="69"/>
      <c r="F140" s="69"/>
      <c r="G140" s="73"/>
      <c r="H140" s="68">
        <f t="shared" ref="H140:AB140" si="84">H113/21</f>
        <v>921.23809523809518</v>
      </c>
      <c r="I140" s="68">
        <v>20</v>
      </c>
      <c r="J140" s="68">
        <f t="shared" si="84"/>
        <v>714.04761904761904</v>
      </c>
      <c r="K140" s="68">
        <f t="shared" si="84"/>
        <v>824.38095238095241</v>
      </c>
      <c r="L140" s="68">
        <f t="shared" si="84"/>
        <v>400.95238095238096</v>
      </c>
      <c r="M140" s="68">
        <f t="shared" si="84"/>
        <v>864.66666666666663</v>
      </c>
      <c r="N140" s="68">
        <f t="shared" si="84"/>
        <v>487.90476190476193</v>
      </c>
      <c r="O140" s="68">
        <f t="shared" si="84"/>
        <v>588.19047619047615</v>
      </c>
      <c r="P140" s="68">
        <f t="shared" si="84"/>
        <v>595.85714285714289</v>
      </c>
      <c r="Q140" s="68">
        <f t="shared" si="84"/>
        <v>220.67142857142858</v>
      </c>
      <c r="R140" s="68">
        <f t="shared" si="84"/>
        <v>300.71428571428572</v>
      </c>
      <c r="S140" s="68">
        <f t="shared" si="84"/>
        <v>691.14285714285711</v>
      </c>
      <c r="T140" s="68">
        <f t="shared" si="84"/>
        <v>845.09523809523807</v>
      </c>
      <c r="U140" s="68">
        <f t="shared" si="84"/>
        <v>683.57142857142856</v>
      </c>
      <c r="V140" s="68">
        <f t="shared" si="84"/>
        <v>875.66666666666663</v>
      </c>
      <c r="W140" s="68">
        <f t="shared" si="84"/>
        <v>507.09523809523807</v>
      </c>
      <c r="X140" s="68">
        <f t="shared" si="84"/>
        <v>472.66666666666669</v>
      </c>
      <c r="Y140" s="68"/>
      <c r="Z140" s="68">
        <f t="shared" si="84"/>
        <v>538.19047619047615</v>
      </c>
      <c r="AA140" s="68">
        <f t="shared" si="84"/>
        <v>1040.7619047619048</v>
      </c>
      <c r="AB140" s="68">
        <f t="shared" si="84"/>
        <v>501.95238095238096</v>
      </c>
      <c r="AD140" s="214">
        <f t="shared" si="43"/>
        <v>3.9838968114983442E-2</v>
      </c>
      <c r="AE140" s="177"/>
      <c r="AF140" s="177"/>
      <c r="AG140" s="177"/>
      <c r="AH140" s="177"/>
      <c r="AQ140" s="177"/>
      <c r="AR140" s="177"/>
    </row>
    <row r="141" spans="1:44" s="96" customFormat="1" ht="30" customHeight="1" x14ac:dyDescent="0.2">
      <c r="A141" s="196" t="s">
        <v>95</v>
      </c>
      <c r="B141" s="16">
        <v>86</v>
      </c>
      <c r="C141" s="69"/>
      <c r="D141" s="69">
        <f t="shared" si="36"/>
        <v>282</v>
      </c>
      <c r="E141" s="3">
        <f t="shared" si="70"/>
        <v>3.2790697674418605</v>
      </c>
      <c r="F141" s="3"/>
      <c r="G141" s="70">
        <v>18</v>
      </c>
      <c r="H141" s="79">
        <v>34</v>
      </c>
      <c r="I141" s="79">
        <v>5</v>
      </c>
      <c r="J141" s="68">
        <v>6</v>
      </c>
      <c r="K141" s="68">
        <v>42</v>
      </c>
      <c r="L141" s="68">
        <v>19</v>
      </c>
      <c r="M141" s="68">
        <v>15</v>
      </c>
      <c r="N141" s="68"/>
      <c r="O141" s="68"/>
      <c r="P141" s="68">
        <v>5</v>
      </c>
      <c r="Q141" s="68">
        <v>19</v>
      </c>
      <c r="R141" s="68">
        <v>3</v>
      </c>
      <c r="S141" s="68">
        <v>11</v>
      </c>
      <c r="T141" s="68">
        <v>35</v>
      </c>
      <c r="U141" s="68">
        <v>15</v>
      </c>
      <c r="V141" s="68">
        <v>2</v>
      </c>
      <c r="W141" s="68">
        <v>10</v>
      </c>
      <c r="X141" s="68"/>
      <c r="Y141" s="68">
        <v>15</v>
      </c>
      <c r="Z141" s="68">
        <v>16</v>
      </c>
      <c r="AA141" s="68">
        <v>15</v>
      </c>
      <c r="AB141" s="68">
        <v>15</v>
      </c>
      <c r="AD141" s="214">
        <f t="shared" si="43"/>
        <v>3.5460992907801421E-2</v>
      </c>
      <c r="AE141" s="177"/>
      <c r="AF141" s="177"/>
      <c r="AG141" s="177"/>
      <c r="AH141" s="177"/>
      <c r="AQ141" s="177"/>
      <c r="AR141" s="177"/>
    </row>
    <row r="142" spans="1:44" s="96" customFormat="1" ht="28.5" customHeight="1" x14ac:dyDescent="0.2">
      <c r="A142" s="176" t="s">
        <v>96</v>
      </c>
      <c r="B142" s="12">
        <f>B139/B141</f>
        <v>0</v>
      </c>
      <c r="C142" s="68"/>
      <c r="D142" s="12">
        <f>D139/D141</f>
        <v>19.568971631205677</v>
      </c>
      <c r="E142" s="3" t="e">
        <f t="shared" si="70"/>
        <v>#DIV/0!</v>
      </c>
      <c r="F142" s="3"/>
      <c r="G142" s="73"/>
      <c r="H142" s="68">
        <f t="shared" ref="H142:V142" si="85">H139/H141</f>
        <v>87.279411764705884</v>
      </c>
      <c r="I142" s="68">
        <f t="shared" si="85"/>
        <v>0</v>
      </c>
      <c r="J142" s="68">
        <f t="shared" si="85"/>
        <v>0</v>
      </c>
      <c r="K142" s="68">
        <f t="shared" si="85"/>
        <v>1.75</v>
      </c>
      <c r="L142" s="68">
        <f t="shared" si="85"/>
        <v>5.1052631578947372</v>
      </c>
      <c r="M142" s="68">
        <f t="shared" si="85"/>
        <v>0</v>
      </c>
      <c r="N142" s="68" t="e">
        <f t="shared" si="85"/>
        <v>#DIV/0!</v>
      </c>
      <c r="O142" s="68" t="e">
        <f t="shared" si="85"/>
        <v>#DIV/0!</v>
      </c>
      <c r="P142" s="68">
        <f t="shared" si="85"/>
        <v>6</v>
      </c>
      <c r="Q142" s="68">
        <f t="shared" si="85"/>
        <v>2.6552631578947512</v>
      </c>
      <c r="R142" s="68">
        <f t="shared" si="85"/>
        <v>13</v>
      </c>
      <c r="S142" s="68">
        <f t="shared" si="85"/>
        <v>6.8181818181818183</v>
      </c>
      <c r="T142" s="68">
        <f t="shared" si="85"/>
        <v>29.257142857142856</v>
      </c>
      <c r="U142" s="68">
        <f t="shared" si="85"/>
        <v>31.633333333333333</v>
      </c>
      <c r="V142" s="68">
        <f t="shared" si="85"/>
        <v>4</v>
      </c>
      <c r="W142" s="68">
        <f>W139/W141</f>
        <v>5.05</v>
      </c>
      <c r="X142" s="68" t="e">
        <f t="shared" ref="X142:AB142" si="86">X139/X141</f>
        <v>#DIV/0!</v>
      </c>
      <c r="Y142" s="68">
        <f t="shared" si="86"/>
        <v>1.5</v>
      </c>
      <c r="Z142" s="68">
        <f t="shared" si="86"/>
        <v>12.4375</v>
      </c>
      <c r="AA142" s="68">
        <f t="shared" si="86"/>
        <v>1.3333333333333333</v>
      </c>
      <c r="AB142" s="68">
        <f t="shared" si="86"/>
        <v>12.533333333333333</v>
      </c>
      <c r="AD142" s="214">
        <f t="shared" si="43"/>
        <v>0.25806159338219964</v>
      </c>
      <c r="AE142" s="177"/>
      <c r="AF142" s="177"/>
      <c r="AG142" s="177"/>
      <c r="AH142" s="177"/>
      <c r="AQ142" s="177"/>
      <c r="AR142" s="177"/>
    </row>
    <row r="143" spans="1:44" s="96" customFormat="1" ht="30" hidden="1" customHeight="1" x14ac:dyDescent="0.2">
      <c r="A143" s="176"/>
      <c r="B143" s="16">
        <v>5700</v>
      </c>
      <c r="C143" s="69"/>
      <c r="D143" s="69">
        <f t="shared" si="36"/>
        <v>4658</v>
      </c>
      <c r="E143" s="3">
        <f t="shared" si="70"/>
        <v>0.81719298245614036</v>
      </c>
      <c r="F143" s="3"/>
      <c r="G143" s="70"/>
      <c r="H143" s="92">
        <v>68</v>
      </c>
      <c r="I143" s="92">
        <v>77</v>
      </c>
      <c r="J143" s="92">
        <v>662</v>
      </c>
      <c r="K143" s="92">
        <v>313</v>
      </c>
      <c r="L143" s="92">
        <v>5</v>
      </c>
      <c r="M143" s="92">
        <v>141</v>
      </c>
      <c r="N143" s="92">
        <v>421</v>
      </c>
      <c r="O143" s="92">
        <v>649</v>
      </c>
      <c r="P143" s="92">
        <v>244</v>
      </c>
      <c r="Q143" s="92">
        <v>68</v>
      </c>
      <c r="R143" s="92">
        <v>294</v>
      </c>
      <c r="S143" s="92">
        <v>294</v>
      </c>
      <c r="T143" s="92">
        <v>13</v>
      </c>
      <c r="U143" s="92">
        <v>470</v>
      </c>
      <c r="V143" s="92">
        <v>120</v>
      </c>
      <c r="W143" s="92">
        <v>23</v>
      </c>
      <c r="X143" s="92">
        <v>115</v>
      </c>
      <c r="Y143" s="92">
        <v>30</v>
      </c>
      <c r="Z143" s="92">
        <v>281</v>
      </c>
      <c r="AA143" s="92">
        <v>368</v>
      </c>
      <c r="AB143" s="92">
        <v>2</v>
      </c>
      <c r="AD143" s="214">
        <f t="shared" si="43"/>
        <v>4.9377415199656502E-3</v>
      </c>
      <c r="AE143" s="177"/>
      <c r="AF143" s="177"/>
      <c r="AG143" s="177"/>
      <c r="AH143" s="177"/>
      <c r="AQ143" s="177"/>
      <c r="AR143" s="177"/>
    </row>
    <row r="144" spans="1:44" s="96" customFormat="1" ht="27" hidden="1" customHeight="1" x14ac:dyDescent="0.2">
      <c r="A144" s="178" t="s">
        <v>97</v>
      </c>
      <c r="B144" s="1"/>
      <c r="C144" s="69"/>
      <c r="D144" s="69">
        <f t="shared" si="36"/>
        <v>0</v>
      </c>
      <c r="E144" s="3"/>
      <c r="F144" s="3"/>
      <c r="G144" s="70"/>
      <c r="H144" s="92"/>
      <c r="I144" s="92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D144" s="214" t="e">
        <f t="shared" si="43"/>
        <v>#DIV/0!</v>
      </c>
      <c r="AE144" s="177"/>
      <c r="AF144" s="177"/>
      <c r="AG144" s="177"/>
      <c r="AH144" s="177"/>
      <c r="AQ144" s="177"/>
      <c r="AR144" s="177"/>
    </row>
    <row r="145" spans="1:51" s="96" customFormat="1" ht="31.9" hidden="1" customHeight="1" outlineLevel="1" x14ac:dyDescent="0.2">
      <c r="A145" s="178" t="s">
        <v>98</v>
      </c>
      <c r="B145" s="16">
        <v>5178</v>
      </c>
      <c r="C145" s="69"/>
      <c r="D145" s="69">
        <v>4503</v>
      </c>
      <c r="E145" s="3">
        <f>D145/B145</f>
        <v>0.86964078794901511</v>
      </c>
      <c r="F145" s="3"/>
      <c r="G145" s="70"/>
      <c r="H145" s="92">
        <v>64</v>
      </c>
      <c r="I145" s="92">
        <v>77</v>
      </c>
      <c r="J145" s="92">
        <v>662</v>
      </c>
      <c r="K145" s="92">
        <v>313</v>
      </c>
      <c r="L145" s="92">
        <v>5</v>
      </c>
      <c r="M145" s="92">
        <v>142</v>
      </c>
      <c r="N145" s="92">
        <v>421</v>
      </c>
      <c r="O145" s="92">
        <v>649</v>
      </c>
      <c r="P145" s="92">
        <v>244</v>
      </c>
      <c r="Q145" s="92">
        <v>68</v>
      </c>
      <c r="R145" s="92">
        <v>213</v>
      </c>
      <c r="S145" s="92">
        <v>294</v>
      </c>
      <c r="T145" s="92">
        <v>13</v>
      </c>
      <c r="U145" s="92">
        <v>461</v>
      </c>
      <c r="V145" s="92">
        <v>120</v>
      </c>
      <c r="W145" s="92">
        <v>23</v>
      </c>
      <c r="X145" s="92">
        <v>57</v>
      </c>
      <c r="Y145" s="92">
        <v>30</v>
      </c>
      <c r="Z145" s="92">
        <v>281</v>
      </c>
      <c r="AA145" s="92">
        <v>355</v>
      </c>
      <c r="AB145" s="92">
        <v>2</v>
      </c>
      <c r="AC145" s="213"/>
      <c r="AD145" s="214">
        <f t="shared" si="43"/>
        <v>5.1077059737952473E-3</v>
      </c>
      <c r="AE145" s="215"/>
      <c r="AF145" s="215"/>
      <c r="AG145" s="215"/>
      <c r="AH145" s="215"/>
      <c r="AI145" s="213"/>
      <c r="AJ145" s="213"/>
      <c r="AK145" s="213"/>
      <c r="AL145" s="213"/>
      <c r="AM145" s="213"/>
      <c r="AN145" s="213"/>
      <c r="AQ145" s="177"/>
      <c r="AR145" s="177"/>
    </row>
    <row r="146" spans="1:51" s="96" customFormat="1" ht="30" customHeight="1" outlineLevel="1" x14ac:dyDescent="0.2">
      <c r="A146" s="224" t="s">
        <v>99</v>
      </c>
      <c r="B146" s="1">
        <v>1818</v>
      </c>
      <c r="C146" s="69">
        <v>4600</v>
      </c>
      <c r="D146" s="69">
        <f t="shared" si="36"/>
        <v>579.9</v>
      </c>
      <c r="E146" s="3">
        <f>D146/B146</f>
        <v>0.31897689768976895</v>
      </c>
      <c r="F146" s="3">
        <f>D146/C146</f>
        <v>0.12606521739130433</v>
      </c>
      <c r="G146" s="70">
        <v>15</v>
      </c>
      <c r="H146" s="68">
        <v>34</v>
      </c>
      <c r="I146" s="68"/>
      <c r="J146" s="68">
        <v>20</v>
      </c>
      <c r="K146" s="68">
        <v>35</v>
      </c>
      <c r="L146" s="68"/>
      <c r="M146" s="68">
        <v>25</v>
      </c>
      <c r="N146" s="68">
        <v>149</v>
      </c>
      <c r="O146" s="68">
        <v>105</v>
      </c>
      <c r="P146" s="68">
        <v>9</v>
      </c>
      <c r="Q146" s="68">
        <v>11</v>
      </c>
      <c r="R146" s="68">
        <v>20</v>
      </c>
      <c r="S146" s="68">
        <v>33</v>
      </c>
      <c r="T146" s="68"/>
      <c r="U146" s="71">
        <v>12</v>
      </c>
      <c r="V146" s="68"/>
      <c r="W146" s="71">
        <v>1</v>
      </c>
      <c r="X146" s="68">
        <v>10</v>
      </c>
      <c r="Y146" s="71">
        <v>12.9</v>
      </c>
      <c r="Z146" s="68"/>
      <c r="AA146" s="1">
        <v>103</v>
      </c>
      <c r="AB146" s="68"/>
      <c r="AD146" s="214">
        <f t="shared" si="43"/>
        <v>1.7244352474564582E-3</v>
      </c>
      <c r="AE146" s="177"/>
      <c r="AF146" s="177"/>
      <c r="AG146" s="177"/>
      <c r="AH146" s="177"/>
      <c r="AQ146" s="177"/>
      <c r="AR146" s="177"/>
    </row>
    <row r="147" spans="1:51" s="96" customFormat="1" ht="27.75" customHeight="1" x14ac:dyDescent="0.2">
      <c r="A147" s="178" t="s">
        <v>169</v>
      </c>
      <c r="B147" s="35">
        <f t="shared" ref="B147" si="87">B146/B145</f>
        <v>0.35110081112398611</v>
      </c>
      <c r="C147" s="93"/>
      <c r="D147" s="93">
        <f>D146/D145</f>
        <v>0.12878081279147235</v>
      </c>
      <c r="E147" s="93">
        <f t="shared" ref="E147" si="88">E146/E145</f>
        <v>0.36679155590442447</v>
      </c>
      <c r="F147" s="93"/>
      <c r="G147" s="93"/>
      <c r="H147" s="93">
        <f>H146/H145</f>
        <v>0.53125</v>
      </c>
      <c r="I147" s="93">
        <f t="shared" ref="I147:AB147" si="89">I146/I145</f>
        <v>0</v>
      </c>
      <c r="J147" s="93">
        <f t="shared" si="89"/>
        <v>3.0211480362537766E-2</v>
      </c>
      <c r="K147" s="93">
        <f t="shared" si="89"/>
        <v>0.11182108626198083</v>
      </c>
      <c r="L147" s="93">
        <f t="shared" si="89"/>
        <v>0</v>
      </c>
      <c r="M147" s="93">
        <f t="shared" si="89"/>
        <v>0.176056338028169</v>
      </c>
      <c r="N147" s="93">
        <f t="shared" si="89"/>
        <v>0.35391923990498814</v>
      </c>
      <c r="O147" s="93">
        <f t="shared" si="89"/>
        <v>0.16178736517719569</v>
      </c>
      <c r="P147" s="93">
        <f t="shared" si="89"/>
        <v>3.6885245901639344E-2</v>
      </c>
      <c r="Q147" s="93">
        <f t="shared" si="89"/>
        <v>0.16176470588235295</v>
      </c>
      <c r="R147" s="93">
        <f t="shared" si="89"/>
        <v>9.3896713615023469E-2</v>
      </c>
      <c r="S147" s="93">
        <f t="shared" si="89"/>
        <v>0.11224489795918367</v>
      </c>
      <c r="T147" s="93">
        <f t="shared" si="89"/>
        <v>0</v>
      </c>
      <c r="U147" s="93">
        <f t="shared" si="89"/>
        <v>2.6030368763557483E-2</v>
      </c>
      <c r="V147" s="93">
        <f t="shared" si="89"/>
        <v>0</v>
      </c>
      <c r="W147" s="93">
        <f t="shared" si="89"/>
        <v>4.3478260869565216E-2</v>
      </c>
      <c r="X147" s="93">
        <f t="shared" si="89"/>
        <v>0.17543859649122806</v>
      </c>
      <c r="Y147" s="93">
        <f>Y146/Y145</f>
        <v>0.43</v>
      </c>
      <c r="Z147" s="93">
        <f t="shared" si="89"/>
        <v>0</v>
      </c>
      <c r="AA147" s="93">
        <f>AA146/AA145</f>
        <v>0.29014084507042254</v>
      </c>
      <c r="AB147" s="93">
        <f t="shared" si="89"/>
        <v>0</v>
      </c>
      <c r="AD147" s="214">
        <f t="shared" si="43"/>
        <v>0.33761443127375784</v>
      </c>
      <c r="AE147" s="177"/>
      <c r="AF147" s="177"/>
      <c r="AG147" s="177"/>
      <c r="AH147" s="177"/>
      <c r="AQ147" s="177"/>
      <c r="AR147" s="177"/>
    </row>
    <row r="148" spans="1:51" s="96" customFormat="1" ht="27.75" hidden="1" customHeight="1" x14ac:dyDescent="0.2">
      <c r="A148" s="178" t="s">
        <v>91</v>
      </c>
      <c r="B148" s="26"/>
      <c r="C148" s="91"/>
      <c r="D148" s="12">
        <f>D145-D146</f>
        <v>3923.1</v>
      </c>
      <c r="E148" s="3"/>
      <c r="F148" s="3"/>
      <c r="G148" s="70"/>
      <c r="H148" s="94">
        <f>H145-H146</f>
        <v>30</v>
      </c>
      <c r="I148" s="94">
        <f t="shared" ref="I148:AB148" si="90">I145-I146</f>
        <v>77</v>
      </c>
      <c r="J148" s="94">
        <f t="shared" si="90"/>
        <v>642</v>
      </c>
      <c r="K148" s="94">
        <f t="shared" si="90"/>
        <v>278</v>
      </c>
      <c r="L148" s="94">
        <f t="shared" si="90"/>
        <v>5</v>
      </c>
      <c r="M148" s="94">
        <f t="shared" si="90"/>
        <v>117</v>
      </c>
      <c r="N148" s="94">
        <f t="shared" si="90"/>
        <v>272</v>
      </c>
      <c r="O148" s="94">
        <f t="shared" si="90"/>
        <v>544</v>
      </c>
      <c r="P148" s="94">
        <f t="shared" si="90"/>
        <v>235</v>
      </c>
      <c r="Q148" s="94">
        <f t="shared" si="90"/>
        <v>57</v>
      </c>
      <c r="R148" s="94">
        <f t="shared" si="90"/>
        <v>193</v>
      </c>
      <c r="S148" s="94">
        <f t="shared" si="90"/>
        <v>261</v>
      </c>
      <c r="T148" s="94">
        <f t="shared" si="90"/>
        <v>13</v>
      </c>
      <c r="U148" s="94">
        <f t="shared" si="90"/>
        <v>449</v>
      </c>
      <c r="V148" s="94">
        <f t="shared" si="90"/>
        <v>120</v>
      </c>
      <c r="W148" s="94">
        <f t="shared" si="90"/>
        <v>22</v>
      </c>
      <c r="X148" s="94">
        <f t="shared" si="90"/>
        <v>47</v>
      </c>
      <c r="Y148" s="94">
        <f t="shared" si="90"/>
        <v>17.100000000000001</v>
      </c>
      <c r="Z148" s="94">
        <f t="shared" si="90"/>
        <v>281</v>
      </c>
      <c r="AA148" s="94">
        <f t="shared" si="90"/>
        <v>252</v>
      </c>
      <c r="AB148" s="94">
        <f t="shared" si="90"/>
        <v>2</v>
      </c>
      <c r="AC148" s="213"/>
      <c r="AD148" s="214">
        <f t="shared" si="43"/>
        <v>5.6078101501363716E-3</v>
      </c>
      <c r="AE148" s="215"/>
      <c r="AF148" s="215"/>
      <c r="AG148" s="215"/>
      <c r="AH148" s="215"/>
      <c r="AI148" s="213"/>
      <c r="AJ148" s="213"/>
      <c r="AK148" s="213"/>
      <c r="AL148" s="213"/>
      <c r="AM148" s="213"/>
      <c r="AN148" s="213"/>
      <c r="AQ148" s="177"/>
      <c r="AR148" s="177"/>
    </row>
    <row r="149" spans="1:51" s="96" customFormat="1" ht="27.75" hidden="1" customHeight="1" x14ac:dyDescent="0.2">
      <c r="A149" s="178" t="s">
        <v>172</v>
      </c>
      <c r="B149" s="1"/>
      <c r="C149" s="69"/>
      <c r="D149" s="12">
        <f t="shared" si="36"/>
        <v>0</v>
      </c>
      <c r="E149" s="11" t="e">
        <f>D149/B149</f>
        <v>#DIV/0!</v>
      </c>
      <c r="F149" s="11"/>
      <c r="G149" s="70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D149" s="214" t="e">
        <f t="shared" si="43"/>
        <v>#DIV/0!</v>
      </c>
      <c r="AE149" s="177"/>
      <c r="AF149" s="177"/>
      <c r="AG149" s="177"/>
      <c r="AH149" s="177"/>
      <c r="AQ149" s="177"/>
      <c r="AR149" s="177"/>
    </row>
    <row r="150" spans="1:51" s="96" customFormat="1" ht="30" customHeight="1" x14ac:dyDescent="0.2">
      <c r="A150" s="176" t="s">
        <v>100</v>
      </c>
      <c r="B150" s="12">
        <v>44831</v>
      </c>
      <c r="C150" s="69"/>
      <c r="D150" s="12">
        <f t="shared" si="36"/>
        <v>14242</v>
      </c>
      <c r="E150" s="3">
        <f>D150/B150</f>
        <v>0.3176819611429591</v>
      </c>
      <c r="F150" s="3"/>
      <c r="G150" s="70">
        <v>15</v>
      </c>
      <c r="H150" s="68">
        <v>578</v>
      </c>
      <c r="I150" s="68"/>
      <c r="J150" s="68">
        <v>560</v>
      </c>
      <c r="K150" s="68">
        <v>865</v>
      </c>
      <c r="L150" s="68"/>
      <c r="M150" s="68">
        <v>374</v>
      </c>
      <c r="N150" s="68">
        <v>2752</v>
      </c>
      <c r="O150" s="68">
        <v>4200</v>
      </c>
      <c r="P150" s="68">
        <v>205</v>
      </c>
      <c r="Q150" s="68">
        <v>330</v>
      </c>
      <c r="R150" s="68">
        <v>400</v>
      </c>
      <c r="S150" s="68">
        <v>676</v>
      </c>
      <c r="T150" s="68"/>
      <c r="U150" s="68">
        <v>264</v>
      </c>
      <c r="V150" s="68"/>
      <c r="W150" s="71">
        <v>35</v>
      </c>
      <c r="X150" s="68">
        <v>154</v>
      </c>
      <c r="Y150" s="68">
        <v>254</v>
      </c>
      <c r="Z150" s="68"/>
      <c r="AA150" s="68">
        <v>2595</v>
      </c>
      <c r="AB150" s="68"/>
      <c r="AD150" s="214">
        <f t="shared" si="43"/>
        <v>2.4575200112343771E-3</v>
      </c>
      <c r="AE150" s="177"/>
      <c r="AF150" s="177"/>
      <c r="AG150" s="177"/>
      <c r="AH150" s="177"/>
      <c r="AQ150" s="177"/>
      <c r="AR150" s="177"/>
    </row>
    <row r="151" spans="1:51" s="96" customFormat="1" ht="26.25" hidden="1" customHeight="1" x14ac:dyDescent="0.2">
      <c r="A151" s="178" t="s">
        <v>52</v>
      </c>
      <c r="B151" s="11" t="e">
        <f>B150/B149</f>
        <v>#DIV/0!</v>
      </c>
      <c r="C151" s="77"/>
      <c r="D151" s="69" t="e">
        <f t="shared" si="36"/>
        <v>#DIV/0!</v>
      </c>
      <c r="E151" s="3" t="e">
        <f t="shared" ref="E151:E162" si="91">D151/B151</f>
        <v>#DIV/0!</v>
      </c>
      <c r="F151" s="3"/>
      <c r="G151" s="70"/>
      <c r="H151" s="72" t="e">
        <f t="shared" ref="H151:AB151" si="92">H150/H149</f>
        <v>#DIV/0!</v>
      </c>
      <c r="I151" s="72" t="e">
        <f t="shared" si="92"/>
        <v>#DIV/0!</v>
      </c>
      <c r="J151" s="68" t="e">
        <f t="shared" si="92"/>
        <v>#DIV/0!</v>
      </c>
      <c r="K151" s="68" t="e">
        <f t="shared" si="92"/>
        <v>#DIV/0!</v>
      </c>
      <c r="L151" s="68" t="e">
        <f t="shared" si="92"/>
        <v>#DIV/0!</v>
      </c>
      <c r="M151" s="68" t="e">
        <f t="shared" si="92"/>
        <v>#DIV/0!</v>
      </c>
      <c r="N151" s="68" t="e">
        <f t="shared" si="92"/>
        <v>#DIV/0!</v>
      </c>
      <c r="O151" s="68" t="e">
        <f t="shared" si="92"/>
        <v>#DIV/0!</v>
      </c>
      <c r="P151" s="68" t="e">
        <f t="shared" si="92"/>
        <v>#DIV/0!</v>
      </c>
      <c r="Q151" s="68" t="e">
        <f t="shared" si="92"/>
        <v>#DIV/0!</v>
      </c>
      <c r="R151" s="68" t="e">
        <f t="shared" si="92"/>
        <v>#DIV/0!</v>
      </c>
      <c r="S151" s="68" t="e">
        <f t="shared" si="92"/>
        <v>#DIV/0!</v>
      </c>
      <c r="T151" s="68" t="e">
        <f t="shared" si="92"/>
        <v>#DIV/0!</v>
      </c>
      <c r="U151" s="68" t="e">
        <f t="shared" si="92"/>
        <v>#DIV/0!</v>
      </c>
      <c r="V151" s="68" t="e">
        <f t="shared" si="92"/>
        <v>#DIV/0!</v>
      </c>
      <c r="W151" s="68" t="e">
        <f t="shared" si="92"/>
        <v>#DIV/0!</v>
      </c>
      <c r="X151" s="68" t="e">
        <f t="shared" si="92"/>
        <v>#DIV/0!</v>
      </c>
      <c r="Y151" s="68" t="e">
        <f t="shared" si="92"/>
        <v>#DIV/0!</v>
      </c>
      <c r="Z151" s="68" t="e">
        <f t="shared" si="92"/>
        <v>#DIV/0!</v>
      </c>
      <c r="AA151" s="68" t="e">
        <f t="shared" si="92"/>
        <v>#DIV/0!</v>
      </c>
      <c r="AB151" s="68" t="e">
        <f t="shared" si="92"/>
        <v>#DIV/0!</v>
      </c>
      <c r="AD151" s="214" t="e">
        <f t="shared" si="43"/>
        <v>#DIV/0!</v>
      </c>
      <c r="AE151" s="177"/>
      <c r="AF151" s="177"/>
      <c r="AG151" s="177"/>
      <c r="AH151" s="177"/>
      <c r="AQ151" s="177"/>
      <c r="AR151" s="177"/>
    </row>
    <row r="152" spans="1:51" s="96" customFormat="1" ht="31.5" customHeight="1" x14ac:dyDescent="0.2">
      <c r="A152" s="176" t="s">
        <v>93</v>
      </c>
      <c r="B152" s="71">
        <f t="shared" ref="B152:D152" si="93">B150/B146*10</f>
        <v>246.59515951595159</v>
      </c>
      <c r="C152" s="95"/>
      <c r="D152" s="71">
        <f t="shared" si="93"/>
        <v>245.59406794274875</v>
      </c>
      <c r="E152" s="3">
        <f t="shared" si="91"/>
        <v>0.99594034377978902</v>
      </c>
      <c r="F152" s="3"/>
      <c r="G152" s="71"/>
      <c r="H152" s="71">
        <f t="shared" ref="H152" si="94">H150/H146*10</f>
        <v>170</v>
      </c>
      <c r="I152" s="71" t="e">
        <f>I150/I146*10</f>
        <v>#DIV/0!</v>
      </c>
      <c r="J152" s="71">
        <f t="shared" ref="J152" si="95">J150/J146*10</f>
        <v>280</v>
      </c>
      <c r="K152" s="71">
        <f>K150/K146*10</f>
        <v>247.14285714285717</v>
      </c>
      <c r="L152" s="71" t="e">
        <f>L150/L146*10</f>
        <v>#DIV/0!</v>
      </c>
      <c r="M152" s="71">
        <f>M150/M146*10</f>
        <v>149.60000000000002</v>
      </c>
      <c r="N152" s="71">
        <f>N150/N146*10</f>
        <v>184.69798657718121</v>
      </c>
      <c r="O152" s="71">
        <f>O150/O146*10</f>
        <v>400</v>
      </c>
      <c r="P152" s="71">
        <f t="shared" ref="P152:U152" si="96">P150/P146*10</f>
        <v>227.77777777777777</v>
      </c>
      <c r="Q152" s="71">
        <f t="shared" si="96"/>
        <v>300</v>
      </c>
      <c r="R152" s="71">
        <f t="shared" si="96"/>
        <v>200</v>
      </c>
      <c r="S152" s="71">
        <f t="shared" si="96"/>
        <v>204.84848484848484</v>
      </c>
      <c r="T152" s="71" t="e">
        <f t="shared" si="96"/>
        <v>#DIV/0!</v>
      </c>
      <c r="U152" s="71">
        <f t="shared" si="96"/>
        <v>220</v>
      </c>
      <c r="V152" s="71" t="e">
        <f>V150/V146*10</f>
        <v>#DIV/0!</v>
      </c>
      <c r="W152" s="71">
        <f>W150/W146*10</f>
        <v>350</v>
      </c>
      <c r="X152" s="71">
        <f t="shared" ref="X152:Y152" si="97">X150/X146*10</f>
        <v>154</v>
      </c>
      <c r="Y152" s="71">
        <f t="shared" si="97"/>
        <v>196.89922480620154</v>
      </c>
      <c r="Z152" s="71" t="e">
        <f>Z150/Z146*10</f>
        <v>#DIV/0!</v>
      </c>
      <c r="AA152" s="71">
        <f>AA150/AA146*10</f>
        <v>251.94174757281556</v>
      </c>
      <c r="AB152" s="71" t="e">
        <f>AB150/AB146*10</f>
        <v>#DIV/0!</v>
      </c>
      <c r="AD152" s="214">
        <f t="shared" si="43"/>
        <v>1.4251158545148153</v>
      </c>
      <c r="AE152" s="177"/>
      <c r="AF152" s="177"/>
      <c r="AG152" s="177"/>
      <c r="AH152" s="177"/>
      <c r="AQ152" s="177"/>
      <c r="AR152" s="177"/>
      <c r="AY152" s="96">
        <v>24</v>
      </c>
    </row>
    <row r="153" spans="1:51" s="96" customFormat="1" ht="30" hidden="1" customHeight="1" outlineLevel="1" x14ac:dyDescent="0.2">
      <c r="A153" s="196" t="s">
        <v>101</v>
      </c>
      <c r="B153" s="2">
        <v>961.5</v>
      </c>
      <c r="C153" s="91"/>
      <c r="D153" s="69">
        <f>SUM(H153:AB153)</f>
        <v>838.67000000000007</v>
      </c>
      <c r="E153" s="3">
        <f t="shared" si="91"/>
        <v>0.87225169006760273</v>
      </c>
      <c r="F153" s="3"/>
      <c r="G153" s="70"/>
      <c r="H153" s="96">
        <v>24</v>
      </c>
      <c r="I153" s="96">
        <v>50.500000000000007</v>
      </c>
      <c r="J153" s="96">
        <v>112.40000000000003</v>
      </c>
      <c r="K153" s="96">
        <v>0</v>
      </c>
      <c r="L153" s="96">
        <v>48.540000000000006</v>
      </c>
      <c r="M153" s="96">
        <v>35.870000000000005</v>
      </c>
      <c r="N153" s="96">
        <v>140</v>
      </c>
      <c r="O153" s="96">
        <v>69</v>
      </c>
      <c r="P153" s="96">
        <v>56.000000000000007</v>
      </c>
      <c r="Q153" s="96">
        <v>24</v>
      </c>
      <c r="R153" s="96">
        <v>35.240000000000009</v>
      </c>
      <c r="S153" s="96">
        <v>93.6</v>
      </c>
      <c r="T153" s="96">
        <v>0</v>
      </c>
      <c r="U153" s="96">
        <v>0</v>
      </c>
      <c r="V153" s="96">
        <v>0</v>
      </c>
      <c r="W153" s="96">
        <v>30.28000000000003</v>
      </c>
      <c r="X153" s="96">
        <v>0</v>
      </c>
      <c r="Y153" s="90">
        <v>1.1400000000000006</v>
      </c>
      <c r="Z153" s="96">
        <v>64.999999999999986</v>
      </c>
      <c r="AA153" s="96">
        <v>50.099999999999994</v>
      </c>
      <c r="AB153" s="96">
        <v>3</v>
      </c>
      <c r="AD153" s="214">
        <f t="shared" si="43"/>
        <v>3.6104784957134546E-2</v>
      </c>
      <c r="AE153" s="177"/>
      <c r="AF153" s="177"/>
      <c r="AG153" s="177"/>
      <c r="AH153" s="177"/>
      <c r="AQ153" s="177"/>
      <c r="AR153" s="177"/>
      <c r="AY153" s="96">
        <v>50.500000000000007</v>
      </c>
    </row>
    <row r="154" spans="1:51" s="96" customFormat="1" ht="30" hidden="1" customHeight="1" x14ac:dyDescent="0.2">
      <c r="A154" s="176" t="s">
        <v>102</v>
      </c>
      <c r="B154" s="97"/>
      <c r="C154" s="98"/>
      <c r="D154" s="69">
        <f t="shared" si="36"/>
        <v>0</v>
      </c>
      <c r="E154" s="3" t="e">
        <f t="shared" si="91"/>
        <v>#DIV/0!</v>
      </c>
      <c r="F154" s="3"/>
      <c r="G154" s="99"/>
      <c r="H154" s="100"/>
      <c r="I154" s="100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D154" s="214" t="e">
        <f t="shared" si="43"/>
        <v>#DIV/0!</v>
      </c>
      <c r="AE154" s="177"/>
      <c r="AF154" s="177"/>
      <c r="AG154" s="177"/>
      <c r="AH154" s="177"/>
      <c r="AQ154" s="177"/>
      <c r="AR154" s="177"/>
      <c r="AY154" s="96">
        <v>112.40000000000003</v>
      </c>
    </row>
    <row r="155" spans="1:51" s="96" customFormat="1" ht="30" hidden="1" customHeight="1" x14ac:dyDescent="0.2">
      <c r="A155" s="176" t="s">
        <v>84</v>
      </c>
      <c r="B155" s="97">
        <v>48</v>
      </c>
      <c r="C155" s="98"/>
      <c r="D155" s="69">
        <f t="shared" si="36"/>
        <v>0</v>
      </c>
      <c r="E155" s="3">
        <f t="shared" si="91"/>
        <v>0</v>
      </c>
      <c r="F155" s="16"/>
      <c r="G155" s="99"/>
      <c r="H155" s="100"/>
      <c r="I155" s="100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101"/>
      <c r="U155" s="68"/>
      <c r="V155" s="68"/>
      <c r="W155" s="68"/>
      <c r="X155" s="68"/>
      <c r="Y155" s="68"/>
      <c r="Z155" s="68"/>
      <c r="AA155" s="68"/>
      <c r="AB155" s="68"/>
      <c r="AD155" s="214" t="e">
        <f t="shared" si="43"/>
        <v>#DIV/0!</v>
      </c>
      <c r="AE155" s="177"/>
      <c r="AF155" s="177"/>
      <c r="AG155" s="177"/>
      <c r="AH155" s="177"/>
      <c r="AQ155" s="177"/>
      <c r="AR155" s="177"/>
      <c r="AY155" s="96">
        <v>0</v>
      </c>
    </row>
    <row r="156" spans="1:51" s="96" customFormat="1" ht="30" hidden="1" customHeight="1" outlineLevel="1" x14ac:dyDescent="0.2">
      <c r="A156" s="176" t="s">
        <v>103</v>
      </c>
      <c r="B156" s="26">
        <v>900.1</v>
      </c>
      <c r="C156" s="91"/>
      <c r="D156" s="69">
        <f t="shared" si="36"/>
        <v>838.67000000000007</v>
      </c>
      <c r="E156" s="3">
        <f t="shared" si="91"/>
        <v>0.9317520275524942</v>
      </c>
      <c r="F156" s="3"/>
      <c r="G156" s="70"/>
      <c r="H156" s="92">
        <v>24</v>
      </c>
      <c r="I156" s="92">
        <v>50.500000000000007</v>
      </c>
      <c r="J156" s="92">
        <v>112.40000000000003</v>
      </c>
      <c r="K156" s="92">
        <v>0</v>
      </c>
      <c r="L156" s="92">
        <v>48.540000000000006</v>
      </c>
      <c r="M156" s="92">
        <v>35.870000000000005</v>
      </c>
      <c r="N156" s="92">
        <v>140</v>
      </c>
      <c r="O156" s="92">
        <v>69</v>
      </c>
      <c r="P156" s="92">
        <v>56.000000000000007</v>
      </c>
      <c r="Q156" s="92">
        <v>24</v>
      </c>
      <c r="R156" s="92">
        <v>35.240000000000009</v>
      </c>
      <c r="S156" s="92">
        <v>93.6</v>
      </c>
      <c r="T156" s="92">
        <v>0</v>
      </c>
      <c r="U156" s="102">
        <v>0</v>
      </c>
      <c r="V156" s="92">
        <v>0</v>
      </c>
      <c r="W156" s="92">
        <v>30.28000000000003</v>
      </c>
      <c r="X156" s="92">
        <v>0</v>
      </c>
      <c r="Y156" s="92">
        <v>1.1400000000000006</v>
      </c>
      <c r="Z156" s="92">
        <v>64.999999999999986</v>
      </c>
      <c r="AA156" s="92">
        <v>50.099999999999994</v>
      </c>
      <c r="AB156" s="92">
        <v>3</v>
      </c>
      <c r="AD156" s="214">
        <f t="shared" si="43"/>
        <v>3.6104784957134546E-2</v>
      </c>
      <c r="AE156" s="177"/>
      <c r="AF156" s="177"/>
      <c r="AG156" s="177"/>
      <c r="AH156" s="177"/>
      <c r="AQ156" s="177"/>
      <c r="AR156" s="177"/>
      <c r="AY156" s="96">
        <v>48.540000000000006</v>
      </c>
    </row>
    <row r="157" spans="1:51" s="96" customFormat="1" ht="30" customHeight="1" outlineLevel="1" x14ac:dyDescent="0.2">
      <c r="A157" s="224" t="s">
        <v>160</v>
      </c>
      <c r="B157" s="1">
        <v>112</v>
      </c>
      <c r="C157" s="69">
        <v>824</v>
      </c>
      <c r="D157" s="69">
        <f>SUM(H157:AB157)</f>
        <v>144.80000000000001</v>
      </c>
      <c r="E157" s="3">
        <f t="shared" si="91"/>
        <v>1.2928571428571429</v>
      </c>
      <c r="F157" s="3">
        <f>D157/C157</f>
        <v>0.17572815533980585</v>
      </c>
      <c r="G157" s="70">
        <v>11</v>
      </c>
      <c r="H157" s="71">
        <v>10.7</v>
      </c>
      <c r="I157" s="68"/>
      <c r="J157" s="68">
        <v>35</v>
      </c>
      <c r="K157" s="68"/>
      <c r="L157" s="68"/>
      <c r="M157" s="68">
        <v>5</v>
      </c>
      <c r="N157" s="68">
        <v>39</v>
      </c>
      <c r="O157" s="68">
        <v>1</v>
      </c>
      <c r="P157" s="68">
        <v>15</v>
      </c>
      <c r="Q157" s="68"/>
      <c r="R157" s="68"/>
      <c r="S157" s="71">
        <v>8</v>
      </c>
      <c r="T157" s="68"/>
      <c r="U157" s="68"/>
      <c r="V157" s="68"/>
      <c r="W157" s="71">
        <v>7</v>
      </c>
      <c r="X157" s="68"/>
      <c r="Y157" s="71">
        <v>1.1000000000000001</v>
      </c>
      <c r="Z157" s="68">
        <v>2</v>
      </c>
      <c r="AA157" s="1">
        <v>21</v>
      </c>
      <c r="AB157" s="68"/>
      <c r="AD157" s="214">
        <f t="shared" si="43"/>
        <v>4.8342541436464083E-2</v>
      </c>
      <c r="AE157" s="177"/>
      <c r="AF157" s="177"/>
      <c r="AG157" s="177"/>
      <c r="AH157" s="177"/>
      <c r="AQ157" s="177"/>
      <c r="AR157" s="177"/>
      <c r="AY157" s="96">
        <v>35.870000000000005</v>
      </c>
    </row>
    <row r="158" spans="1:51" s="96" customFormat="1" ht="30" customHeight="1" x14ac:dyDescent="0.2">
      <c r="A158" s="178" t="s">
        <v>169</v>
      </c>
      <c r="B158" s="27"/>
      <c r="C158" s="103"/>
      <c r="D158" s="23">
        <f>D157/D156</f>
        <v>0.17265432172368153</v>
      </c>
      <c r="E158" s="3"/>
      <c r="F158" s="3"/>
      <c r="G158" s="104"/>
      <c r="H158" s="72">
        <f>H157/H156</f>
        <v>0.4458333333333333</v>
      </c>
      <c r="I158" s="72">
        <f t="shared" ref="I158:N158" si="98">I157/I156</f>
        <v>0</v>
      </c>
      <c r="J158" s="72">
        <f t="shared" si="98"/>
        <v>0.31138790035587177</v>
      </c>
      <c r="K158" s="72" t="e">
        <f t="shared" si="98"/>
        <v>#DIV/0!</v>
      </c>
      <c r="L158" s="72">
        <f t="shared" si="98"/>
        <v>0</v>
      </c>
      <c r="M158" s="72">
        <f t="shared" si="98"/>
        <v>0.13939224979091161</v>
      </c>
      <c r="N158" s="72">
        <f t="shared" si="98"/>
        <v>0.27857142857142858</v>
      </c>
      <c r="O158" s="72">
        <f t="shared" ref="O158:AB158" si="99">O157/O156</f>
        <v>1.4492753623188406E-2</v>
      </c>
      <c r="P158" s="72">
        <f t="shared" si="99"/>
        <v>0.26785714285714285</v>
      </c>
      <c r="Q158" s="72">
        <f t="shared" si="99"/>
        <v>0</v>
      </c>
      <c r="R158" s="72">
        <f t="shared" si="99"/>
        <v>0</v>
      </c>
      <c r="S158" s="72">
        <f t="shared" si="99"/>
        <v>8.5470085470085472E-2</v>
      </c>
      <c r="T158" s="72" t="e">
        <f>T157/T156</f>
        <v>#DIV/0!</v>
      </c>
      <c r="U158" s="72" t="e">
        <f t="shared" si="99"/>
        <v>#DIV/0!</v>
      </c>
      <c r="V158" s="72" t="e">
        <f t="shared" si="99"/>
        <v>#DIV/0!</v>
      </c>
      <c r="W158" s="72">
        <f t="shared" si="99"/>
        <v>0.23117569352708037</v>
      </c>
      <c r="X158" s="72" t="e">
        <f>X157/X156</f>
        <v>#DIV/0!</v>
      </c>
      <c r="Y158" s="72">
        <f t="shared" si="99"/>
        <v>0.96491228070175394</v>
      </c>
      <c r="Z158" s="72">
        <f t="shared" si="99"/>
        <v>3.0769230769230774E-2</v>
      </c>
      <c r="AA158" s="72">
        <f t="shared" si="99"/>
        <v>0.41916167664670662</v>
      </c>
      <c r="AB158" s="72">
        <f t="shared" si="99"/>
        <v>0</v>
      </c>
      <c r="AD158" s="214">
        <f t="shared" si="43"/>
        <v>1.3389510973090919</v>
      </c>
      <c r="AE158" s="177"/>
      <c r="AF158" s="177"/>
      <c r="AG158" s="177"/>
      <c r="AH158" s="177"/>
      <c r="AQ158" s="177"/>
      <c r="AR158" s="177"/>
      <c r="AY158" s="96">
        <v>140</v>
      </c>
    </row>
    <row r="159" spans="1:51" s="96" customFormat="1" ht="30.75" hidden="1" customHeight="1" x14ac:dyDescent="0.2">
      <c r="A159" s="178" t="s">
        <v>173</v>
      </c>
      <c r="B159" s="1"/>
      <c r="C159" s="69"/>
      <c r="D159" s="12">
        <f t="shared" ref="D159:D227" si="100">SUM(H159:AB159)</f>
        <v>0</v>
      </c>
      <c r="E159" s="3" t="e">
        <f t="shared" si="91"/>
        <v>#DIV/0!</v>
      </c>
      <c r="F159" s="3"/>
      <c r="G159" s="70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D159" s="214" t="e">
        <f t="shared" si="43"/>
        <v>#DIV/0!</v>
      </c>
      <c r="AE159" s="177"/>
      <c r="AF159" s="177"/>
      <c r="AG159" s="177"/>
      <c r="AH159" s="177"/>
      <c r="AQ159" s="177"/>
      <c r="AR159" s="177"/>
      <c r="AY159" s="96">
        <v>69</v>
      </c>
    </row>
    <row r="160" spans="1:51" s="96" customFormat="1" ht="30" customHeight="1" x14ac:dyDescent="0.2">
      <c r="A160" s="176" t="s">
        <v>104</v>
      </c>
      <c r="B160" s="12">
        <v>3584</v>
      </c>
      <c r="C160" s="69"/>
      <c r="D160" s="12">
        <f>SUM(H160:AB160)</f>
        <v>5724.2</v>
      </c>
      <c r="E160" s="3">
        <f t="shared" si="91"/>
        <v>1.5971540178571428</v>
      </c>
      <c r="F160" s="3"/>
      <c r="G160" s="70">
        <v>11</v>
      </c>
      <c r="H160" s="68">
        <v>305</v>
      </c>
      <c r="I160" s="68"/>
      <c r="J160" s="68">
        <v>1085</v>
      </c>
      <c r="K160" s="68"/>
      <c r="L160" s="68"/>
      <c r="M160" s="68">
        <v>50</v>
      </c>
      <c r="N160" s="68">
        <v>3071</v>
      </c>
      <c r="O160" s="68">
        <v>106</v>
      </c>
      <c r="P160" s="68">
        <v>300</v>
      </c>
      <c r="Q160" s="68"/>
      <c r="R160" s="68"/>
      <c r="S160" s="68">
        <v>236</v>
      </c>
      <c r="T160" s="68"/>
      <c r="U160" s="68"/>
      <c r="V160" s="68"/>
      <c r="W160" s="68">
        <v>310</v>
      </c>
      <c r="X160" s="68"/>
      <c r="Y160" s="68">
        <v>5.2</v>
      </c>
      <c r="Z160" s="68">
        <v>120</v>
      </c>
      <c r="AA160" s="68">
        <v>136</v>
      </c>
      <c r="AB160" s="68"/>
      <c r="AD160" s="214">
        <f t="shared" si="43"/>
        <v>5.415603927186332E-2</v>
      </c>
      <c r="AE160" s="177"/>
      <c r="AF160" s="177"/>
      <c r="AG160" s="177"/>
      <c r="AH160" s="177"/>
      <c r="AQ160" s="177"/>
      <c r="AR160" s="177"/>
      <c r="AY160" s="96">
        <v>56.000000000000007</v>
      </c>
    </row>
    <row r="161" spans="1:51" s="96" customFormat="1" ht="30" hidden="1" customHeight="1" x14ac:dyDescent="0.2">
      <c r="A161" s="178" t="s">
        <v>52</v>
      </c>
      <c r="B161" s="15"/>
      <c r="C161" s="77"/>
      <c r="D161" s="12" t="e">
        <f t="shared" si="100"/>
        <v>#DIV/0!</v>
      </c>
      <c r="E161" s="3" t="e">
        <f t="shared" si="91"/>
        <v>#DIV/0!</v>
      </c>
      <c r="F161" s="3"/>
      <c r="G161" s="70"/>
      <c r="H161" s="81" t="e">
        <f t="shared" ref="H161:O161" si="101">H160/H159</f>
        <v>#DIV/0!</v>
      </c>
      <c r="I161" s="81" t="e">
        <f t="shared" si="101"/>
        <v>#DIV/0!</v>
      </c>
      <c r="J161" s="81" t="e">
        <f t="shared" si="101"/>
        <v>#DIV/0!</v>
      </c>
      <c r="K161" s="81" t="e">
        <f t="shared" si="101"/>
        <v>#DIV/0!</v>
      </c>
      <c r="L161" s="81" t="e">
        <f t="shared" si="101"/>
        <v>#DIV/0!</v>
      </c>
      <c r="M161" s="81" t="e">
        <f t="shared" si="101"/>
        <v>#DIV/0!</v>
      </c>
      <c r="N161" s="81" t="e">
        <f t="shared" si="101"/>
        <v>#DIV/0!</v>
      </c>
      <c r="O161" s="81" t="e">
        <f t="shared" si="101"/>
        <v>#DIV/0!</v>
      </c>
      <c r="P161" s="81" t="e">
        <f t="shared" ref="P161:Q161" si="102">P160/P159</f>
        <v>#DIV/0!</v>
      </c>
      <c r="Q161" s="81" t="e">
        <f t="shared" si="102"/>
        <v>#DIV/0!</v>
      </c>
      <c r="R161" s="81" t="e">
        <f>R160/R159</f>
        <v>#DIV/0!</v>
      </c>
      <c r="S161" s="81" t="e">
        <f t="shared" ref="S161:T161" si="103">S160/S159</f>
        <v>#DIV/0!</v>
      </c>
      <c r="T161" s="81" t="e">
        <f t="shared" si="103"/>
        <v>#DIV/0!</v>
      </c>
      <c r="U161" s="81" t="e">
        <f t="shared" ref="U161:AB161" si="104">U160/U159</f>
        <v>#DIV/0!</v>
      </c>
      <c r="V161" s="81" t="e">
        <f t="shared" si="104"/>
        <v>#DIV/0!</v>
      </c>
      <c r="W161" s="81" t="e">
        <f t="shared" si="104"/>
        <v>#DIV/0!</v>
      </c>
      <c r="X161" s="81" t="e">
        <f t="shared" si="104"/>
        <v>#DIV/0!</v>
      </c>
      <c r="Y161" s="81" t="e">
        <f t="shared" si="104"/>
        <v>#DIV/0!</v>
      </c>
      <c r="Z161" s="81" t="e">
        <f t="shared" si="104"/>
        <v>#DIV/0!</v>
      </c>
      <c r="AA161" s="81" t="e">
        <f t="shared" si="104"/>
        <v>#DIV/0!</v>
      </c>
      <c r="AB161" s="81" t="e">
        <f t="shared" si="104"/>
        <v>#DIV/0!</v>
      </c>
      <c r="AD161" s="214" t="e">
        <f t="shared" si="43"/>
        <v>#DIV/0!</v>
      </c>
      <c r="AE161" s="177"/>
      <c r="AF161" s="177"/>
      <c r="AG161" s="177"/>
      <c r="AH161" s="177"/>
      <c r="AQ161" s="177"/>
      <c r="AR161" s="177"/>
      <c r="AY161" s="96">
        <v>24</v>
      </c>
    </row>
    <row r="162" spans="1:51" s="96" customFormat="1" ht="30" customHeight="1" x14ac:dyDescent="0.2">
      <c r="A162" s="176" t="s">
        <v>93</v>
      </c>
      <c r="B162" s="67">
        <f>B160/B157*10</f>
        <v>320</v>
      </c>
      <c r="C162" s="105"/>
      <c r="D162" s="67">
        <f>D160/D157*10</f>
        <v>395.31767955801104</v>
      </c>
      <c r="E162" s="3">
        <f t="shared" si="91"/>
        <v>1.2353677486187844</v>
      </c>
      <c r="F162" s="3"/>
      <c r="G162" s="70"/>
      <c r="H162" s="71">
        <f>H160/H157*10</f>
        <v>285.04672897196264</v>
      </c>
      <c r="I162" s="100" t="e">
        <f t="shared" ref="I162:K162" si="105">I160/I157*10</f>
        <v>#DIV/0!</v>
      </c>
      <c r="J162" s="100">
        <f t="shared" si="105"/>
        <v>310</v>
      </c>
      <c r="K162" s="100" t="e">
        <f t="shared" si="105"/>
        <v>#DIV/0!</v>
      </c>
      <c r="L162" s="100" t="e">
        <f t="shared" ref="L162:Q162" si="106">L160/L157*10</f>
        <v>#DIV/0!</v>
      </c>
      <c r="M162" s="100">
        <f t="shared" si="106"/>
        <v>100</v>
      </c>
      <c r="N162" s="100">
        <f t="shared" si="106"/>
        <v>787.43589743589735</v>
      </c>
      <c r="O162" s="100">
        <f>O160/O157*10</f>
        <v>1060</v>
      </c>
      <c r="P162" s="100">
        <f t="shared" si="106"/>
        <v>200</v>
      </c>
      <c r="Q162" s="100" t="e">
        <f t="shared" si="106"/>
        <v>#DIV/0!</v>
      </c>
      <c r="R162" s="100" t="e">
        <f t="shared" ref="R162:S162" si="107">R160/R157*10</f>
        <v>#DIV/0!</v>
      </c>
      <c r="S162" s="100">
        <f t="shared" si="107"/>
        <v>295</v>
      </c>
      <c r="T162" s="100" t="e">
        <f>T160/T157*10</f>
        <v>#DIV/0!</v>
      </c>
      <c r="U162" s="100" t="e">
        <f t="shared" ref="U162:AB162" si="108">U160/U157*10</f>
        <v>#DIV/0!</v>
      </c>
      <c r="V162" s="100" t="e">
        <f t="shared" si="108"/>
        <v>#DIV/0!</v>
      </c>
      <c r="W162" s="100">
        <f t="shared" si="108"/>
        <v>442.85714285714283</v>
      </c>
      <c r="X162" s="100" t="e">
        <f t="shared" si="108"/>
        <v>#DIV/0!</v>
      </c>
      <c r="Y162" s="100">
        <f>Y160/Y157*10</f>
        <v>47.272727272727266</v>
      </c>
      <c r="Z162" s="100">
        <f t="shared" si="108"/>
        <v>600</v>
      </c>
      <c r="AA162" s="100">
        <f t="shared" si="108"/>
        <v>64.761904761904759</v>
      </c>
      <c r="AB162" s="100" t="e">
        <f t="shared" si="108"/>
        <v>#DIV/0!</v>
      </c>
      <c r="AD162" s="214">
        <f t="shared" si="43"/>
        <v>1.1202563552236868</v>
      </c>
      <c r="AE162" s="177"/>
      <c r="AF162" s="177"/>
      <c r="AG162" s="177"/>
      <c r="AH162" s="177"/>
      <c r="AQ162" s="177"/>
      <c r="AR162" s="177"/>
      <c r="AY162" s="96">
        <v>35.240000000000009</v>
      </c>
    </row>
    <row r="163" spans="1:51" s="96" customFormat="1" ht="30" hidden="1" customHeight="1" x14ac:dyDescent="0.2">
      <c r="A163" s="178" t="s">
        <v>226</v>
      </c>
      <c r="B163" s="26"/>
      <c r="C163" s="91"/>
      <c r="D163" s="12">
        <f>D156-D157</f>
        <v>693.87000000000012</v>
      </c>
      <c r="E163" s="12"/>
      <c r="F163" s="12"/>
      <c r="G163" s="12"/>
      <c r="H163" s="12">
        <f t="shared" ref="H163:AD163" si="109">H156-H157</f>
        <v>13.3</v>
      </c>
      <c r="I163" s="12">
        <f t="shared" si="109"/>
        <v>50.500000000000007</v>
      </c>
      <c r="J163" s="12">
        <f t="shared" si="109"/>
        <v>77.400000000000034</v>
      </c>
      <c r="K163" s="12">
        <f t="shared" si="109"/>
        <v>0</v>
      </c>
      <c r="L163" s="12">
        <f t="shared" si="109"/>
        <v>48.540000000000006</v>
      </c>
      <c r="M163" s="12">
        <f t="shared" si="109"/>
        <v>30.870000000000005</v>
      </c>
      <c r="N163" s="12">
        <f t="shared" si="109"/>
        <v>101</v>
      </c>
      <c r="O163" s="12">
        <f t="shared" si="109"/>
        <v>68</v>
      </c>
      <c r="P163" s="12">
        <f t="shared" si="109"/>
        <v>41.000000000000007</v>
      </c>
      <c r="Q163" s="12">
        <f t="shared" si="109"/>
        <v>24</v>
      </c>
      <c r="R163" s="12">
        <f t="shared" si="109"/>
        <v>35.240000000000009</v>
      </c>
      <c r="S163" s="12">
        <f t="shared" si="109"/>
        <v>85.6</v>
      </c>
      <c r="T163" s="12">
        <f t="shared" si="109"/>
        <v>0</v>
      </c>
      <c r="U163" s="12">
        <f t="shared" si="109"/>
        <v>0</v>
      </c>
      <c r="V163" s="12">
        <f t="shared" si="109"/>
        <v>0</v>
      </c>
      <c r="W163" s="12">
        <f t="shared" si="109"/>
        <v>23.28000000000003</v>
      </c>
      <c r="X163" s="12">
        <f t="shared" si="109"/>
        <v>0</v>
      </c>
      <c r="Y163" s="12">
        <f t="shared" si="109"/>
        <v>4.000000000000048E-2</v>
      </c>
      <c r="Z163" s="12">
        <f t="shared" si="109"/>
        <v>62.999999999999986</v>
      </c>
      <c r="AA163" s="12">
        <f t="shared" si="109"/>
        <v>29.099999999999994</v>
      </c>
      <c r="AB163" s="12">
        <f t="shared" si="109"/>
        <v>3</v>
      </c>
      <c r="AC163" s="12">
        <f t="shared" si="109"/>
        <v>0</v>
      </c>
      <c r="AD163" s="12">
        <f t="shared" si="109"/>
        <v>-1.2237756479329537E-2</v>
      </c>
      <c r="AE163" s="225"/>
      <c r="AF163" s="225"/>
      <c r="AG163" s="225"/>
      <c r="AH163" s="225"/>
      <c r="AI163" s="226"/>
      <c r="AJ163" s="226"/>
      <c r="AK163" s="226"/>
      <c r="AL163" s="226"/>
      <c r="AM163" s="226"/>
      <c r="AN163" s="226"/>
      <c r="AQ163" s="177"/>
      <c r="AR163" s="177"/>
      <c r="AY163" s="96">
        <v>93.6</v>
      </c>
    </row>
    <row r="164" spans="1:51" s="96" customFormat="1" ht="34.5" hidden="1" customHeight="1" outlineLevel="1" x14ac:dyDescent="0.2">
      <c r="A164" s="224" t="s">
        <v>161</v>
      </c>
      <c r="B164" s="1">
        <v>653.4</v>
      </c>
      <c r="C164" s="69">
        <v>631</v>
      </c>
      <c r="D164" s="69">
        <f t="shared" si="100"/>
        <v>643</v>
      </c>
      <c r="E164" s="3">
        <f>D164/B164</f>
        <v>0.98408325681052955</v>
      </c>
      <c r="F164" s="3">
        <f>D164/C164</f>
        <v>1.0190174326465926</v>
      </c>
      <c r="G164" s="70">
        <v>6</v>
      </c>
      <c r="H164" s="106"/>
      <c r="I164" s="107"/>
      <c r="J164" s="227">
        <v>557</v>
      </c>
      <c r="K164" s="107"/>
      <c r="L164" s="107"/>
      <c r="M164" s="107"/>
      <c r="N164" s="107"/>
      <c r="O164" s="107">
        <v>15</v>
      </c>
      <c r="P164" s="107"/>
      <c r="Q164" s="107">
        <v>3</v>
      </c>
      <c r="R164" s="107"/>
      <c r="S164" s="107"/>
      <c r="T164" s="107"/>
      <c r="U164" s="107"/>
      <c r="V164" s="108"/>
      <c r="W164" s="107"/>
      <c r="X164" s="107">
        <v>12</v>
      </c>
      <c r="Y164" s="107"/>
      <c r="Z164" s="107"/>
      <c r="AA164" s="109">
        <v>51</v>
      </c>
      <c r="AB164" s="107">
        <v>5</v>
      </c>
      <c r="AD164" s="214">
        <f t="shared" si="43"/>
        <v>0</v>
      </c>
      <c r="AE164" s="177"/>
      <c r="AF164" s="177"/>
      <c r="AG164" s="177"/>
      <c r="AH164" s="177"/>
      <c r="AQ164" s="177"/>
      <c r="AR164" s="177"/>
      <c r="AY164" s="96">
        <v>0</v>
      </c>
    </row>
    <row r="165" spans="1:51" s="96" customFormat="1" ht="30" hidden="1" customHeight="1" x14ac:dyDescent="0.2">
      <c r="A165" s="176" t="s">
        <v>162</v>
      </c>
      <c r="B165" s="12">
        <v>7702</v>
      </c>
      <c r="C165" s="69"/>
      <c r="D165" s="12">
        <f t="shared" si="100"/>
        <v>11196.2</v>
      </c>
      <c r="E165" s="3">
        <f>D165/B165</f>
        <v>1.4536743702934303</v>
      </c>
      <c r="F165" s="3"/>
      <c r="G165" s="70">
        <v>6</v>
      </c>
      <c r="H165" s="106"/>
      <c r="I165" s="107"/>
      <c r="J165" s="107">
        <v>10267</v>
      </c>
      <c r="K165" s="107"/>
      <c r="L165" s="107"/>
      <c r="M165" s="107"/>
      <c r="N165" s="107"/>
      <c r="O165" s="107">
        <v>300</v>
      </c>
      <c r="P165" s="107"/>
      <c r="Q165" s="107">
        <v>10</v>
      </c>
      <c r="R165" s="107"/>
      <c r="S165" s="107"/>
      <c r="T165" s="107"/>
      <c r="U165" s="107"/>
      <c r="V165" s="108"/>
      <c r="W165" s="107"/>
      <c r="X165" s="107">
        <v>109</v>
      </c>
      <c r="Y165" s="107"/>
      <c r="Z165" s="107"/>
      <c r="AA165" s="107">
        <v>470.2</v>
      </c>
      <c r="AB165" s="107">
        <v>40</v>
      </c>
      <c r="AD165" s="214">
        <f t="shared" si="43"/>
        <v>0</v>
      </c>
      <c r="AE165" s="177"/>
      <c r="AF165" s="177"/>
      <c r="AG165" s="177"/>
      <c r="AH165" s="177"/>
      <c r="AQ165" s="177"/>
      <c r="AR165" s="177"/>
      <c r="AY165" s="96">
        <v>0</v>
      </c>
    </row>
    <row r="166" spans="1:51" s="96" customFormat="1" ht="30" hidden="1" customHeight="1" x14ac:dyDescent="0.2">
      <c r="A166" s="176" t="s">
        <v>93</v>
      </c>
      <c r="B166" s="67">
        <f t="shared" ref="B166:D166" si="110">B165/B164*10</f>
        <v>117.87572696663605</v>
      </c>
      <c r="C166" s="105"/>
      <c r="D166" s="67">
        <f t="shared" si="110"/>
        <v>174.12441679626752</v>
      </c>
      <c r="E166" s="3"/>
      <c r="F166" s="3"/>
      <c r="G166" s="110"/>
      <c r="H166" s="100" t="e">
        <f>H165/H164*10</f>
        <v>#DIV/0!</v>
      </c>
      <c r="I166" s="100" t="e">
        <f>I165/I164*10</f>
        <v>#DIV/0!</v>
      </c>
      <c r="J166" s="100">
        <f>J165/J164*10</f>
        <v>184.32675044883302</v>
      </c>
      <c r="K166" s="100" t="e">
        <f t="shared" ref="K166:T166" si="111">K165/K164*10</f>
        <v>#DIV/0!</v>
      </c>
      <c r="L166" s="100" t="e">
        <f t="shared" si="111"/>
        <v>#DIV/0!</v>
      </c>
      <c r="M166" s="100" t="e">
        <f t="shared" si="111"/>
        <v>#DIV/0!</v>
      </c>
      <c r="N166" s="100" t="e">
        <f t="shared" si="111"/>
        <v>#DIV/0!</v>
      </c>
      <c r="O166" s="100">
        <f t="shared" si="111"/>
        <v>200</v>
      </c>
      <c r="P166" s="100" t="e">
        <f t="shared" si="111"/>
        <v>#DIV/0!</v>
      </c>
      <c r="Q166" s="100">
        <f t="shared" si="111"/>
        <v>33.333333333333336</v>
      </c>
      <c r="R166" s="100" t="e">
        <f t="shared" si="111"/>
        <v>#DIV/0!</v>
      </c>
      <c r="S166" s="100" t="e">
        <f t="shared" si="111"/>
        <v>#DIV/0!</v>
      </c>
      <c r="T166" s="100" t="e">
        <f t="shared" si="111"/>
        <v>#DIV/0!</v>
      </c>
      <c r="U166" s="100" t="e">
        <f t="shared" ref="U166:W166" si="112">U165/U164*10</f>
        <v>#DIV/0!</v>
      </c>
      <c r="V166" s="100" t="e">
        <f t="shared" si="112"/>
        <v>#DIV/0!</v>
      </c>
      <c r="W166" s="100" t="e">
        <f t="shared" si="112"/>
        <v>#DIV/0!</v>
      </c>
      <c r="X166" s="100">
        <f t="shared" ref="X166:AB166" si="113">X165/X164*10</f>
        <v>90.833333333333343</v>
      </c>
      <c r="Y166" s="100" t="e">
        <f t="shared" si="113"/>
        <v>#DIV/0!</v>
      </c>
      <c r="Z166" s="100" t="e">
        <f t="shared" si="113"/>
        <v>#DIV/0!</v>
      </c>
      <c r="AA166" s="100">
        <f t="shared" si="113"/>
        <v>92.196078431372541</v>
      </c>
      <c r="AB166" s="100">
        <f t="shared" si="113"/>
        <v>80</v>
      </c>
      <c r="AD166" s="214" t="e">
        <f t="shared" si="43"/>
        <v>#DIV/0!</v>
      </c>
      <c r="AE166" s="177"/>
      <c r="AF166" s="177"/>
      <c r="AG166" s="177"/>
      <c r="AH166" s="177"/>
      <c r="AQ166" s="177"/>
      <c r="AR166" s="177"/>
      <c r="AY166" s="96">
        <v>0</v>
      </c>
    </row>
    <row r="167" spans="1:51" s="96" customFormat="1" ht="30" hidden="1" customHeight="1" x14ac:dyDescent="0.2">
      <c r="A167" s="176"/>
      <c r="B167" s="111"/>
      <c r="C167" s="105"/>
      <c r="D167" s="67"/>
      <c r="E167" s="3"/>
      <c r="F167" s="3"/>
      <c r="G167" s="11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D167" s="214" t="e">
        <f t="shared" si="43"/>
        <v>#DIV/0!</v>
      </c>
      <c r="AE167" s="177"/>
      <c r="AF167" s="177"/>
      <c r="AG167" s="177"/>
      <c r="AH167" s="177"/>
      <c r="AQ167" s="177"/>
      <c r="AR167" s="177"/>
    </row>
    <row r="168" spans="1:51" s="96" customFormat="1" ht="30" hidden="1" customHeight="1" x14ac:dyDescent="0.2">
      <c r="A168" s="176" t="s">
        <v>225</v>
      </c>
      <c r="B168" s="111"/>
      <c r="C168" s="105"/>
      <c r="D168" s="67">
        <v>45354</v>
      </c>
      <c r="E168" s="3"/>
      <c r="F168" s="3"/>
      <c r="G168" s="110"/>
      <c r="H168" s="92">
        <v>8571</v>
      </c>
      <c r="I168" s="92">
        <v>1176</v>
      </c>
      <c r="J168" s="92">
        <v>1649.06</v>
      </c>
      <c r="K168" s="92">
        <v>2079.8999999999996</v>
      </c>
      <c r="L168" s="92">
        <v>1552</v>
      </c>
      <c r="M168" s="92">
        <v>5516.14</v>
      </c>
      <c r="N168" s="92">
        <v>719</v>
      </c>
      <c r="O168" s="92">
        <v>1882</v>
      </c>
      <c r="P168" s="92">
        <v>805</v>
      </c>
      <c r="Q168" s="92">
        <v>770</v>
      </c>
      <c r="R168" s="92">
        <v>2228</v>
      </c>
      <c r="S168" s="92">
        <v>397.41</v>
      </c>
      <c r="T168" s="92">
        <v>4036</v>
      </c>
      <c r="U168" s="92">
        <v>2710.82</v>
      </c>
      <c r="V168" s="92">
        <v>2475</v>
      </c>
      <c r="W168" s="92">
        <v>1118</v>
      </c>
      <c r="X168" s="92">
        <v>2656</v>
      </c>
      <c r="Y168" s="92">
        <v>522</v>
      </c>
      <c r="Z168" s="92">
        <v>1324.16</v>
      </c>
      <c r="AA168" s="92">
        <v>2435</v>
      </c>
      <c r="AB168" s="92">
        <v>761</v>
      </c>
      <c r="AD168" s="214">
        <f t="shared" si="43"/>
        <v>2.4650526965648012E-2</v>
      </c>
      <c r="AE168" s="177"/>
      <c r="AF168" s="177"/>
      <c r="AG168" s="177"/>
      <c r="AH168" s="177"/>
      <c r="AQ168" s="177"/>
      <c r="AR168" s="177"/>
    </row>
    <row r="169" spans="1:51" s="96" customFormat="1" ht="30" customHeight="1" x14ac:dyDescent="0.2">
      <c r="A169" s="224" t="s">
        <v>222</v>
      </c>
      <c r="B169" s="51">
        <v>14056</v>
      </c>
      <c r="C169" s="112">
        <v>45354</v>
      </c>
      <c r="D169" s="112">
        <f t="shared" ref="D169" si="114">D180+D183+D200+D186+D195+D189+D192+D203</f>
        <v>8572</v>
      </c>
      <c r="E169" s="3">
        <f t="shared" ref="E169" si="115">D169/B169</f>
        <v>0.60984632896983493</v>
      </c>
      <c r="F169" s="3">
        <f t="shared" ref="F169" si="116">D169/C169</f>
        <v>0.18900207258455703</v>
      </c>
      <c r="G169" s="112">
        <v>21</v>
      </c>
      <c r="H169" s="112">
        <f>H180+H183+H200+H186+H195+H189+H192+H203</f>
        <v>500</v>
      </c>
      <c r="I169" s="112">
        <f t="shared" ref="I169:AB169" si="117">I180+I183+I200+I186+I195+I189+I192+I203</f>
        <v>217</v>
      </c>
      <c r="J169" s="112">
        <f t="shared" si="117"/>
        <v>490</v>
      </c>
      <c r="K169" s="112">
        <f t="shared" si="117"/>
        <v>1137</v>
      </c>
      <c r="L169" s="112">
        <f t="shared" si="117"/>
        <v>696</v>
      </c>
      <c r="M169" s="112">
        <f t="shared" si="117"/>
        <v>1010</v>
      </c>
      <c r="N169" s="112">
        <f t="shared" si="117"/>
        <v>0</v>
      </c>
      <c r="O169" s="112">
        <f t="shared" si="117"/>
        <v>368</v>
      </c>
      <c r="P169" s="112">
        <f t="shared" si="117"/>
        <v>761</v>
      </c>
      <c r="Q169" s="112">
        <f t="shared" si="117"/>
        <v>194</v>
      </c>
      <c r="R169" s="112">
        <f t="shared" si="117"/>
        <v>0</v>
      </c>
      <c r="S169" s="112">
        <f t="shared" si="117"/>
        <v>100</v>
      </c>
      <c r="T169" s="112">
        <f t="shared" si="117"/>
        <v>789</v>
      </c>
      <c r="U169" s="112">
        <f t="shared" si="117"/>
        <v>180</v>
      </c>
      <c r="V169" s="112">
        <f t="shared" si="117"/>
        <v>400</v>
      </c>
      <c r="W169" s="112">
        <f t="shared" si="117"/>
        <v>289</v>
      </c>
      <c r="X169" s="112">
        <f t="shared" si="117"/>
        <v>50</v>
      </c>
      <c r="Y169" s="112">
        <f t="shared" si="117"/>
        <v>0</v>
      </c>
      <c r="Z169" s="112">
        <f t="shared" si="117"/>
        <v>197</v>
      </c>
      <c r="AA169" s="51">
        <f t="shared" si="117"/>
        <v>1124</v>
      </c>
      <c r="AB169" s="112">
        <f t="shared" si="117"/>
        <v>70</v>
      </c>
      <c r="AD169" s="214">
        <f t="shared" ref="AD169:AD232" si="118">W169/D169</f>
        <v>3.371441903873075E-2</v>
      </c>
      <c r="AE169" s="177"/>
      <c r="AF169" s="177"/>
      <c r="AG169" s="177"/>
      <c r="AH169" s="177"/>
      <c r="AQ169" s="177"/>
      <c r="AR169" s="177"/>
      <c r="AY169" s="96">
        <v>30.28000000000003</v>
      </c>
    </row>
    <row r="170" spans="1:51" s="96" customFormat="1" ht="33.75" customHeight="1" x14ac:dyDescent="0.2">
      <c r="A170" s="228" t="s">
        <v>224</v>
      </c>
      <c r="B170" s="113"/>
      <c r="C170" s="114"/>
      <c r="D170" s="115">
        <f>D169/D168</f>
        <v>0.18900207258455703</v>
      </c>
      <c r="E170" s="115"/>
      <c r="F170" s="115"/>
      <c r="G170" s="115"/>
      <c r="H170" s="115">
        <f t="shared" ref="H170:AB170" si="119">H169/H168</f>
        <v>5.8336250145840624E-2</v>
      </c>
      <c r="I170" s="115">
        <f t="shared" si="119"/>
        <v>0.18452380952380953</v>
      </c>
      <c r="J170" s="115">
        <f t="shared" si="119"/>
        <v>0.29713897614398505</v>
      </c>
      <c r="K170" s="115">
        <f t="shared" si="119"/>
        <v>0.54666089715851729</v>
      </c>
      <c r="L170" s="115">
        <f t="shared" si="119"/>
        <v>0.4484536082474227</v>
      </c>
      <c r="M170" s="115">
        <f t="shared" si="119"/>
        <v>0.18309905114808542</v>
      </c>
      <c r="N170" s="115">
        <f t="shared" si="119"/>
        <v>0</v>
      </c>
      <c r="O170" s="115">
        <f t="shared" si="119"/>
        <v>0.19553666312433582</v>
      </c>
      <c r="P170" s="115">
        <f t="shared" si="119"/>
        <v>0.94534161490683233</v>
      </c>
      <c r="Q170" s="115">
        <f t="shared" si="119"/>
        <v>0.25194805194805192</v>
      </c>
      <c r="R170" s="115">
        <f t="shared" si="119"/>
        <v>0</v>
      </c>
      <c r="S170" s="115">
        <f t="shared" si="119"/>
        <v>0.25162929971565889</v>
      </c>
      <c r="T170" s="115">
        <f t="shared" si="119"/>
        <v>0.19549058473736372</v>
      </c>
      <c r="U170" s="115">
        <f t="shared" si="119"/>
        <v>6.6400572520491946E-2</v>
      </c>
      <c r="V170" s="115">
        <f t="shared" si="119"/>
        <v>0.16161616161616163</v>
      </c>
      <c r="W170" s="115">
        <f t="shared" si="119"/>
        <v>0.25849731663685149</v>
      </c>
      <c r="X170" s="115">
        <f t="shared" si="119"/>
        <v>1.8825301204819279E-2</v>
      </c>
      <c r="Y170" s="115">
        <f t="shared" si="119"/>
        <v>0</v>
      </c>
      <c r="Z170" s="115">
        <f t="shared" si="119"/>
        <v>0.1487735621072982</v>
      </c>
      <c r="AA170" s="115">
        <f t="shared" si="119"/>
        <v>0.46160164271047227</v>
      </c>
      <c r="AB170" s="115">
        <f t="shared" si="119"/>
        <v>9.1984231274638631E-2</v>
      </c>
      <c r="AD170" s="214">
        <f t="shared" si="118"/>
        <v>1.3676956718091184</v>
      </c>
      <c r="AE170" s="177"/>
      <c r="AF170" s="177"/>
      <c r="AG170" s="177"/>
      <c r="AH170" s="177"/>
      <c r="AQ170" s="177"/>
      <c r="AR170" s="177"/>
    </row>
    <row r="171" spans="1:51" s="96" customFormat="1" ht="33.75" hidden="1" customHeight="1" x14ac:dyDescent="0.2">
      <c r="A171" s="228" t="s">
        <v>91</v>
      </c>
      <c r="B171" s="113"/>
      <c r="C171" s="114"/>
      <c r="D171" s="116">
        <f>D168-D169</f>
        <v>36782</v>
      </c>
      <c r="E171" s="116"/>
      <c r="F171" s="116"/>
      <c r="G171" s="116"/>
      <c r="H171" s="116">
        <f>H168-H169</f>
        <v>8071</v>
      </c>
      <c r="I171" s="116">
        <f t="shared" ref="I171:AB171" si="120">I168-I169</f>
        <v>959</v>
      </c>
      <c r="J171" s="116">
        <f t="shared" si="120"/>
        <v>1159.06</v>
      </c>
      <c r="K171" s="116">
        <f t="shared" si="120"/>
        <v>942.89999999999964</v>
      </c>
      <c r="L171" s="116">
        <f t="shared" si="120"/>
        <v>856</v>
      </c>
      <c r="M171" s="116">
        <f t="shared" si="120"/>
        <v>4506.1400000000003</v>
      </c>
      <c r="N171" s="116">
        <f t="shared" si="120"/>
        <v>719</v>
      </c>
      <c r="O171" s="116">
        <f t="shared" si="120"/>
        <v>1514</v>
      </c>
      <c r="P171" s="116">
        <f t="shared" si="120"/>
        <v>44</v>
      </c>
      <c r="Q171" s="116">
        <f t="shared" si="120"/>
        <v>576</v>
      </c>
      <c r="R171" s="116">
        <f t="shared" si="120"/>
        <v>2228</v>
      </c>
      <c r="S171" s="116">
        <f t="shared" si="120"/>
        <v>297.41000000000003</v>
      </c>
      <c r="T171" s="116">
        <f t="shared" si="120"/>
        <v>3247</v>
      </c>
      <c r="U171" s="116">
        <f t="shared" si="120"/>
        <v>2530.8200000000002</v>
      </c>
      <c r="V171" s="116">
        <f t="shared" si="120"/>
        <v>2075</v>
      </c>
      <c r="W171" s="116">
        <f t="shared" si="120"/>
        <v>829</v>
      </c>
      <c r="X171" s="116">
        <f t="shared" si="120"/>
        <v>2606</v>
      </c>
      <c r="Y171" s="116">
        <f t="shared" si="120"/>
        <v>522</v>
      </c>
      <c r="Z171" s="116">
        <f t="shared" si="120"/>
        <v>1127.1600000000001</v>
      </c>
      <c r="AA171" s="116">
        <f t="shared" si="120"/>
        <v>1311</v>
      </c>
      <c r="AB171" s="116">
        <f t="shared" si="120"/>
        <v>691</v>
      </c>
      <c r="AD171" s="214"/>
      <c r="AE171" s="177"/>
      <c r="AF171" s="177"/>
      <c r="AG171" s="177"/>
      <c r="AH171" s="177"/>
      <c r="AQ171" s="177"/>
      <c r="AR171" s="177"/>
    </row>
    <row r="172" spans="1:51" s="96" customFormat="1" ht="31.5" customHeight="1" x14ac:dyDescent="0.2">
      <c r="A172" s="212" t="s">
        <v>223</v>
      </c>
      <c r="B172" s="117">
        <v>15877</v>
      </c>
      <c r="C172" s="118"/>
      <c r="D172" s="12">
        <f t="shared" si="100"/>
        <v>15001</v>
      </c>
      <c r="E172" s="11">
        <f>D172/B172</f>
        <v>0.94482584871197328</v>
      </c>
      <c r="F172" s="11"/>
      <c r="G172" s="119"/>
      <c r="H172" s="117">
        <f>H181+H184+H187+H201+H190+H196+H193+H204</f>
        <v>600</v>
      </c>
      <c r="I172" s="117">
        <f t="shared" ref="I172:AB172" si="121">I181+I184+I187+I201+I190+I196+I193+I204</f>
        <v>151</v>
      </c>
      <c r="J172" s="117">
        <f t="shared" si="121"/>
        <v>4757</v>
      </c>
      <c r="K172" s="117">
        <f t="shared" si="121"/>
        <v>973</v>
      </c>
      <c r="L172" s="117">
        <f t="shared" si="121"/>
        <v>753</v>
      </c>
      <c r="M172" s="117">
        <f t="shared" si="121"/>
        <v>1707</v>
      </c>
      <c r="N172" s="117">
        <f t="shared" si="121"/>
        <v>0</v>
      </c>
      <c r="O172" s="117">
        <f t="shared" si="121"/>
        <v>466</v>
      </c>
      <c r="P172" s="117">
        <f t="shared" si="121"/>
        <v>450</v>
      </c>
      <c r="Q172" s="117">
        <f t="shared" si="121"/>
        <v>95</v>
      </c>
      <c r="R172" s="117">
        <f t="shared" si="121"/>
        <v>0</v>
      </c>
      <c r="S172" s="117">
        <f t="shared" si="121"/>
        <v>140</v>
      </c>
      <c r="T172" s="117">
        <f t="shared" si="121"/>
        <v>1189</v>
      </c>
      <c r="U172" s="117">
        <f t="shared" si="121"/>
        <v>416</v>
      </c>
      <c r="V172" s="117">
        <f t="shared" si="121"/>
        <v>800</v>
      </c>
      <c r="W172" s="117">
        <f t="shared" si="121"/>
        <v>218</v>
      </c>
      <c r="X172" s="117">
        <f t="shared" si="121"/>
        <v>25</v>
      </c>
      <c r="Y172" s="117">
        <f t="shared" si="121"/>
        <v>0</v>
      </c>
      <c r="Z172" s="117">
        <f t="shared" si="121"/>
        <v>285</v>
      </c>
      <c r="AA172" s="117">
        <f t="shared" si="121"/>
        <v>1934</v>
      </c>
      <c r="AB172" s="117">
        <f t="shared" si="121"/>
        <v>42</v>
      </c>
      <c r="AD172" s="214">
        <f t="shared" si="118"/>
        <v>1.4532364509032732E-2</v>
      </c>
      <c r="AE172" s="177"/>
      <c r="AF172" s="177"/>
      <c r="AG172" s="177"/>
      <c r="AH172" s="177"/>
      <c r="AQ172" s="177"/>
      <c r="AR172" s="177"/>
      <c r="AY172" s="96">
        <v>0</v>
      </c>
    </row>
    <row r="173" spans="1:51" s="90" customFormat="1" ht="30" hidden="1" customHeight="1" x14ac:dyDescent="0.2">
      <c r="A173" s="229" t="s">
        <v>212</v>
      </c>
      <c r="B173" s="111"/>
      <c r="C173" s="95"/>
      <c r="D173" s="12"/>
      <c r="E173" s="77"/>
      <c r="F173" s="77"/>
      <c r="G173" s="7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67"/>
      <c r="AC173" s="230"/>
      <c r="AD173" s="214" t="e">
        <f t="shared" si="118"/>
        <v>#DIV/0!</v>
      </c>
      <c r="AE173" s="231"/>
      <c r="AF173" s="231"/>
      <c r="AG173" s="231"/>
      <c r="AH173" s="231"/>
      <c r="AI173" s="230"/>
      <c r="AJ173" s="230"/>
      <c r="AK173" s="230"/>
      <c r="AL173" s="230"/>
      <c r="AM173" s="230"/>
      <c r="AN173" s="230"/>
      <c r="AQ173" s="220"/>
      <c r="AR173" s="220"/>
      <c r="AY173" s="90">
        <v>1.1400000000000006</v>
      </c>
    </row>
    <row r="174" spans="1:51" s="96" customFormat="1" ht="30" hidden="1" customHeight="1" x14ac:dyDescent="0.2">
      <c r="A174" s="232" t="s">
        <v>213</v>
      </c>
      <c r="B174" s="111"/>
      <c r="C174" s="95"/>
      <c r="D174" s="12"/>
      <c r="E174" s="3"/>
      <c r="F174" s="3"/>
      <c r="G174" s="7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67"/>
      <c r="AC174" s="226"/>
      <c r="AD174" s="214" t="e">
        <f t="shared" si="118"/>
        <v>#DIV/0!</v>
      </c>
      <c r="AE174" s="225"/>
      <c r="AF174" s="225"/>
      <c r="AG174" s="225"/>
      <c r="AH174" s="225"/>
      <c r="AI174" s="226"/>
      <c r="AJ174" s="226"/>
      <c r="AK174" s="226"/>
      <c r="AL174" s="226"/>
      <c r="AM174" s="226"/>
      <c r="AN174" s="226"/>
      <c r="AQ174" s="177"/>
      <c r="AR174" s="177"/>
      <c r="AY174" s="96">
        <v>64.999999999999986</v>
      </c>
    </row>
    <row r="175" spans="1:51" s="96" customFormat="1" ht="30" hidden="1" customHeight="1" x14ac:dyDescent="0.2">
      <c r="A175" s="232" t="s">
        <v>214</v>
      </c>
      <c r="B175" s="111"/>
      <c r="C175" s="95"/>
      <c r="D175" s="12"/>
      <c r="E175" s="3"/>
      <c r="F175" s="3"/>
      <c r="G175" s="7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67"/>
      <c r="AC175" s="226"/>
      <c r="AD175" s="214" t="e">
        <f t="shared" si="118"/>
        <v>#DIV/0!</v>
      </c>
      <c r="AE175" s="225"/>
      <c r="AF175" s="225"/>
      <c r="AG175" s="225"/>
      <c r="AH175" s="225"/>
      <c r="AI175" s="226"/>
      <c r="AJ175" s="226"/>
      <c r="AK175" s="226"/>
      <c r="AL175" s="226"/>
      <c r="AM175" s="226"/>
      <c r="AN175" s="226"/>
      <c r="AQ175" s="177"/>
      <c r="AR175" s="177"/>
      <c r="AY175" s="96">
        <v>50.099999999999994</v>
      </c>
    </row>
    <row r="176" spans="1:51" s="96" customFormat="1" ht="30" hidden="1" customHeight="1" x14ac:dyDescent="0.2">
      <c r="A176" s="232" t="s">
        <v>215</v>
      </c>
      <c r="B176" s="111"/>
      <c r="C176" s="95"/>
      <c r="D176" s="12"/>
      <c r="E176" s="3"/>
      <c r="F176" s="3"/>
      <c r="G176" s="7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67"/>
      <c r="AC176" s="226"/>
      <c r="AD176" s="214" t="e">
        <f t="shared" si="118"/>
        <v>#DIV/0!</v>
      </c>
      <c r="AE176" s="225"/>
      <c r="AF176" s="225"/>
      <c r="AG176" s="225"/>
      <c r="AH176" s="225"/>
      <c r="AI176" s="226"/>
      <c r="AJ176" s="226"/>
      <c r="AK176" s="226"/>
      <c r="AL176" s="226"/>
      <c r="AM176" s="226"/>
      <c r="AN176" s="226"/>
      <c r="AQ176" s="177"/>
      <c r="AR176" s="177"/>
      <c r="AY176" s="96">
        <v>3</v>
      </c>
    </row>
    <row r="177" spans="1:44" s="96" customFormat="1" ht="30" hidden="1" customHeight="1" x14ac:dyDescent="0.2">
      <c r="A177" s="232" t="s">
        <v>216</v>
      </c>
      <c r="B177" s="111"/>
      <c r="C177" s="95"/>
      <c r="D177" s="12"/>
      <c r="E177" s="3"/>
      <c r="F177" s="3"/>
      <c r="G177" s="7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67"/>
      <c r="AC177" s="226"/>
      <c r="AD177" s="214" t="e">
        <f t="shared" si="118"/>
        <v>#DIV/0!</v>
      </c>
      <c r="AE177" s="225"/>
      <c r="AF177" s="225"/>
      <c r="AG177" s="225"/>
      <c r="AH177" s="225"/>
      <c r="AI177" s="226"/>
      <c r="AJ177" s="226"/>
      <c r="AK177" s="226"/>
      <c r="AL177" s="226"/>
      <c r="AM177" s="226"/>
      <c r="AN177" s="226"/>
      <c r="AQ177" s="177"/>
      <c r="AR177" s="177"/>
    </row>
    <row r="178" spans="1:44" s="96" customFormat="1" ht="30" hidden="1" customHeight="1" x14ac:dyDescent="0.2">
      <c r="A178" s="232" t="s">
        <v>217</v>
      </c>
      <c r="B178" s="111"/>
      <c r="C178" s="95"/>
      <c r="D178" s="12"/>
      <c r="E178" s="3"/>
      <c r="F178" s="3"/>
      <c r="G178" s="7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67"/>
      <c r="AC178" s="226"/>
      <c r="AD178" s="214" t="e">
        <f t="shared" si="118"/>
        <v>#DIV/0!</v>
      </c>
      <c r="AE178" s="225"/>
      <c r="AF178" s="225"/>
      <c r="AG178" s="225"/>
      <c r="AH178" s="225"/>
      <c r="AI178" s="226"/>
      <c r="AJ178" s="226"/>
      <c r="AK178" s="226"/>
      <c r="AL178" s="226"/>
      <c r="AM178" s="226"/>
      <c r="AN178" s="226"/>
      <c r="AQ178" s="177"/>
      <c r="AR178" s="177"/>
    </row>
    <row r="179" spans="1:44" s="96" customFormat="1" ht="30" customHeight="1" x14ac:dyDescent="0.2">
      <c r="A179" s="176" t="s">
        <v>93</v>
      </c>
      <c r="B179" s="67">
        <f>B172/B169*10</f>
        <v>11.29553215708594</v>
      </c>
      <c r="C179" s="105"/>
      <c r="D179" s="67">
        <f>D172/D169*10</f>
        <v>17.5</v>
      </c>
      <c r="E179" s="3">
        <f>D179/B179</f>
        <v>1.5492851294325127</v>
      </c>
      <c r="F179" s="3"/>
      <c r="G179" s="110"/>
      <c r="H179" s="100">
        <f t="shared" ref="H179:AB179" si="122">H172/H169*10</f>
        <v>12</v>
      </c>
      <c r="I179" s="100">
        <f t="shared" si="122"/>
        <v>6.9585253456221192</v>
      </c>
      <c r="J179" s="100">
        <f t="shared" si="122"/>
        <v>97.081632653061234</v>
      </c>
      <c r="K179" s="100">
        <f t="shared" si="122"/>
        <v>8.5576077396657872</v>
      </c>
      <c r="L179" s="100">
        <f t="shared" si="122"/>
        <v>10.818965517241379</v>
      </c>
      <c r="M179" s="100">
        <f t="shared" si="122"/>
        <v>16.900990099009899</v>
      </c>
      <c r="N179" s="100" t="e">
        <f t="shared" si="122"/>
        <v>#DIV/0!</v>
      </c>
      <c r="O179" s="100">
        <f t="shared" si="122"/>
        <v>12.663043478260869</v>
      </c>
      <c r="P179" s="100">
        <f t="shared" si="122"/>
        <v>5.9132720105124834</v>
      </c>
      <c r="Q179" s="100">
        <f t="shared" si="122"/>
        <v>4.8969072164948448</v>
      </c>
      <c r="R179" s="100" t="e">
        <f t="shared" si="122"/>
        <v>#DIV/0!</v>
      </c>
      <c r="S179" s="100">
        <f t="shared" si="122"/>
        <v>14</v>
      </c>
      <c r="T179" s="100">
        <f t="shared" si="122"/>
        <v>15.069708491761723</v>
      </c>
      <c r="U179" s="100">
        <f t="shared" si="122"/>
        <v>23.111111111111107</v>
      </c>
      <c r="V179" s="100">
        <f t="shared" si="122"/>
        <v>20</v>
      </c>
      <c r="W179" s="100">
        <f t="shared" si="122"/>
        <v>7.5432525951557095</v>
      </c>
      <c r="X179" s="100">
        <f t="shared" si="122"/>
        <v>5</v>
      </c>
      <c r="Y179" s="100" t="e">
        <f t="shared" si="122"/>
        <v>#DIV/0!</v>
      </c>
      <c r="Z179" s="100">
        <f t="shared" si="122"/>
        <v>14.467005076142133</v>
      </c>
      <c r="AA179" s="100">
        <f t="shared" si="122"/>
        <v>17.206405693950177</v>
      </c>
      <c r="AB179" s="67">
        <f t="shared" si="122"/>
        <v>6</v>
      </c>
      <c r="AD179" s="214">
        <f t="shared" si="118"/>
        <v>0.4310430054374691</v>
      </c>
      <c r="AE179" s="177"/>
      <c r="AF179" s="177"/>
      <c r="AG179" s="177"/>
      <c r="AH179" s="177"/>
      <c r="AQ179" s="177"/>
      <c r="AR179" s="177"/>
    </row>
    <row r="180" spans="1:44" s="233" customFormat="1" ht="30" customHeight="1" x14ac:dyDescent="0.2">
      <c r="A180" s="224" t="s">
        <v>105</v>
      </c>
      <c r="B180" s="16">
        <v>6387</v>
      </c>
      <c r="C180" s="69">
        <v>28289</v>
      </c>
      <c r="D180" s="69">
        <f t="shared" si="100"/>
        <v>4588</v>
      </c>
      <c r="E180" s="3">
        <f t="shared" ref="E180:E204" si="123">D180/B180</f>
        <v>0.71833411617347742</v>
      </c>
      <c r="F180" s="3">
        <f>D180/C180</f>
        <v>0.16218318074163102</v>
      </c>
      <c r="G180" s="70">
        <v>14</v>
      </c>
      <c r="H180" s="107">
        <v>500</v>
      </c>
      <c r="I180" s="107"/>
      <c r="J180" s="107">
        <v>350</v>
      </c>
      <c r="K180" s="107"/>
      <c r="L180" s="107">
        <v>52</v>
      </c>
      <c r="M180" s="107">
        <v>1010</v>
      </c>
      <c r="N180" s="107"/>
      <c r="O180" s="107">
        <v>158</v>
      </c>
      <c r="P180" s="107"/>
      <c r="Q180" s="107">
        <v>20</v>
      </c>
      <c r="R180" s="107"/>
      <c r="S180" s="107">
        <v>100</v>
      </c>
      <c r="T180" s="107">
        <v>744</v>
      </c>
      <c r="U180" s="107">
        <v>130</v>
      </c>
      <c r="V180" s="107">
        <v>400</v>
      </c>
      <c r="W180" s="107"/>
      <c r="X180" s="107">
        <v>50</v>
      </c>
      <c r="Y180" s="107"/>
      <c r="Z180" s="107">
        <v>197</v>
      </c>
      <c r="AA180" s="107">
        <v>807</v>
      </c>
      <c r="AB180" s="107">
        <v>70</v>
      </c>
      <c r="AD180" s="214">
        <f t="shared" si="118"/>
        <v>0</v>
      </c>
      <c r="AE180" s="177"/>
      <c r="AF180" s="177"/>
      <c r="AG180" s="177"/>
      <c r="AH180" s="177"/>
      <c r="AQ180" s="177"/>
      <c r="AR180" s="177"/>
    </row>
    <row r="181" spans="1:44" s="96" customFormat="1" ht="30" customHeight="1" x14ac:dyDescent="0.2">
      <c r="A181" s="212" t="s">
        <v>106</v>
      </c>
      <c r="B181" s="12">
        <v>9594</v>
      </c>
      <c r="C181" s="69"/>
      <c r="D181" s="12">
        <f>SUM(H181:AB181)</f>
        <v>7126</v>
      </c>
      <c r="E181" s="3">
        <f t="shared" si="123"/>
        <v>0.74275588909735246</v>
      </c>
      <c r="F181" s="3"/>
      <c r="G181" s="70">
        <v>14</v>
      </c>
      <c r="H181" s="120">
        <v>600</v>
      </c>
      <c r="I181" s="68"/>
      <c r="J181" s="68">
        <v>315</v>
      </c>
      <c r="K181" s="68"/>
      <c r="L181" s="68">
        <v>83</v>
      </c>
      <c r="M181" s="68">
        <v>1707</v>
      </c>
      <c r="N181" s="68"/>
      <c r="O181" s="121">
        <v>126</v>
      </c>
      <c r="P181" s="121"/>
      <c r="Q181" s="120">
        <v>5</v>
      </c>
      <c r="R181" s="120"/>
      <c r="S181" s="120">
        <v>140</v>
      </c>
      <c r="T181" s="121">
        <v>1144</v>
      </c>
      <c r="U181" s="121">
        <v>325</v>
      </c>
      <c r="V181" s="121">
        <v>800</v>
      </c>
      <c r="W181" s="121"/>
      <c r="X181" s="121">
        <v>25</v>
      </c>
      <c r="Y181" s="121"/>
      <c r="Z181" s="121">
        <v>285</v>
      </c>
      <c r="AA181" s="121">
        <v>1529</v>
      </c>
      <c r="AB181" s="121">
        <v>42</v>
      </c>
      <c r="AD181" s="214">
        <f t="shared" si="118"/>
        <v>0</v>
      </c>
      <c r="AE181" s="177"/>
      <c r="AF181" s="177"/>
      <c r="AG181" s="177"/>
      <c r="AH181" s="177"/>
      <c r="AQ181" s="177"/>
      <c r="AR181" s="177"/>
    </row>
    <row r="182" spans="1:44" s="96" customFormat="1" ht="30" customHeight="1" x14ac:dyDescent="0.2">
      <c r="A182" s="176" t="s">
        <v>93</v>
      </c>
      <c r="B182" s="67">
        <f t="shared" ref="B182:D182" si="124">B181/B180*10</f>
        <v>15.02113668388915</v>
      </c>
      <c r="C182" s="100"/>
      <c r="D182" s="67">
        <f t="shared" si="124"/>
        <v>15.531822144725371</v>
      </c>
      <c r="E182" s="3">
        <f t="shared" si="123"/>
        <v>1.0339977906854383</v>
      </c>
      <c r="F182" s="3"/>
      <c r="G182" s="100"/>
      <c r="H182" s="100">
        <f t="shared" ref="H182:I182" si="125">H181/H180*10</f>
        <v>12</v>
      </c>
      <c r="I182" s="100" t="e">
        <f t="shared" si="125"/>
        <v>#DIV/0!</v>
      </c>
      <c r="J182" s="100">
        <f t="shared" ref="J182:Z182" si="126">J181/J180*10</f>
        <v>9</v>
      </c>
      <c r="K182" s="100" t="e">
        <f t="shared" si="126"/>
        <v>#DIV/0!</v>
      </c>
      <c r="L182" s="100">
        <f t="shared" si="126"/>
        <v>15.961538461538463</v>
      </c>
      <c r="M182" s="100">
        <f t="shared" si="126"/>
        <v>16.900990099009899</v>
      </c>
      <c r="N182" s="100" t="e">
        <f t="shared" si="126"/>
        <v>#DIV/0!</v>
      </c>
      <c r="O182" s="100">
        <f t="shared" si="126"/>
        <v>7.9746835443037973</v>
      </c>
      <c r="P182" s="100" t="e">
        <f t="shared" si="126"/>
        <v>#DIV/0!</v>
      </c>
      <c r="Q182" s="100">
        <f t="shared" si="126"/>
        <v>2.5</v>
      </c>
      <c r="R182" s="100" t="e">
        <f t="shared" si="126"/>
        <v>#DIV/0!</v>
      </c>
      <c r="S182" s="100">
        <f t="shared" si="126"/>
        <v>14</v>
      </c>
      <c r="T182" s="100">
        <f t="shared" si="126"/>
        <v>15.376344086021504</v>
      </c>
      <c r="U182" s="100">
        <f t="shared" si="126"/>
        <v>25</v>
      </c>
      <c r="V182" s="100">
        <f t="shared" si="126"/>
        <v>20</v>
      </c>
      <c r="W182" s="100" t="e">
        <f t="shared" si="126"/>
        <v>#DIV/0!</v>
      </c>
      <c r="X182" s="100">
        <f t="shared" si="126"/>
        <v>5</v>
      </c>
      <c r="Y182" s="100" t="e">
        <f t="shared" si="126"/>
        <v>#DIV/0!</v>
      </c>
      <c r="Z182" s="100">
        <f t="shared" si="126"/>
        <v>14.467005076142133</v>
      </c>
      <c r="AA182" s="100">
        <f>AA181/AA180*10</f>
        <v>18.946716232961588</v>
      </c>
      <c r="AB182" s="100">
        <f>AB181/AB180*10</f>
        <v>6</v>
      </c>
      <c r="AD182" s="214" t="e">
        <f t="shared" si="118"/>
        <v>#DIV/0!</v>
      </c>
      <c r="AE182" s="177"/>
      <c r="AF182" s="177"/>
      <c r="AG182" s="177"/>
      <c r="AH182" s="177"/>
      <c r="AQ182" s="177"/>
      <c r="AR182" s="177"/>
    </row>
    <row r="183" spans="1:44" s="96" customFormat="1" ht="30" customHeight="1" x14ac:dyDescent="0.2">
      <c r="A183" s="224" t="s">
        <v>167</v>
      </c>
      <c r="B183" s="16">
        <v>7249</v>
      </c>
      <c r="C183" s="69">
        <v>6830</v>
      </c>
      <c r="D183" s="69">
        <f t="shared" si="100"/>
        <v>3171</v>
      </c>
      <c r="E183" s="3">
        <f t="shared" si="123"/>
        <v>0.43743964684784109</v>
      </c>
      <c r="F183" s="3">
        <f>D183/C183</f>
        <v>0.46427525622254756</v>
      </c>
      <c r="G183" s="70">
        <v>11</v>
      </c>
      <c r="H183" s="107"/>
      <c r="I183" s="107">
        <v>217</v>
      </c>
      <c r="J183" s="107">
        <v>60</v>
      </c>
      <c r="K183" s="107">
        <v>710</v>
      </c>
      <c r="L183" s="107">
        <v>546</v>
      </c>
      <c r="M183" s="107"/>
      <c r="N183" s="107"/>
      <c r="O183" s="107">
        <v>210</v>
      </c>
      <c r="P183" s="107">
        <v>761</v>
      </c>
      <c r="Q183" s="107">
        <v>168</v>
      </c>
      <c r="R183" s="107"/>
      <c r="S183" s="107"/>
      <c r="T183" s="107">
        <v>45</v>
      </c>
      <c r="U183" s="107">
        <v>30</v>
      </c>
      <c r="V183" s="107"/>
      <c r="W183" s="122">
        <v>242</v>
      </c>
      <c r="X183" s="107"/>
      <c r="Y183" s="107"/>
      <c r="Z183" s="107"/>
      <c r="AA183" s="107">
        <v>182</v>
      </c>
      <c r="AB183" s="107"/>
      <c r="AD183" s="214">
        <f t="shared" si="118"/>
        <v>7.6316619362976984E-2</v>
      </c>
      <c r="AE183" s="177"/>
      <c r="AF183" s="177"/>
      <c r="AG183" s="177"/>
      <c r="AH183" s="177"/>
      <c r="AQ183" s="177"/>
      <c r="AR183" s="177"/>
    </row>
    <row r="184" spans="1:44" s="96" customFormat="1" ht="33.75" customHeight="1" x14ac:dyDescent="0.2">
      <c r="A184" s="176" t="s">
        <v>168</v>
      </c>
      <c r="B184" s="13">
        <v>5725</v>
      </c>
      <c r="C184" s="69"/>
      <c r="D184" s="12">
        <f>SUM(H184:AB184)</f>
        <v>2749</v>
      </c>
      <c r="E184" s="3">
        <f t="shared" si="123"/>
        <v>0.48017467248908297</v>
      </c>
      <c r="F184" s="3"/>
      <c r="G184" s="70">
        <v>11</v>
      </c>
      <c r="H184" s="107"/>
      <c r="I184" s="122">
        <v>151</v>
      </c>
      <c r="J184" s="122">
        <v>42</v>
      </c>
      <c r="K184" s="122">
        <v>548</v>
      </c>
      <c r="L184" s="122">
        <v>600</v>
      </c>
      <c r="M184" s="122"/>
      <c r="N184" s="122"/>
      <c r="O184" s="106">
        <v>340</v>
      </c>
      <c r="P184" s="106">
        <v>450</v>
      </c>
      <c r="Q184" s="122">
        <v>78</v>
      </c>
      <c r="R184" s="93"/>
      <c r="S184" s="106"/>
      <c r="T184" s="106">
        <v>45</v>
      </c>
      <c r="U184" s="106">
        <v>75</v>
      </c>
      <c r="V184" s="106"/>
      <c r="W184" s="122">
        <v>218</v>
      </c>
      <c r="X184" s="93"/>
      <c r="Y184" s="106"/>
      <c r="Z184" s="93"/>
      <c r="AA184" s="106">
        <v>202</v>
      </c>
      <c r="AB184" s="93"/>
      <c r="AD184" s="214">
        <f t="shared" si="118"/>
        <v>7.9301564205165515E-2</v>
      </c>
      <c r="AE184" s="177"/>
      <c r="AF184" s="177"/>
      <c r="AG184" s="177"/>
      <c r="AH184" s="177"/>
      <c r="AQ184" s="177"/>
      <c r="AR184" s="177"/>
    </row>
    <row r="185" spans="1:44" s="96" customFormat="1" ht="30" customHeight="1" x14ac:dyDescent="0.2">
      <c r="A185" s="176" t="s">
        <v>93</v>
      </c>
      <c r="B185" s="67">
        <f t="shared" ref="B185" si="127">B184/B183*10</f>
        <v>7.8976410539384743</v>
      </c>
      <c r="C185" s="100"/>
      <c r="D185" s="37">
        <f t="shared" ref="D185:M185" si="128">D184/D183*10</f>
        <v>8.6691895301166824</v>
      </c>
      <c r="E185" s="3">
        <f t="shared" si="123"/>
        <v>1.097693535437831</v>
      </c>
      <c r="F185" s="3"/>
      <c r="G185" s="88"/>
      <c r="H185" s="123" t="e">
        <f t="shared" si="128"/>
        <v>#DIV/0!</v>
      </c>
      <c r="I185" s="123">
        <f t="shared" si="128"/>
        <v>6.9585253456221192</v>
      </c>
      <c r="J185" s="123">
        <f t="shared" si="128"/>
        <v>7</v>
      </c>
      <c r="K185" s="123">
        <f t="shared" si="128"/>
        <v>7.7183098591549291</v>
      </c>
      <c r="L185" s="123">
        <f t="shared" si="128"/>
        <v>10.989010989010989</v>
      </c>
      <c r="M185" s="123" t="e">
        <f t="shared" si="128"/>
        <v>#DIV/0!</v>
      </c>
      <c r="N185" s="123" t="e">
        <f t="shared" ref="N185:P185" si="129">N184/N183*10</f>
        <v>#DIV/0!</v>
      </c>
      <c r="O185" s="123">
        <f t="shared" si="129"/>
        <v>16.19047619047619</v>
      </c>
      <c r="P185" s="123">
        <f t="shared" si="129"/>
        <v>5.9132720105124834</v>
      </c>
      <c r="Q185" s="123">
        <f t="shared" ref="Q185:T185" si="130">Q184/Q183*10</f>
        <v>4.6428571428571432</v>
      </c>
      <c r="R185" s="123" t="e">
        <f t="shared" si="130"/>
        <v>#DIV/0!</v>
      </c>
      <c r="S185" s="123" t="e">
        <f t="shared" si="130"/>
        <v>#DIV/0!</v>
      </c>
      <c r="T185" s="123">
        <f t="shared" si="130"/>
        <v>10</v>
      </c>
      <c r="U185" s="123">
        <f>U184/U183*10</f>
        <v>25</v>
      </c>
      <c r="V185" s="123" t="e">
        <f>V184/V183*10</f>
        <v>#DIV/0!</v>
      </c>
      <c r="W185" s="123">
        <f t="shared" ref="W185:AB185" si="131">W184/W183*10</f>
        <v>9.0082644628099171</v>
      </c>
      <c r="X185" s="123" t="e">
        <f t="shared" si="131"/>
        <v>#DIV/0!</v>
      </c>
      <c r="Y185" s="123" t="e">
        <f t="shared" si="131"/>
        <v>#DIV/0!</v>
      </c>
      <c r="Z185" s="123" t="e">
        <f t="shared" si="131"/>
        <v>#DIV/0!</v>
      </c>
      <c r="AA185" s="123">
        <f t="shared" si="131"/>
        <v>11.098901098901099</v>
      </c>
      <c r="AB185" s="123" t="e">
        <f t="shared" si="131"/>
        <v>#DIV/0!</v>
      </c>
      <c r="AD185" s="214">
        <f t="shared" si="118"/>
        <v>1.039112645018925</v>
      </c>
      <c r="AE185" s="177"/>
      <c r="AF185" s="177"/>
      <c r="AG185" s="177"/>
      <c r="AH185" s="177"/>
      <c r="AQ185" s="177"/>
      <c r="AR185" s="177"/>
    </row>
    <row r="186" spans="1:44" s="96" customFormat="1" ht="30" customHeight="1" x14ac:dyDescent="0.2">
      <c r="A186" s="224" t="s">
        <v>192</v>
      </c>
      <c r="B186" s="84"/>
      <c r="C186" s="85">
        <v>1142</v>
      </c>
      <c r="D186" s="69">
        <f t="shared" si="100"/>
        <v>6</v>
      </c>
      <c r="E186" s="3" t="e">
        <f t="shared" si="123"/>
        <v>#DIV/0!</v>
      </c>
      <c r="F186" s="3">
        <f>D186/C186</f>
        <v>5.2539404553415062E-3</v>
      </c>
      <c r="G186" s="70">
        <v>1</v>
      </c>
      <c r="H186" s="123"/>
      <c r="I186" s="123"/>
      <c r="J186" s="123"/>
      <c r="K186" s="123"/>
      <c r="L186" s="122"/>
      <c r="M186" s="123"/>
      <c r="N186" s="123"/>
      <c r="O186" s="123"/>
      <c r="P186" s="123"/>
      <c r="Q186" s="122">
        <v>6</v>
      </c>
      <c r="R186" s="123"/>
      <c r="S186" s="123"/>
      <c r="T186" s="123"/>
      <c r="U186" s="123"/>
      <c r="V186" s="122"/>
      <c r="W186" s="122"/>
      <c r="X186" s="122"/>
      <c r="Y186" s="123"/>
      <c r="Z186" s="123"/>
      <c r="AA186" s="123"/>
      <c r="AB186" s="122"/>
      <c r="AD186" s="214">
        <f t="shared" si="118"/>
        <v>0</v>
      </c>
      <c r="AE186" s="177"/>
      <c r="AF186" s="177"/>
      <c r="AG186" s="177"/>
      <c r="AH186" s="177"/>
      <c r="AQ186" s="177"/>
      <c r="AR186" s="177"/>
    </row>
    <row r="187" spans="1:44" s="96" customFormat="1" ht="30" customHeight="1" x14ac:dyDescent="0.2">
      <c r="A187" s="176" t="s">
        <v>193</v>
      </c>
      <c r="B187" s="84"/>
      <c r="C187" s="85"/>
      <c r="D187" s="69">
        <f t="shared" si="100"/>
        <v>12</v>
      </c>
      <c r="E187" s="3" t="e">
        <f t="shared" si="123"/>
        <v>#DIV/0!</v>
      </c>
      <c r="F187" s="3"/>
      <c r="G187" s="70">
        <v>1</v>
      </c>
      <c r="H187" s="123"/>
      <c r="I187" s="123"/>
      <c r="J187" s="123"/>
      <c r="K187" s="123"/>
      <c r="L187" s="123"/>
      <c r="M187" s="123"/>
      <c r="N187" s="123"/>
      <c r="O187" s="123"/>
      <c r="P187" s="123"/>
      <c r="Q187" s="122">
        <v>12</v>
      </c>
      <c r="R187" s="123"/>
      <c r="S187" s="123"/>
      <c r="T187" s="123"/>
      <c r="U187" s="123"/>
      <c r="V187" s="122"/>
      <c r="W187" s="122"/>
      <c r="X187" s="122"/>
      <c r="Y187" s="123"/>
      <c r="Z187" s="123"/>
      <c r="AA187" s="123"/>
      <c r="AB187" s="122"/>
      <c r="AD187" s="214">
        <f t="shared" si="118"/>
        <v>0</v>
      </c>
      <c r="AE187" s="177"/>
      <c r="AF187" s="177"/>
      <c r="AG187" s="177"/>
      <c r="AH187" s="177"/>
      <c r="AQ187" s="177"/>
      <c r="AR187" s="177"/>
    </row>
    <row r="188" spans="1:44" s="96" customFormat="1" ht="27.75" customHeight="1" x14ac:dyDescent="0.2">
      <c r="A188" s="176" t="s">
        <v>93</v>
      </c>
      <c r="B188" s="37" t="e">
        <f t="shared" ref="B188:H188" si="132">B187/B186*10</f>
        <v>#DIV/0!</v>
      </c>
      <c r="C188" s="123"/>
      <c r="D188" s="37">
        <f t="shared" si="132"/>
        <v>20</v>
      </c>
      <c r="E188" s="3" t="e">
        <f t="shared" si="123"/>
        <v>#DIV/0!</v>
      </c>
      <c r="F188" s="3"/>
      <c r="G188" s="119">
        <v>20</v>
      </c>
      <c r="H188" s="123" t="e">
        <f t="shared" si="132"/>
        <v>#DIV/0!</v>
      </c>
      <c r="I188" s="123" t="e">
        <f t="shared" ref="I188:K188" si="133">I187/I186*10</f>
        <v>#DIV/0!</v>
      </c>
      <c r="J188" s="123" t="e">
        <f t="shared" si="133"/>
        <v>#DIV/0!</v>
      </c>
      <c r="K188" s="123" t="e">
        <f t="shared" si="133"/>
        <v>#DIV/0!</v>
      </c>
      <c r="L188" s="123" t="e">
        <f t="shared" ref="L188:P188" si="134">L187/L186*10</f>
        <v>#DIV/0!</v>
      </c>
      <c r="M188" s="123" t="e">
        <f t="shared" si="134"/>
        <v>#DIV/0!</v>
      </c>
      <c r="N188" s="123" t="e">
        <f t="shared" si="134"/>
        <v>#DIV/0!</v>
      </c>
      <c r="O188" s="123" t="e">
        <f t="shared" si="134"/>
        <v>#DIV/0!</v>
      </c>
      <c r="P188" s="123" t="e">
        <f t="shared" si="134"/>
        <v>#DIV/0!</v>
      </c>
      <c r="Q188" s="123">
        <f t="shared" ref="Q188:S188" si="135">Q187/Q186*10</f>
        <v>20</v>
      </c>
      <c r="R188" s="123" t="e">
        <f t="shared" si="135"/>
        <v>#DIV/0!</v>
      </c>
      <c r="S188" s="123" t="e">
        <f t="shared" si="135"/>
        <v>#DIV/0!</v>
      </c>
      <c r="T188" s="123" t="e">
        <f>T187/T186*10</f>
        <v>#DIV/0!</v>
      </c>
      <c r="U188" s="123" t="e">
        <f>U187/U186*10</f>
        <v>#DIV/0!</v>
      </c>
      <c r="V188" s="123" t="e">
        <f>V187/V186*10</f>
        <v>#DIV/0!</v>
      </c>
      <c r="W188" s="123" t="e">
        <f>W187/W186*10</f>
        <v>#DIV/0!</v>
      </c>
      <c r="X188" s="123" t="e">
        <f>X187/X186*10</f>
        <v>#DIV/0!</v>
      </c>
      <c r="Y188" s="123" t="e">
        <f t="shared" ref="Y188:AB188" si="136">Y187/Y186*10</f>
        <v>#DIV/0!</v>
      </c>
      <c r="Z188" s="123" t="e">
        <f t="shared" si="136"/>
        <v>#DIV/0!</v>
      </c>
      <c r="AA188" s="123" t="e">
        <f t="shared" si="136"/>
        <v>#DIV/0!</v>
      </c>
      <c r="AB188" s="123" t="e">
        <f t="shared" si="136"/>
        <v>#DIV/0!</v>
      </c>
      <c r="AD188" s="214" t="e">
        <f t="shared" si="118"/>
        <v>#DIV/0!</v>
      </c>
      <c r="AE188" s="177"/>
      <c r="AF188" s="177"/>
      <c r="AG188" s="177"/>
      <c r="AH188" s="177"/>
      <c r="AQ188" s="177"/>
      <c r="AR188" s="177"/>
    </row>
    <row r="189" spans="1:44" s="96" customFormat="1" ht="30" hidden="1" customHeight="1" x14ac:dyDescent="0.2">
      <c r="A189" s="224" t="s">
        <v>163</v>
      </c>
      <c r="B189" s="16"/>
      <c r="C189" s="69">
        <v>70</v>
      </c>
      <c r="D189" s="69">
        <f t="shared" si="100"/>
        <v>0</v>
      </c>
      <c r="E189" s="3" t="e">
        <f t="shared" si="123"/>
        <v>#DIV/0!</v>
      </c>
      <c r="F189" s="3">
        <f>D189/C189</f>
        <v>0</v>
      </c>
      <c r="G189" s="70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D189" s="214" t="e">
        <f t="shared" si="118"/>
        <v>#DIV/0!</v>
      </c>
      <c r="AE189" s="177"/>
      <c r="AF189" s="177"/>
      <c r="AG189" s="177"/>
      <c r="AH189" s="177"/>
      <c r="AQ189" s="177"/>
      <c r="AR189" s="177"/>
    </row>
    <row r="190" spans="1:44" s="96" customFormat="1" ht="30" hidden="1" customHeight="1" x14ac:dyDescent="0.2">
      <c r="A190" s="176" t="s">
        <v>164</v>
      </c>
      <c r="B190" s="13"/>
      <c r="C190" s="12"/>
      <c r="D190" s="12">
        <f t="shared" si="100"/>
        <v>0</v>
      </c>
      <c r="E190" s="3" t="e">
        <f t="shared" si="123"/>
        <v>#DIV/0!</v>
      </c>
      <c r="F190" s="11"/>
      <c r="G190" s="119"/>
      <c r="H190" s="21"/>
      <c r="I190" s="35"/>
      <c r="J190" s="67"/>
      <c r="K190" s="35"/>
      <c r="L190" s="35"/>
      <c r="M190" s="35"/>
      <c r="N190" s="46"/>
      <c r="O190" s="46"/>
      <c r="P190" s="46"/>
      <c r="Q190" s="35"/>
      <c r="R190" s="35"/>
      <c r="S190" s="35"/>
      <c r="T190" s="46"/>
      <c r="U190" s="46"/>
      <c r="V190" s="46"/>
      <c r="W190" s="46"/>
      <c r="X190" s="35"/>
      <c r="Y190" s="46"/>
      <c r="Z190" s="35"/>
      <c r="AA190" s="46"/>
      <c r="AB190" s="35"/>
      <c r="AD190" s="214" t="e">
        <f t="shared" si="118"/>
        <v>#DIV/0!</v>
      </c>
      <c r="AE190" s="177"/>
      <c r="AF190" s="177"/>
      <c r="AG190" s="177"/>
      <c r="AH190" s="177"/>
      <c r="AQ190" s="177"/>
      <c r="AR190" s="177"/>
    </row>
    <row r="191" spans="1:44" s="96" customFormat="1" ht="30" hidden="1" customHeight="1" x14ac:dyDescent="0.2">
      <c r="A191" s="176" t="s">
        <v>93</v>
      </c>
      <c r="B191" s="124" t="e">
        <f t="shared" ref="B191:D191" si="137">B190/B189*10</f>
        <v>#DIV/0!</v>
      </c>
      <c r="C191" s="124"/>
      <c r="D191" s="125" t="e">
        <f t="shared" si="137"/>
        <v>#DIV/0!</v>
      </c>
      <c r="E191" s="3" t="e">
        <f t="shared" si="123"/>
        <v>#DIV/0!</v>
      </c>
      <c r="F191" s="11"/>
      <c r="G191" s="119" t="e">
        <f t="shared" ref="G191:W191" si="138">G190/G189*10</f>
        <v>#DIV/0!</v>
      </c>
      <c r="H191" s="125" t="e">
        <f t="shared" si="138"/>
        <v>#DIV/0!</v>
      </c>
      <c r="I191" s="125" t="e">
        <f t="shared" si="138"/>
        <v>#DIV/0!</v>
      </c>
      <c r="J191" s="125" t="e">
        <f t="shared" si="138"/>
        <v>#DIV/0!</v>
      </c>
      <c r="K191" s="125" t="e">
        <f t="shared" si="138"/>
        <v>#DIV/0!</v>
      </c>
      <c r="L191" s="125" t="e">
        <f t="shared" si="138"/>
        <v>#DIV/0!</v>
      </c>
      <c r="M191" s="125" t="e">
        <f t="shared" si="138"/>
        <v>#DIV/0!</v>
      </c>
      <c r="N191" s="125" t="e">
        <f t="shared" si="138"/>
        <v>#DIV/0!</v>
      </c>
      <c r="O191" s="125" t="e">
        <f t="shared" si="138"/>
        <v>#DIV/0!</v>
      </c>
      <c r="P191" s="125" t="e">
        <f t="shared" si="138"/>
        <v>#DIV/0!</v>
      </c>
      <c r="Q191" s="125" t="e">
        <f t="shared" si="138"/>
        <v>#DIV/0!</v>
      </c>
      <c r="R191" s="125" t="e">
        <f t="shared" si="138"/>
        <v>#DIV/0!</v>
      </c>
      <c r="S191" s="125" t="e">
        <f t="shared" si="138"/>
        <v>#DIV/0!</v>
      </c>
      <c r="T191" s="125" t="e">
        <f t="shared" si="138"/>
        <v>#DIV/0!</v>
      </c>
      <c r="U191" s="125" t="e">
        <f t="shared" si="138"/>
        <v>#DIV/0!</v>
      </c>
      <c r="V191" s="125" t="e">
        <f t="shared" si="138"/>
        <v>#DIV/0!</v>
      </c>
      <c r="W191" s="125" t="e">
        <f t="shared" si="138"/>
        <v>#DIV/0!</v>
      </c>
      <c r="X191" s="125" t="e">
        <f>W190/W189*10</f>
        <v>#DIV/0!</v>
      </c>
      <c r="Y191" s="125" t="e">
        <f>X190/X189*10</f>
        <v>#DIV/0!</v>
      </c>
      <c r="Z191" s="125" t="e">
        <f>Y190/Y189*10</f>
        <v>#DIV/0!</v>
      </c>
      <c r="AA191" s="125" t="e">
        <f>Z190/Z189*10</f>
        <v>#DIV/0!</v>
      </c>
      <c r="AB191" s="125" t="e">
        <f>AA190/AA189*10</f>
        <v>#DIV/0!</v>
      </c>
      <c r="AD191" s="214" t="e">
        <f t="shared" si="118"/>
        <v>#DIV/0!</v>
      </c>
      <c r="AE191" s="177"/>
      <c r="AF191" s="177"/>
      <c r="AG191" s="177"/>
      <c r="AH191" s="177"/>
      <c r="AQ191" s="177"/>
      <c r="AR191" s="177"/>
    </row>
    <row r="192" spans="1:44" s="96" customFormat="1" ht="30" customHeight="1" outlineLevel="1" x14ac:dyDescent="0.2">
      <c r="A192" s="224" t="s">
        <v>197</v>
      </c>
      <c r="B192" s="16"/>
      <c r="C192" s="69">
        <v>916</v>
      </c>
      <c r="D192" s="69">
        <f t="shared" si="100"/>
        <v>80</v>
      </c>
      <c r="E192" s="3" t="e">
        <f t="shared" si="123"/>
        <v>#DIV/0!</v>
      </c>
      <c r="F192" s="3">
        <f>D192/C192</f>
        <v>8.7336244541484712E-2</v>
      </c>
      <c r="G192" s="70">
        <v>1</v>
      </c>
      <c r="H192" s="107"/>
      <c r="I192" s="107"/>
      <c r="J192" s="107">
        <v>80</v>
      </c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D192" s="214">
        <f t="shared" si="118"/>
        <v>0</v>
      </c>
      <c r="AE192" s="177"/>
      <c r="AF192" s="177"/>
      <c r="AG192" s="177"/>
      <c r="AH192" s="177"/>
      <c r="AQ192" s="177"/>
      <c r="AR192" s="177"/>
    </row>
    <row r="193" spans="1:44" s="96" customFormat="1" ht="33.75" customHeight="1" outlineLevel="1" x14ac:dyDescent="0.2">
      <c r="A193" s="176" t="s">
        <v>107</v>
      </c>
      <c r="B193" s="13"/>
      <c r="C193" s="12"/>
      <c r="D193" s="12">
        <f t="shared" si="100"/>
        <v>4400</v>
      </c>
      <c r="E193" s="11" t="e">
        <f t="shared" si="123"/>
        <v>#DIV/0!</v>
      </c>
      <c r="F193" s="11"/>
      <c r="G193" s="119">
        <v>1</v>
      </c>
      <c r="H193" s="21"/>
      <c r="I193" s="21"/>
      <c r="J193" s="107">
        <v>4400</v>
      </c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D193" s="214">
        <f t="shared" si="118"/>
        <v>0</v>
      </c>
      <c r="AE193" s="177"/>
      <c r="AF193" s="177"/>
      <c r="AG193" s="177"/>
      <c r="AH193" s="177"/>
      <c r="AQ193" s="177"/>
      <c r="AR193" s="177"/>
    </row>
    <row r="194" spans="1:44" s="96" customFormat="1" ht="30" customHeight="1" x14ac:dyDescent="0.2">
      <c r="A194" s="176" t="s">
        <v>93</v>
      </c>
      <c r="B194" s="67"/>
      <c r="C194" s="126"/>
      <c r="D194" s="67">
        <f t="shared" ref="D194:V194" si="139">D193/D192*10</f>
        <v>550</v>
      </c>
      <c r="E194" s="67" t="e">
        <f t="shared" si="139"/>
        <v>#DIV/0!</v>
      </c>
      <c r="F194" s="67"/>
      <c r="G194" s="67"/>
      <c r="H194" s="67" t="e">
        <f t="shared" si="139"/>
        <v>#DIV/0!</v>
      </c>
      <c r="I194" s="67" t="e">
        <f t="shared" si="139"/>
        <v>#DIV/0!</v>
      </c>
      <c r="J194" s="100">
        <f t="shared" si="139"/>
        <v>550</v>
      </c>
      <c r="K194" s="67" t="e">
        <f t="shared" si="139"/>
        <v>#DIV/0!</v>
      </c>
      <c r="L194" s="67" t="e">
        <f t="shared" si="139"/>
        <v>#DIV/0!</v>
      </c>
      <c r="M194" s="67" t="e">
        <f t="shared" si="139"/>
        <v>#DIV/0!</v>
      </c>
      <c r="N194" s="67" t="e">
        <f t="shared" si="139"/>
        <v>#DIV/0!</v>
      </c>
      <c r="O194" s="67" t="e">
        <f t="shared" si="139"/>
        <v>#DIV/0!</v>
      </c>
      <c r="P194" s="67" t="e">
        <f t="shared" si="139"/>
        <v>#DIV/0!</v>
      </c>
      <c r="Q194" s="67" t="e">
        <f t="shared" si="139"/>
        <v>#DIV/0!</v>
      </c>
      <c r="R194" s="67" t="e">
        <f t="shared" si="139"/>
        <v>#DIV/0!</v>
      </c>
      <c r="S194" s="67" t="e">
        <f t="shared" si="139"/>
        <v>#DIV/0!</v>
      </c>
      <c r="T194" s="67" t="e">
        <f t="shared" si="139"/>
        <v>#DIV/0!</v>
      </c>
      <c r="U194" s="67" t="e">
        <f t="shared" si="139"/>
        <v>#DIV/0!</v>
      </c>
      <c r="V194" s="67" t="e">
        <f t="shared" si="139"/>
        <v>#DIV/0!</v>
      </c>
      <c r="W194" s="67" t="e">
        <f t="shared" ref="W194" si="140">W193/W192*10</f>
        <v>#DIV/0!</v>
      </c>
      <c r="X194" s="67" t="e">
        <f>X193/X192*10</f>
        <v>#DIV/0!</v>
      </c>
      <c r="Y194" s="67" t="e">
        <f t="shared" ref="Y194:Z194" si="141">Y193/Y192*10</f>
        <v>#DIV/0!</v>
      </c>
      <c r="Z194" s="67" t="e">
        <f t="shared" si="141"/>
        <v>#DIV/0!</v>
      </c>
      <c r="AA194" s="67" t="e">
        <f t="shared" ref="AA194:AB194" si="142">AA193/AA192*10</f>
        <v>#DIV/0!</v>
      </c>
      <c r="AB194" s="67" t="e">
        <f t="shared" si="142"/>
        <v>#DIV/0!</v>
      </c>
      <c r="AD194" s="214" t="e">
        <f t="shared" si="118"/>
        <v>#DIV/0!</v>
      </c>
      <c r="AE194" s="177"/>
      <c r="AF194" s="177"/>
      <c r="AG194" s="177"/>
      <c r="AH194" s="177"/>
      <c r="AQ194" s="177"/>
      <c r="AR194" s="177"/>
    </row>
    <row r="195" spans="1:44" s="96" customFormat="1" ht="30" hidden="1" customHeight="1" outlineLevel="1" x14ac:dyDescent="0.2">
      <c r="A195" s="224" t="s">
        <v>108</v>
      </c>
      <c r="B195" s="16"/>
      <c r="C195" s="69">
        <v>4039</v>
      </c>
      <c r="D195" s="69">
        <f t="shared" si="100"/>
        <v>0</v>
      </c>
      <c r="E195" s="3" t="e">
        <f t="shared" si="123"/>
        <v>#DIV/0!</v>
      </c>
      <c r="F195" s="3">
        <f>D195/C195</f>
        <v>0</v>
      </c>
      <c r="G195" s="70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D195" s="214" t="e">
        <f t="shared" si="118"/>
        <v>#DIV/0!</v>
      </c>
      <c r="AE195" s="177"/>
      <c r="AF195" s="177"/>
      <c r="AG195" s="177"/>
      <c r="AH195" s="177"/>
      <c r="AQ195" s="177"/>
      <c r="AR195" s="177"/>
    </row>
    <row r="196" spans="1:44" s="96" customFormat="1" ht="30" hidden="1" customHeight="1" outlineLevel="1" x14ac:dyDescent="0.2">
      <c r="A196" s="176" t="s">
        <v>109</v>
      </c>
      <c r="B196" s="13"/>
      <c r="C196" s="12"/>
      <c r="D196" s="12">
        <f t="shared" si="100"/>
        <v>0</v>
      </c>
      <c r="E196" s="11" t="e">
        <f t="shared" si="123"/>
        <v>#DIV/0!</v>
      </c>
      <c r="F196" s="11"/>
      <c r="G196" s="119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D196" s="214" t="e">
        <f t="shared" si="118"/>
        <v>#DIV/0!</v>
      </c>
      <c r="AE196" s="177"/>
      <c r="AF196" s="177"/>
      <c r="AG196" s="177"/>
      <c r="AH196" s="177"/>
      <c r="AQ196" s="177"/>
      <c r="AR196" s="177"/>
    </row>
    <row r="197" spans="1:44" s="96" customFormat="1" ht="30" hidden="1" customHeight="1" x14ac:dyDescent="0.2">
      <c r="A197" s="176" t="s">
        <v>93</v>
      </c>
      <c r="B197" s="67" t="e">
        <f t="shared" ref="B197:G197" si="143">B196/B195*10</f>
        <v>#DIV/0!</v>
      </c>
      <c r="C197" s="67"/>
      <c r="D197" s="67" t="e">
        <f t="shared" si="143"/>
        <v>#DIV/0!</v>
      </c>
      <c r="E197" s="67" t="e">
        <f t="shared" si="143"/>
        <v>#DIV/0!</v>
      </c>
      <c r="F197" s="67"/>
      <c r="G197" s="127" t="e">
        <f t="shared" si="143"/>
        <v>#DIV/0!</v>
      </c>
      <c r="H197" s="67" t="e">
        <f t="shared" ref="H197:K197" si="144">H196/H195*10</f>
        <v>#DIV/0!</v>
      </c>
      <c r="I197" s="67" t="e">
        <f t="shared" si="144"/>
        <v>#DIV/0!</v>
      </c>
      <c r="J197" s="67" t="e">
        <f t="shared" si="144"/>
        <v>#DIV/0!</v>
      </c>
      <c r="K197" s="67" t="e">
        <f t="shared" si="144"/>
        <v>#DIV/0!</v>
      </c>
      <c r="L197" s="67" t="e">
        <f t="shared" ref="L197:T197" si="145">L196/L195*10</f>
        <v>#DIV/0!</v>
      </c>
      <c r="M197" s="67" t="e">
        <f t="shared" si="145"/>
        <v>#DIV/0!</v>
      </c>
      <c r="N197" s="67" t="e">
        <f t="shared" si="145"/>
        <v>#DIV/0!</v>
      </c>
      <c r="O197" s="67" t="e">
        <f t="shared" si="145"/>
        <v>#DIV/0!</v>
      </c>
      <c r="P197" s="67" t="e">
        <f t="shared" si="145"/>
        <v>#DIV/0!</v>
      </c>
      <c r="Q197" s="67" t="e">
        <f t="shared" si="145"/>
        <v>#DIV/0!</v>
      </c>
      <c r="R197" s="67" t="e">
        <f t="shared" si="145"/>
        <v>#DIV/0!</v>
      </c>
      <c r="S197" s="67" t="e">
        <f t="shared" si="145"/>
        <v>#DIV/0!</v>
      </c>
      <c r="T197" s="67" t="e">
        <f t="shared" si="145"/>
        <v>#DIV/0!</v>
      </c>
      <c r="U197" s="67" t="e">
        <f t="shared" ref="U197:V197" si="146">U196/U195*10</f>
        <v>#DIV/0!</v>
      </c>
      <c r="V197" s="67" t="e">
        <f t="shared" si="146"/>
        <v>#DIV/0!</v>
      </c>
      <c r="W197" s="67" t="e">
        <f t="shared" ref="W197:Z197" si="147">W196/W195*10</f>
        <v>#DIV/0!</v>
      </c>
      <c r="X197" s="67" t="e">
        <f t="shared" si="147"/>
        <v>#DIV/0!</v>
      </c>
      <c r="Y197" s="67" t="e">
        <f t="shared" si="147"/>
        <v>#DIV/0!</v>
      </c>
      <c r="Z197" s="67" t="e">
        <f t="shared" si="147"/>
        <v>#DIV/0!</v>
      </c>
      <c r="AA197" s="67" t="e">
        <f>AA196/AA195*10</f>
        <v>#DIV/0!</v>
      </c>
      <c r="AB197" s="67" t="e">
        <f>AB196/AB195*10</f>
        <v>#DIV/0!</v>
      </c>
      <c r="AD197" s="214" t="e">
        <f t="shared" si="118"/>
        <v>#DIV/0!</v>
      </c>
      <c r="AE197" s="177"/>
      <c r="AF197" s="177"/>
      <c r="AG197" s="177"/>
      <c r="AH197" s="177"/>
      <c r="AQ197" s="177"/>
      <c r="AR197" s="177"/>
    </row>
    <row r="198" spans="1:44" s="96" customFormat="1" ht="30" customHeight="1" x14ac:dyDescent="0.2">
      <c r="A198" s="224" t="s">
        <v>110</v>
      </c>
      <c r="B198" s="1">
        <v>2714</v>
      </c>
      <c r="C198" s="69">
        <v>17282</v>
      </c>
      <c r="D198" s="69">
        <f t="shared" si="100"/>
        <v>2623</v>
      </c>
      <c r="E198" s="3">
        <f t="shared" si="123"/>
        <v>0.96647015475313192</v>
      </c>
      <c r="F198" s="3">
        <f>D198/C198</f>
        <v>0.15177641476680939</v>
      </c>
      <c r="G198" s="70">
        <v>8</v>
      </c>
      <c r="H198" s="107"/>
      <c r="I198" s="107">
        <v>120</v>
      </c>
      <c r="J198" s="107">
        <v>340</v>
      </c>
      <c r="K198" s="107"/>
      <c r="L198" s="107"/>
      <c r="M198" s="107">
        <v>300</v>
      </c>
      <c r="N198" s="107"/>
      <c r="O198" s="107"/>
      <c r="P198" s="107">
        <v>1077</v>
      </c>
      <c r="Q198" s="107"/>
      <c r="R198" s="112"/>
      <c r="S198" s="107"/>
      <c r="T198" s="107"/>
      <c r="U198" s="107"/>
      <c r="V198" s="107"/>
      <c r="W198" s="107">
        <v>426</v>
      </c>
      <c r="X198" s="107"/>
      <c r="Y198" s="107">
        <v>100</v>
      </c>
      <c r="Z198" s="107">
        <v>180</v>
      </c>
      <c r="AA198" s="107"/>
      <c r="AB198" s="107">
        <v>80</v>
      </c>
      <c r="AD198" s="214">
        <f t="shared" si="118"/>
        <v>0.16240945482272207</v>
      </c>
      <c r="AE198" s="177"/>
      <c r="AF198" s="177"/>
      <c r="AG198" s="177"/>
      <c r="AH198" s="177"/>
      <c r="AQ198" s="177"/>
      <c r="AR198" s="177"/>
    </row>
    <row r="199" spans="1:44" s="96" customFormat="1" ht="30" hidden="1" customHeight="1" x14ac:dyDescent="0.2">
      <c r="A199" s="224" t="s">
        <v>111</v>
      </c>
      <c r="B199" s="1"/>
      <c r="C199" s="69"/>
      <c r="D199" s="69">
        <f t="shared" si="100"/>
        <v>0</v>
      </c>
      <c r="E199" s="3" t="e">
        <f t="shared" si="123"/>
        <v>#DIV/0!</v>
      </c>
      <c r="F199" s="3"/>
      <c r="G199" s="70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D199" s="214" t="e">
        <f t="shared" si="118"/>
        <v>#DIV/0!</v>
      </c>
      <c r="AE199" s="177"/>
      <c r="AF199" s="177"/>
      <c r="AG199" s="177"/>
      <c r="AH199" s="177"/>
      <c r="AQ199" s="177"/>
      <c r="AR199" s="177"/>
    </row>
    <row r="200" spans="1:44" s="96" customFormat="1" ht="30" customHeight="1" x14ac:dyDescent="0.2">
      <c r="A200" s="224" t="s">
        <v>187</v>
      </c>
      <c r="B200" s="1">
        <v>420</v>
      </c>
      <c r="C200" s="69">
        <v>1567</v>
      </c>
      <c r="D200" s="69">
        <f t="shared" si="100"/>
        <v>275</v>
      </c>
      <c r="E200" s="3">
        <f t="shared" si="123"/>
        <v>0.65476190476190477</v>
      </c>
      <c r="F200" s="3">
        <f>D200/C200</f>
        <v>0.17549457562220805</v>
      </c>
      <c r="G200" s="70">
        <v>3</v>
      </c>
      <c r="H200" s="107"/>
      <c r="I200" s="107"/>
      <c r="J200" s="107"/>
      <c r="K200" s="107">
        <v>120</v>
      </c>
      <c r="L200" s="107"/>
      <c r="M200" s="107"/>
      <c r="N200" s="107"/>
      <c r="O200" s="107"/>
      <c r="P200" s="107"/>
      <c r="Q200" s="107"/>
      <c r="R200" s="107"/>
      <c r="S200" s="107"/>
      <c r="T200" s="107"/>
      <c r="U200" s="107">
        <v>20</v>
      </c>
      <c r="V200" s="107"/>
      <c r="W200" s="107"/>
      <c r="X200" s="107"/>
      <c r="Y200" s="107"/>
      <c r="Z200" s="107"/>
      <c r="AA200" s="107">
        <v>135</v>
      </c>
      <c r="AB200" s="107"/>
      <c r="AD200" s="214">
        <f t="shared" si="118"/>
        <v>0</v>
      </c>
      <c r="AE200" s="177"/>
      <c r="AF200" s="177"/>
      <c r="AG200" s="177"/>
      <c r="AH200" s="177"/>
      <c r="AQ200" s="177"/>
      <c r="AR200" s="177"/>
    </row>
    <row r="201" spans="1:44" s="96" customFormat="1" ht="32.25" customHeight="1" x14ac:dyDescent="0.2">
      <c r="A201" s="176" t="s">
        <v>188</v>
      </c>
      <c r="B201" s="12">
        <v>557</v>
      </c>
      <c r="C201" s="12"/>
      <c r="D201" s="12">
        <f t="shared" si="100"/>
        <v>339</v>
      </c>
      <c r="E201" s="11">
        <f t="shared" si="123"/>
        <v>0.60861759425493711</v>
      </c>
      <c r="F201" s="11"/>
      <c r="G201" s="119">
        <v>3</v>
      </c>
      <c r="H201" s="21"/>
      <c r="I201" s="21"/>
      <c r="J201" s="21"/>
      <c r="K201" s="21">
        <v>120</v>
      </c>
      <c r="L201" s="21"/>
      <c r="M201" s="21"/>
      <c r="N201" s="21"/>
      <c r="O201" s="21"/>
      <c r="P201" s="21"/>
      <c r="Q201" s="21"/>
      <c r="R201" s="21"/>
      <c r="S201" s="21"/>
      <c r="T201" s="21"/>
      <c r="U201" s="107">
        <v>16</v>
      </c>
      <c r="V201" s="21"/>
      <c r="W201" s="21"/>
      <c r="X201" s="21"/>
      <c r="Y201" s="21"/>
      <c r="Z201" s="21"/>
      <c r="AA201" s="107">
        <v>203</v>
      </c>
      <c r="AB201" s="21"/>
      <c r="AD201" s="214">
        <f t="shared" si="118"/>
        <v>0</v>
      </c>
      <c r="AE201" s="177"/>
      <c r="AF201" s="177"/>
      <c r="AG201" s="177"/>
      <c r="AH201" s="177"/>
      <c r="AQ201" s="177"/>
      <c r="AR201" s="177"/>
    </row>
    <row r="202" spans="1:44" s="96" customFormat="1" ht="27.75" customHeight="1" x14ac:dyDescent="0.2">
      <c r="A202" s="176" t="s">
        <v>189</v>
      </c>
      <c r="B202" s="234">
        <f>B201/B200*10</f>
        <v>13.261904761904761</v>
      </c>
      <c r="C202" s="128"/>
      <c r="D202" s="44">
        <f t="shared" ref="D202:I202" si="148">D201/D200*10</f>
        <v>12.327272727272726</v>
      </c>
      <c r="E202" s="44">
        <f t="shared" si="148"/>
        <v>9.2952505304390396</v>
      </c>
      <c r="F202" s="44"/>
      <c r="G202" s="44"/>
      <c r="H202" s="44" t="e">
        <f t="shared" si="148"/>
        <v>#DIV/0!</v>
      </c>
      <c r="I202" s="44" t="e">
        <f t="shared" si="148"/>
        <v>#DIV/0!</v>
      </c>
      <c r="J202" s="44" t="e">
        <f t="shared" ref="J202" si="149">J201/J200*10</f>
        <v>#DIV/0!</v>
      </c>
      <c r="K202" s="44">
        <f>K201/K200*10</f>
        <v>10</v>
      </c>
      <c r="L202" s="44" t="e">
        <f t="shared" ref="L202:R202" si="150">L201/L200*10</f>
        <v>#DIV/0!</v>
      </c>
      <c r="M202" s="44" t="e">
        <f t="shared" si="150"/>
        <v>#DIV/0!</v>
      </c>
      <c r="N202" s="44" t="e">
        <f t="shared" si="150"/>
        <v>#DIV/0!</v>
      </c>
      <c r="O202" s="44" t="e">
        <f t="shared" si="150"/>
        <v>#DIV/0!</v>
      </c>
      <c r="P202" s="44" t="e">
        <f t="shared" si="150"/>
        <v>#DIV/0!</v>
      </c>
      <c r="Q202" s="44" t="e">
        <f t="shared" si="150"/>
        <v>#DIV/0!</v>
      </c>
      <c r="R202" s="44" t="e">
        <f t="shared" si="150"/>
        <v>#DIV/0!</v>
      </c>
      <c r="S202" s="44" t="e">
        <f t="shared" ref="S202:AA202" si="151">S201/S200*10</f>
        <v>#DIV/0!</v>
      </c>
      <c r="T202" s="44" t="e">
        <f t="shared" si="151"/>
        <v>#DIV/0!</v>
      </c>
      <c r="U202" s="108">
        <f t="shared" si="151"/>
        <v>8</v>
      </c>
      <c r="V202" s="44" t="e">
        <f t="shared" si="151"/>
        <v>#DIV/0!</v>
      </c>
      <c r="W202" s="44" t="e">
        <f t="shared" si="151"/>
        <v>#DIV/0!</v>
      </c>
      <c r="X202" s="44" t="e">
        <f t="shared" si="151"/>
        <v>#DIV/0!</v>
      </c>
      <c r="Y202" s="44" t="e">
        <f t="shared" si="151"/>
        <v>#DIV/0!</v>
      </c>
      <c r="Z202" s="44" t="e">
        <f t="shared" si="151"/>
        <v>#DIV/0!</v>
      </c>
      <c r="AA202" s="108">
        <f t="shared" si="151"/>
        <v>15.037037037037038</v>
      </c>
      <c r="AB202" s="44"/>
      <c r="AD202" s="214" t="e">
        <f t="shared" si="118"/>
        <v>#DIV/0!</v>
      </c>
      <c r="AE202" s="177"/>
      <c r="AF202" s="177"/>
      <c r="AG202" s="177"/>
      <c r="AH202" s="177"/>
      <c r="AQ202" s="177"/>
      <c r="AR202" s="177"/>
    </row>
    <row r="203" spans="1:44" s="96" customFormat="1" ht="48" customHeight="1" x14ac:dyDescent="0.2">
      <c r="A203" s="196" t="s">
        <v>230</v>
      </c>
      <c r="B203" s="129">
        <v>10950</v>
      </c>
      <c r="C203" s="130"/>
      <c r="D203" s="69">
        <f t="shared" si="100"/>
        <v>452</v>
      </c>
      <c r="E203" s="3">
        <f t="shared" si="123"/>
        <v>4.1278538812785391E-2</v>
      </c>
      <c r="F203" s="3"/>
      <c r="G203" s="70">
        <v>3</v>
      </c>
      <c r="H203" s="108"/>
      <c r="I203" s="108"/>
      <c r="J203" s="108"/>
      <c r="K203" s="131">
        <v>307</v>
      </c>
      <c r="L203" s="131">
        <v>98</v>
      </c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>
        <v>47</v>
      </c>
      <c r="X203" s="131"/>
      <c r="Y203" s="108"/>
      <c r="Z203" s="108"/>
      <c r="AA203" s="108"/>
      <c r="AB203" s="108"/>
      <c r="AD203" s="214">
        <f t="shared" si="118"/>
        <v>0.10398230088495575</v>
      </c>
      <c r="AE203" s="177"/>
      <c r="AF203" s="177"/>
      <c r="AG203" s="177"/>
      <c r="AH203" s="177"/>
      <c r="AQ203" s="177"/>
      <c r="AR203" s="177"/>
    </row>
    <row r="204" spans="1:44" s="96" customFormat="1" ht="27.75" customHeight="1" x14ac:dyDescent="0.2">
      <c r="A204" s="176" t="s">
        <v>219</v>
      </c>
      <c r="B204" s="132">
        <v>12301</v>
      </c>
      <c r="C204" s="128"/>
      <c r="D204" s="12">
        <f t="shared" si="100"/>
        <v>375</v>
      </c>
      <c r="E204" s="11">
        <f t="shared" si="123"/>
        <v>3.048532639622795E-2</v>
      </c>
      <c r="F204" s="11"/>
      <c r="G204" s="119">
        <v>2</v>
      </c>
      <c r="H204" s="44"/>
      <c r="I204" s="44"/>
      <c r="J204" s="44"/>
      <c r="K204" s="131">
        <v>305</v>
      </c>
      <c r="L204" s="43">
        <v>70</v>
      </c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4"/>
      <c r="Z204" s="44"/>
      <c r="AA204" s="44"/>
      <c r="AB204" s="44"/>
      <c r="AD204" s="214">
        <f t="shared" si="118"/>
        <v>0</v>
      </c>
      <c r="AE204" s="177"/>
      <c r="AF204" s="177"/>
      <c r="AG204" s="177"/>
      <c r="AH204" s="177"/>
      <c r="AQ204" s="177"/>
      <c r="AR204" s="177"/>
    </row>
    <row r="205" spans="1:44" s="96" customFormat="1" ht="27.75" customHeight="1" x14ac:dyDescent="0.2">
      <c r="A205" s="176" t="s">
        <v>93</v>
      </c>
      <c r="B205" s="133">
        <f>B204/B203*10</f>
        <v>11.233789954337901</v>
      </c>
      <c r="C205" s="133"/>
      <c r="D205" s="37">
        <f t="shared" ref="D205:AB205" si="152">D204/D203*10</f>
        <v>8.2964601769911503</v>
      </c>
      <c r="E205" s="37">
        <f t="shared" si="152"/>
        <v>7.3852726557233641</v>
      </c>
      <c r="F205" s="37"/>
      <c r="G205" s="36"/>
      <c r="H205" s="37" t="e">
        <f t="shared" si="152"/>
        <v>#DIV/0!</v>
      </c>
      <c r="I205" s="37" t="e">
        <f t="shared" si="152"/>
        <v>#DIV/0!</v>
      </c>
      <c r="J205" s="37" t="e">
        <f t="shared" si="152"/>
        <v>#DIV/0!</v>
      </c>
      <c r="K205" s="123">
        <f t="shared" si="152"/>
        <v>9.9348534201954397</v>
      </c>
      <c r="L205" s="37">
        <f t="shared" si="152"/>
        <v>7.1428571428571432</v>
      </c>
      <c r="M205" s="37" t="e">
        <f t="shared" si="152"/>
        <v>#DIV/0!</v>
      </c>
      <c r="N205" s="37" t="e">
        <f t="shared" si="152"/>
        <v>#DIV/0!</v>
      </c>
      <c r="O205" s="37" t="e">
        <f t="shared" si="152"/>
        <v>#DIV/0!</v>
      </c>
      <c r="P205" s="37" t="e">
        <f t="shared" si="152"/>
        <v>#DIV/0!</v>
      </c>
      <c r="Q205" s="37" t="e">
        <f t="shared" si="152"/>
        <v>#DIV/0!</v>
      </c>
      <c r="R205" s="37" t="e">
        <f t="shared" si="152"/>
        <v>#DIV/0!</v>
      </c>
      <c r="S205" s="37" t="e">
        <f t="shared" si="152"/>
        <v>#DIV/0!</v>
      </c>
      <c r="T205" s="37" t="e">
        <f t="shared" si="152"/>
        <v>#DIV/0!</v>
      </c>
      <c r="U205" s="37" t="e">
        <f t="shared" si="152"/>
        <v>#DIV/0!</v>
      </c>
      <c r="V205" s="37" t="e">
        <f t="shared" si="152"/>
        <v>#DIV/0!</v>
      </c>
      <c r="W205" s="37">
        <f t="shared" si="152"/>
        <v>0</v>
      </c>
      <c r="X205" s="37" t="e">
        <f t="shared" si="152"/>
        <v>#DIV/0!</v>
      </c>
      <c r="Y205" s="37" t="e">
        <f t="shared" si="152"/>
        <v>#DIV/0!</v>
      </c>
      <c r="Z205" s="37" t="e">
        <f t="shared" si="152"/>
        <v>#DIV/0!</v>
      </c>
      <c r="AA205" s="37" t="e">
        <f t="shared" si="152"/>
        <v>#DIV/0!</v>
      </c>
      <c r="AB205" s="37" t="e">
        <f t="shared" si="152"/>
        <v>#DIV/0!</v>
      </c>
      <c r="AD205" s="214">
        <f t="shared" si="118"/>
        <v>0</v>
      </c>
      <c r="AE205" s="177"/>
      <c r="AF205" s="177"/>
      <c r="AG205" s="177"/>
      <c r="AH205" s="177"/>
      <c r="AQ205" s="177"/>
      <c r="AR205" s="177"/>
    </row>
    <row r="206" spans="1:44" s="96" customFormat="1" ht="30" hidden="1" customHeight="1" x14ac:dyDescent="0.2">
      <c r="A206" s="224" t="s">
        <v>181</v>
      </c>
      <c r="B206" s="1">
        <v>39.299999999999997</v>
      </c>
      <c r="C206" s="69"/>
      <c r="D206" s="69">
        <f t="shared" si="100"/>
        <v>0</v>
      </c>
      <c r="E206" s="3">
        <f t="shared" ref="E206:E222" si="153">D206/B206</f>
        <v>0</v>
      </c>
      <c r="F206" s="3"/>
      <c r="G206" s="70"/>
      <c r="H206" s="122"/>
      <c r="I206" s="122"/>
      <c r="J206" s="108"/>
      <c r="K206" s="122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D206" s="214" t="e">
        <f t="shared" si="118"/>
        <v>#DIV/0!</v>
      </c>
      <c r="AE206" s="177"/>
      <c r="AF206" s="177"/>
      <c r="AG206" s="177"/>
      <c r="AH206" s="177"/>
      <c r="AQ206" s="177"/>
      <c r="AR206" s="177"/>
    </row>
    <row r="207" spans="1:44" s="96" customFormat="1" ht="30" hidden="1" customHeight="1" x14ac:dyDescent="0.2">
      <c r="A207" s="224" t="s">
        <v>183</v>
      </c>
      <c r="B207" s="9">
        <v>51.5</v>
      </c>
      <c r="C207" s="85"/>
      <c r="D207" s="69">
        <f t="shared" si="100"/>
        <v>52.699999999999996</v>
      </c>
      <c r="E207" s="3">
        <f t="shared" si="153"/>
        <v>1.0233009708737864</v>
      </c>
      <c r="F207" s="3"/>
      <c r="G207" s="70">
        <v>7</v>
      </c>
      <c r="H207" s="122"/>
      <c r="I207" s="122"/>
      <c r="J207" s="108">
        <v>12</v>
      </c>
      <c r="K207" s="122"/>
      <c r="L207" s="107"/>
      <c r="M207" s="107"/>
      <c r="N207" s="107"/>
      <c r="O207" s="107">
        <v>2</v>
      </c>
      <c r="P207" s="107">
        <v>1.8</v>
      </c>
      <c r="Q207" s="107"/>
      <c r="R207" s="107">
        <v>6</v>
      </c>
      <c r="S207" s="107">
        <v>16</v>
      </c>
      <c r="T207" s="107"/>
      <c r="U207" s="107"/>
      <c r="V207" s="107"/>
      <c r="W207" s="107">
        <v>12.9</v>
      </c>
      <c r="X207" s="107"/>
      <c r="Y207" s="107"/>
      <c r="Z207" s="107"/>
      <c r="AA207" s="107"/>
      <c r="AB207" s="107">
        <v>2</v>
      </c>
      <c r="AD207" s="214">
        <f t="shared" si="118"/>
        <v>0.24478178368121445</v>
      </c>
      <c r="AE207" s="177"/>
      <c r="AF207" s="177"/>
      <c r="AG207" s="177"/>
      <c r="AH207" s="177"/>
      <c r="AQ207" s="177"/>
      <c r="AR207" s="177"/>
    </row>
    <row r="208" spans="1:44" s="96" customFormat="1" ht="30" hidden="1" customHeight="1" x14ac:dyDescent="0.2">
      <c r="A208" s="196" t="s">
        <v>182</v>
      </c>
      <c r="B208" s="9">
        <v>42.2</v>
      </c>
      <c r="C208" s="85"/>
      <c r="D208" s="69">
        <f t="shared" si="100"/>
        <v>0</v>
      </c>
      <c r="E208" s="3">
        <f t="shared" si="153"/>
        <v>0</v>
      </c>
      <c r="F208" s="3"/>
      <c r="G208" s="70"/>
      <c r="H208" s="122"/>
      <c r="I208" s="122"/>
      <c r="J208" s="108"/>
      <c r="K208" s="122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D208" s="214" t="e">
        <f t="shared" si="118"/>
        <v>#DIV/0!</v>
      </c>
      <c r="AE208" s="177"/>
      <c r="AF208" s="177"/>
      <c r="AG208" s="177"/>
      <c r="AH208" s="177"/>
      <c r="AQ208" s="177"/>
      <c r="AR208" s="177"/>
    </row>
    <row r="209" spans="1:44" s="96" customFormat="1" ht="30" hidden="1" customHeight="1" x14ac:dyDescent="0.2">
      <c r="A209" s="176" t="s">
        <v>185</v>
      </c>
      <c r="B209" s="9">
        <v>67.2</v>
      </c>
      <c r="C209" s="85"/>
      <c r="D209" s="69">
        <f t="shared" si="100"/>
        <v>185.6</v>
      </c>
      <c r="E209" s="3">
        <f t="shared" si="153"/>
        <v>2.7619047619047619</v>
      </c>
      <c r="F209" s="3"/>
      <c r="G209" s="70">
        <v>7</v>
      </c>
      <c r="H209" s="122"/>
      <c r="I209" s="122"/>
      <c r="J209" s="108">
        <v>15.6</v>
      </c>
      <c r="K209" s="122"/>
      <c r="L209" s="107"/>
      <c r="M209" s="107"/>
      <c r="N209" s="107"/>
      <c r="O209" s="107">
        <v>13</v>
      </c>
      <c r="P209" s="107">
        <v>12</v>
      </c>
      <c r="Q209" s="107"/>
      <c r="R209" s="107">
        <v>30</v>
      </c>
      <c r="S209" s="107">
        <v>53</v>
      </c>
      <c r="T209" s="107"/>
      <c r="U209" s="107"/>
      <c r="V209" s="107"/>
      <c r="W209" s="107">
        <v>50</v>
      </c>
      <c r="X209" s="107"/>
      <c r="Y209" s="107"/>
      <c r="Z209" s="107"/>
      <c r="AA209" s="107"/>
      <c r="AB209" s="107">
        <v>12</v>
      </c>
      <c r="AD209" s="214">
        <f t="shared" si="118"/>
        <v>0.26939655172413796</v>
      </c>
      <c r="AE209" s="177"/>
      <c r="AF209" s="177"/>
      <c r="AG209" s="177"/>
      <c r="AH209" s="177"/>
      <c r="AQ209" s="177"/>
      <c r="AR209" s="177"/>
    </row>
    <row r="210" spans="1:44" s="96" customFormat="1" ht="30" hidden="1" customHeight="1" x14ac:dyDescent="0.2">
      <c r="A210" s="178" t="s">
        <v>93</v>
      </c>
      <c r="B210" s="134">
        <f>B208/B206*10</f>
        <v>10.737913486005091</v>
      </c>
      <c r="C210" s="135"/>
      <c r="D210" s="135" t="e">
        <f>D208/D206*10</f>
        <v>#DIV/0!</v>
      </c>
      <c r="E210" s="3" t="e">
        <f t="shared" si="153"/>
        <v>#DIV/0!</v>
      </c>
      <c r="F210" s="3"/>
      <c r="G210" s="102"/>
      <c r="H210" s="108" t="e">
        <f t="shared" ref="H210:N210" si="154">H208/H206*10</f>
        <v>#DIV/0!</v>
      </c>
      <c r="I210" s="108" t="e">
        <f t="shared" si="154"/>
        <v>#DIV/0!</v>
      </c>
      <c r="J210" s="108" t="e">
        <f t="shared" si="154"/>
        <v>#DIV/0!</v>
      </c>
      <c r="K210" s="108" t="e">
        <f t="shared" si="154"/>
        <v>#DIV/0!</v>
      </c>
      <c r="L210" s="108" t="e">
        <f t="shared" si="154"/>
        <v>#DIV/0!</v>
      </c>
      <c r="M210" s="108" t="e">
        <f t="shared" si="154"/>
        <v>#DIV/0!</v>
      </c>
      <c r="N210" s="108" t="e">
        <f t="shared" si="154"/>
        <v>#DIV/0!</v>
      </c>
      <c r="O210" s="108" t="e">
        <f>O208/O206*10</f>
        <v>#DIV/0!</v>
      </c>
      <c r="P210" s="108" t="e">
        <f>P208/P206*10</f>
        <v>#DIV/0!</v>
      </c>
      <c r="Q210" s="108"/>
      <c r="R210" s="108"/>
      <c r="S210" s="108"/>
      <c r="T210" s="108"/>
      <c r="U210" s="108"/>
      <c r="V210" s="108"/>
      <c r="W210" s="108"/>
      <c r="X210" s="107"/>
      <c r="Y210" s="107"/>
      <c r="Z210" s="107"/>
      <c r="AA210" s="107"/>
      <c r="AB210" s="107"/>
      <c r="AD210" s="214" t="e">
        <f t="shared" si="118"/>
        <v>#DIV/0!</v>
      </c>
      <c r="AE210" s="177"/>
      <c r="AF210" s="177"/>
      <c r="AG210" s="177"/>
      <c r="AH210" s="177"/>
      <c r="AQ210" s="177"/>
      <c r="AR210" s="177"/>
    </row>
    <row r="211" spans="1:44" s="96" customFormat="1" ht="32.25" hidden="1" customHeight="1" x14ac:dyDescent="0.2">
      <c r="A211" s="178" t="s">
        <v>184</v>
      </c>
      <c r="B211" s="1">
        <v>13</v>
      </c>
      <c r="C211" s="69"/>
      <c r="D211" s="136">
        <f t="shared" ref="D211:AB211" si="155">D209/D207*10</f>
        <v>35.218216318785579</v>
      </c>
      <c r="E211" s="3">
        <f t="shared" si="153"/>
        <v>2.7090935629835062</v>
      </c>
      <c r="F211" s="3"/>
      <c r="G211" s="137"/>
      <c r="H211" s="138" t="e">
        <f t="shared" si="155"/>
        <v>#DIV/0!</v>
      </c>
      <c r="I211" s="138" t="e">
        <f t="shared" si="155"/>
        <v>#DIV/0!</v>
      </c>
      <c r="J211" s="138">
        <f t="shared" si="155"/>
        <v>13</v>
      </c>
      <c r="K211" s="138" t="e">
        <f t="shared" si="155"/>
        <v>#DIV/0!</v>
      </c>
      <c r="L211" s="138" t="e">
        <f t="shared" si="155"/>
        <v>#DIV/0!</v>
      </c>
      <c r="M211" s="138" t="e">
        <f t="shared" si="155"/>
        <v>#DIV/0!</v>
      </c>
      <c r="N211" s="138" t="e">
        <f t="shared" si="155"/>
        <v>#DIV/0!</v>
      </c>
      <c r="O211" s="138">
        <f t="shared" si="155"/>
        <v>65</v>
      </c>
      <c r="P211" s="138">
        <v>10079</v>
      </c>
      <c r="Q211" s="138" t="e">
        <f t="shared" si="155"/>
        <v>#DIV/0!</v>
      </c>
      <c r="R211" s="138">
        <f t="shared" si="155"/>
        <v>50</v>
      </c>
      <c r="S211" s="138">
        <f>S209/S207*10</f>
        <v>33.125</v>
      </c>
      <c r="T211" s="138" t="e">
        <f t="shared" si="155"/>
        <v>#DIV/0!</v>
      </c>
      <c r="U211" s="138" t="e">
        <f t="shared" si="155"/>
        <v>#DIV/0!</v>
      </c>
      <c r="V211" s="138" t="e">
        <f t="shared" si="155"/>
        <v>#DIV/0!</v>
      </c>
      <c r="W211" s="138">
        <f>W209/W207*10</f>
        <v>38.759689922480618</v>
      </c>
      <c r="X211" s="138" t="e">
        <f t="shared" si="155"/>
        <v>#DIV/0!</v>
      </c>
      <c r="Y211" s="138" t="e">
        <f t="shared" si="155"/>
        <v>#DIV/0!</v>
      </c>
      <c r="Z211" s="138" t="e">
        <f t="shared" si="155"/>
        <v>#DIV/0!</v>
      </c>
      <c r="AA211" s="138" t="e">
        <f t="shared" si="155"/>
        <v>#DIV/0!</v>
      </c>
      <c r="AB211" s="138">
        <f t="shared" si="155"/>
        <v>60</v>
      </c>
      <c r="AD211" s="214">
        <f t="shared" si="118"/>
        <v>1.1005580058807805</v>
      </c>
      <c r="AE211" s="177"/>
      <c r="AF211" s="177"/>
      <c r="AG211" s="177"/>
      <c r="AH211" s="177"/>
      <c r="AQ211" s="177"/>
      <c r="AR211" s="177"/>
    </row>
    <row r="212" spans="1:44" s="96" customFormat="1" ht="30" customHeight="1" x14ac:dyDescent="0.2">
      <c r="A212" s="224" t="s">
        <v>190</v>
      </c>
      <c r="B212" s="9">
        <v>93.5</v>
      </c>
      <c r="C212" s="85">
        <v>134</v>
      </c>
      <c r="D212" s="69">
        <f t="shared" si="100"/>
        <v>58</v>
      </c>
      <c r="E212" s="3">
        <f t="shared" si="153"/>
        <v>0.6203208556149733</v>
      </c>
      <c r="F212" s="3">
        <f>D212/C212</f>
        <v>0.43283582089552236</v>
      </c>
      <c r="G212" s="70">
        <v>4</v>
      </c>
      <c r="H212" s="120"/>
      <c r="I212" s="120"/>
      <c r="J212" s="120"/>
      <c r="K212" s="120">
        <v>7</v>
      </c>
      <c r="L212" s="120"/>
      <c r="M212" s="120"/>
      <c r="N212" s="120"/>
      <c r="O212" s="138"/>
      <c r="P212" s="138"/>
      <c r="Q212" s="138"/>
      <c r="R212" s="138"/>
      <c r="S212" s="138"/>
      <c r="T212" s="138"/>
      <c r="U212" s="139">
        <v>16</v>
      </c>
      <c r="V212" s="138">
        <v>4</v>
      </c>
      <c r="W212" s="138"/>
      <c r="X212" s="120"/>
      <c r="Y212" s="120"/>
      <c r="Z212" s="19">
        <v>31</v>
      </c>
      <c r="AA212" s="120"/>
      <c r="AB212" s="120"/>
      <c r="AD212" s="214">
        <f t="shared" si="118"/>
        <v>0</v>
      </c>
      <c r="AE212" s="177"/>
      <c r="AF212" s="177"/>
      <c r="AG212" s="177"/>
      <c r="AH212" s="177"/>
      <c r="AQ212" s="177"/>
      <c r="AR212" s="177"/>
    </row>
    <row r="213" spans="1:44" s="96" customFormat="1" ht="30" customHeight="1" x14ac:dyDescent="0.2">
      <c r="A213" s="176" t="s">
        <v>191</v>
      </c>
      <c r="B213" s="86">
        <v>155.1</v>
      </c>
      <c r="C213" s="85"/>
      <c r="D213" s="12">
        <f t="shared" si="100"/>
        <v>64.3</v>
      </c>
      <c r="E213" s="3">
        <f t="shared" si="153"/>
        <v>0.41457124435847842</v>
      </c>
      <c r="F213" s="3"/>
      <c r="G213" s="70">
        <v>3</v>
      </c>
      <c r="H213" s="120"/>
      <c r="I213" s="120"/>
      <c r="J213" s="138"/>
      <c r="K213" s="120">
        <v>5</v>
      </c>
      <c r="L213" s="120"/>
      <c r="M213" s="120"/>
      <c r="N213" s="120"/>
      <c r="O213" s="138"/>
      <c r="P213" s="138"/>
      <c r="Q213" s="138"/>
      <c r="R213" s="138"/>
      <c r="S213" s="138"/>
      <c r="T213" s="138"/>
      <c r="U213" s="138"/>
      <c r="V213" s="138">
        <v>2.9</v>
      </c>
      <c r="W213" s="138"/>
      <c r="X213" s="120"/>
      <c r="Y213" s="120"/>
      <c r="Z213" s="235">
        <v>56.4</v>
      </c>
      <c r="AA213" s="120"/>
      <c r="AB213" s="120"/>
      <c r="AD213" s="214">
        <f t="shared" si="118"/>
        <v>0</v>
      </c>
      <c r="AE213" s="177"/>
      <c r="AF213" s="177"/>
      <c r="AG213" s="177"/>
      <c r="AH213" s="177"/>
      <c r="AQ213" s="177"/>
      <c r="AR213" s="177"/>
    </row>
    <row r="214" spans="1:44" s="96" customFormat="1" ht="30" customHeight="1" x14ac:dyDescent="0.2">
      <c r="A214" s="176" t="s">
        <v>93</v>
      </c>
      <c r="B214" s="37">
        <f>B213/B212*10</f>
        <v>16.588235294117645</v>
      </c>
      <c r="C214" s="85"/>
      <c r="D214" s="138">
        <f t="shared" ref="D214:U214" si="156">D213/D212*10</f>
        <v>11.086206896551724</v>
      </c>
      <c r="E214" s="138">
        <f t="shared" si="156"/>
        <v>6.6831743702616775</v>
      </c>
      <c r="F214" s="138"/>
      <c r="G214" s="138"/>
      <c r="H214" s="138" t="e">
        <f t="shared" si="156"/>
        <v>#DIV/0!</v>
      </c>
      <c r="I214" s="138" t="e">
        <f t="shared" si="156"/>
        <v>#DIV/0!</v>
      </c>
      <c r="J214" s="138" t="e">
        <f t="shared" si="156"/>
        <v>#DIV/0!</v>
      </c>
      <c r="K214" s="138">
        <f t="shared" si="156"/>
        <v>7.1428571428571432</v>
      </c>
      <c r="L214" s="138" t="e">
        <f t="shared" si="156"/>
        <v>#DIV/0!</v>
      </c>
      <c r="M214" s="138" t="e">
        <f t="shared" si="156"/>
        <v>#DIV/0!</v>
      </c>
      <c r="N214" s="138" t="e">
        <f t="shared" si="156"/>
        <v>#DIV/0!</v>
      </c>
      <c r="O214" s="138" t="e">
        <f t="shared" si="156"/>
        <v>#DIV/0!</v>
      </c>
      <c r="P214" s="138" t="e">
        <f t="shared" si="156"/>
        <v>#DIV/0!</v>
      </c>
      <c r="Q214" s="138" t="e">
        <f t="shared" si="156"/>
        <v>#DIV/0!</v>
      </c>
      <c r="R214" s="138" t="e">
        <f t="shared" si="156"/>
        <v>#DIV/0!</v>
      </c>
      <c r="S214" s="138" t="e">
        <f t="shared" si="156"/>
        <v>#DIV/0!</v>
      </c>
      <c r="T214" s="138" t="e">
        <f t="shared" si="156"/>
        <v>#DIV/0!</v>
      </c>
      <c r="U214" s="138">
        <f t="shared" si="156"/>
        <v>0</v>
      </c>
      <c r="V214" s="138">
        <f t="shared" ref="V214:Y214" si="157">V213/V212*10</f>
        <v>7.25</v>
      </c>
      <c r="W214" s="138" t="e">
        <f t="shared" si="157"/>
        <v>#DIV/0!</v>
      </c>
      <c r="X214" s="138" t="e">
        <f t="shared" si="157"/>
        <v>#DIV/0!</v>
      </c>
      <c r="Y214" s="138" t="e">
        <f t="shared" si="157"/>
        <v>#DIV/0!</v>
      </c>
      <c r="Z214" s="236">
        <f>Z213/Z212*10</f>
        <v>18.193548387096776</v>
      </c>
      <c r="AA214" s="138" t="e">
        <f t="shared" ref="AA214:AB214" si="158">AA213/AA212*10</f>
        <v>#DIV/0!</v>
      </c>
      <c r="AB214" s="138" t="e">
        <f t="shared" si="158"/>
        <v>#DIV/0!</v>
      </c>
      <c r="AD214" s="214" t="e">
        <f t="shared" si="118"/>
        <v>#DIV/0!</v>
      </c>
      <c r="AE214" s="177"/>
      <c r="AF214" s="177"/>
      <c r="AG214" s="177"/>
      <c r="AH214" s="177"/>
      <c r="AQ214" s="177"/>
      <c r="AR214" s="177"/>
    </row>
    <row r="215" spans="1:44" s="216" customFormat="1" ht="30" customHeight="1" x14ac:dyDescent="0.2">
      <c r="A215" s="196" t="s">
        <v>112</v>
      </c>
      <c r="B215" s="1">
        <v>95681</v>
      </c>
      <c r="C215" s="69">
        <v>88000</v>
      </c>
      <c r="D215" s="69">
        <f t="shared" si="100"/>
        <v>77520</v>
      </c>
      <c r="E215" s="3">
        <f t="shared" si="153"/>
        <v>0.81019220116846602</v>
      </c>
      <c r="F215" s="3">
        <f>D215/C215</f>
        <v>0.88090909090909086</v>
      </c>
      <c r="G215" s="70">
        <v>21</v>
      </c>
      <c r="H215" s="68">
        <v>7600</v>
      </c>
      <c r="I215" s="68">
        <v>2600</v>
      </c>
      <c r="J215" s="68">
        <v>2100</v>
      </c>
      <c r="K215" s="68">
        <v>4030</v>
      </c>
      <c r="L215" s="68">
        <v>2098</v>
      </c>
      <c r="M215" s="68">
        <v>6300</v>
      </c>
      <c r="N215" s="68">
        <v>3100</v>
      </c>
      <c r="O215" s="68">
        <v>3000</v>
      </c>
      <c r="P215" s="68">
        <v>3680</v>
      </c>
      <c r="Q215" s="68">
        <v>1203</v>
      </c>
      <c r="R215" s="68">
        <v>2822</v>
      </c>
      <c r="S215" s="68">
        <v>4900</v>
      </c>
      <c r="T215" s="68">
        <v>5021</v>
      </c>
      <c r="U215" s="68">
        <v>2780</v>
      </c>
      <c r="V215" s="68">
        <v>6580</v>
      </c>
      <c r="W215" s="68">
        <v>2420</v>
      </c>
      <c r="X215" s="68">
        <v>1800</v>
      </c>
      <c r="Y215" s="68">
        <v>2000</v>
      </c>
      <c r="Z215" s="1">
        <v>5789</v>
      </c>
      <c r="AA215" s="68">
        <v>5797</v>
      </c>
      <c r="AB215" s="68">
        <v>1900</v>
      </c>
      <c r="AD215" s="214">
        <f t="shared" si="118"/>
        <v>3.1217750257997934E-2</v>
      </c>
      <c r="AE215" s="217"/>
      <c r="AF215" s="217"/>
      <c r="AG215" s="217"/>
      <c r="AH215" s="217"/>
      <c r="AQ215" s="217"/>
      <c r="AR215" s="217"/>
    </row>
    <row r="216" spans="1:44" s="216" customFormat="1" ht="30" customHeight="1" x14ac:dyDescent="0.2">
      <c r="A216" s="178" t="s">
        <v>113</v>
      </c>
      <c r="B216" s="15">
        <f t="shared" ref="B216:D216" si="159">B215/B218</f>
        <v>0.91124761904761908</v>
      </c>
      <c r="C216" s="15"/>
      <c r="D216" s="15">
        <f t="shared" si="159"/>
        <v>0.88090909090909086</v>
      </c>
      <c r="E216" s="3">
        <f t="shared" si="153"/>
        <v>0.96670660366691963</v>
      </c>
      <c r="F216" s="3"/>
      <c r="G216" s="140"/>
      <c r="H216" s="81">
        <f>H215/H218</f>
        <v>1</v>
      </c>
      <c r="I216" s="81">
        <f t="shared" ref="I216:AB216" si="160">I215/I218</f>
        <v>0.78787878787878785</v>
      </c>
      <c r="J216" s="81">
        <f t="shared" si="160"/>
        <v>1</v>
      </c>
      <c r="K216" s="81">
        <f t="shared" si="160"/>
        <v>0.69482758620689655</v>
      </c>
      <c r="L216" s="81">
        <f t="shared" si="160"/>
        <v>0.80692307692307697</v>
      </c>
      <c r="M216" s="81">
        <f t="shared" si="160"/>
        <v>1</v>
      </c>
      <c r="N216" s="81">
        <f t="shared" si="160"/>
        <v>1</v>
      </c>
      <c r="O216" s="81">
        <f t="shared" si="160"/>
        <v>1</v>
      </c>
      <c r="P216" s="81">
        <f t="shared" si="160"/>
        <v>0.85581395348837208</v>
      </c>
      <c r="Q216" s="81">
        <f t="shared" si="160"/>
        <v>0.54681818181818187</v>
      </c>
      <c r="R216" s="81">
        <f t="shared" si="160"/>
        <v>0.70550000000000002</v>
      </c>
      <c r="S216" s="81">
        <f t="shared" si="160"/>
        <v>1</v>
      </c>
      <c r="T216" s="81">
        <f t="shared" si="160"/>
        <v>0.98450980392156862</v>
      </c>
      <c r="U216" s="81">
        <f t="shared" si="160"/>
        <v>0.56734693877551023</v>
      </c>
      <c r="V216" s="81">
        <f t="shared" si="160"/>
        <v>0.8773333333333333</v>
      </c>
      <c r="W216" s="81">
        <f t="shared" si="160"/>
        <v>0.71176470588235297</v>
      </c>
      <c r="X216" s="81">
        <f t="shared" si="160"/>
        <v>0.9</v>
      </c>
      <c r="Y216" s="81">
        <f t="shared" si="160"/>
        <v>1</v>
      </c>
      <c r="Z216" s="81">
        <f t="shared" si="160"/>
        <v>0.96483333333333332</v>
      </c>
      <c r="AA216" s="81">
        <f t="shared" si="160"/>
        <v>1.0351785714285715</v>
      </c>
      <c r="AB216" s="81">
        <f t="shared" si="160"/>
        <v>0.82608695652173914</v>
      </c>
      <c r="AD216" s="214">
        <f t="shared" si="118"/>
        <v>0.80798883020700552</v>
      </c>
      <c r="AE216" s="217"/>
      <c r="AF216" s="217"/>
      <c r="AG216" s="217"/>
      <c r="AH216" s="217"/>
      <c r="AQ216" s="217"/>
      <c r="AR216" s="217"/>
    </row>
    <row r="217" spans="1:44" s="96" customFormat="1" ht="30" customHeight="1" x14ac:dyDescent="0.2">
      <c r="A217" s="196" t="s">
        <v>114</v>
      </c>
      <c r="B217" s="1">
        <v>87385</v>
      </c>
      <c r="C217" s="69"/>
      <c r="D217" s="12">
        <f t="shared" si="100"/>
        <v>54973</v>
      </c>
      <c r="E217" s="3">
        <f t="shared" si="153"/>
        <v>0.62908966069691596</v>
      </c>
      <c r="F217" s="3"/>
      <c r="G217" s="70">
        <v>13</v>
      </c>
      <c r="H217" s="73">
        <v>2500</v>
      </c>
      <c r="I217" s="73">
        <v>960</v>
      </c>
      <c r="J217" s="73">
        <v>13536</v>
      </c>
      <c r="K217" s="73">
        <v>2040</v>
      </c>
      <c r="L217" s="73"/>
      <c r="M217" s="73">
        <v>4710</v>
      </c>
      <c r="N217" s="73"/>
      <c r="O217" s="73">
        <v>5980</v>
      </c>
      <c r="P217" s="73">
        <v>1690</v>
      </c>
      <c r="Q217" s="73"/>
      <c r="R217" s="73">
        <v>337</v>
      </c>
      <c r="S217" s="73">
        <v>2000</v>
      </c>
      <c r="T217" s="73">
        <v>5076</v>
      </c>
      <c r="U217" s="73">
        <v>140</v>
      </c>
      <c r="V217" s="73"/>
      <c r="W217" s="73"/>
      <c r="X217" s="73"/>
      <c r="Y217" s="73"/>
      <c r="Z217" s="73"/>
      <c r="AA217" s="73">
        <v>14154</v>
      </c>
      <c r="AB217" s="73">
        <v>1850</v>
      </c>
      <c r="AD217" s="214">
        <f t="shared" si="118"/>
        <v>0</v>
      </c>
      <c r="AE217" s="177"/>
      <c r="AF217" s="177"/>
      <c r="AG217" s="177"/>
      <c r="AH217" s="177"/>
      <c r="AQ217" s="177"/>
      <c r="AR217" s="177"/>
    </row>
    <row r="218" spans="1:44" s="96" customFormat="1" ht="30" customHeight="1" outlineLevel="1" x14ac:dyDescent="0.2">
      <c r="A218" s="196" t="s">
        <v>115</v>
      </c>
      <c r="B218" s="1">
        <v>105000</v>
      </c>
      <c r="C218" s="1"/>
      <c r="D218" s="1">
        <f>SUM(H218:AB218)</f>
        <v>88000</v>
      </c>
      <c r="E218" s="3">
        <f t="shared" si="153"/>
        <v>0.83809523809523812</v>
      </c>
      <c r="F218" s="3"/>
      <c r="G218" s="70"/>
      <c r="H218" s="73">
        <v>7600</v>
      </c>
      <c r="I218" s="73">
        <v>3300</v>
      </c>
      <c r="J218" s="73">
        <v>2100</v>
      </c>
      <c r="K218" s="73">
        <v>5800</v>
      </c>
      <c r="L218" s="73">
        <v>2600</v>
      </c>
      <c r="M218" s="73">
        <v>6300</v>
      </c>
      <c r="N218" s="73">
        <v>3100</v>
      </c>
      <c r="O218" s="73">
        <v>3000</v>
      </c>
      <c r="P218" s="73">
        <v>4300</v>
      </c>
      <c r="Q218" s="73">
        <v>2200</v>
      </c>
      <c r="R218" s="73">
        <v>4000</v>
      </c>
      <c r="S218" s="73">
        <v>4900</v>
      </c>
      <c r="T218" s="73">
        <v>5100</v>
      </c>
      <c r="U218" s="73">
        <v>4900</v>
      </c>
      <c r="V218" s="73">
        <v>7500</v>
      </c>
      <c r="W218" s="73">
        <v>3400</v>
      </c>
      <c r="X218" s="73">
        <v>2000</v>
      </c>
      <c r="Y218" s="73">
        <v>2000</v>
      </c>
      <c r="Z218" s="73">
        <v>6000</v>
      </c>
      <c r="AA218" s="73">
        <v>5600</v>
      </c>
      <c r="AB218" s="73">
        <v>2300</v>
      </c>
      <c r="AD218" s="214">
        <f t="shared" si="118"/>
        <v>3.8636363636363635E-2</v>
      </c>
      <c r="AE218" s="177"/>
      <c r="AF218" s="177"/>
      <c r="AG218" s="177"/>
      <c r="AH218" s="177"/>
      <c r="AQ218" s="177"/>
      <c r="AR218" s="177"/>
    </row>
    <row r="219" spans="1:44" s="96" customFormat="1" ht="30" customHeight="1" outlineLevel="1" x14ac:dyDescent="0.2">
      <c r="A219" s="196" t="s">
        <v>116</v>
      </c>
      <c r="B219" s="1">
        <v>87185</v>
      </c>
      <c r="C219" s="69">
        <v>88000</v>
      </c>
      <c r="D219" s="69">
        <f t="shared" si="100"/>
        <v>62642.7</v>
      </c>
      <c r="E219" s="3">
        <f t="shared" si="153"/>
        <v>0.71850318288696446</v>
      </c>
      <c r="F219" s="3">
        <f>D219/C219</f>
        <v>0.71184886363636357</v>
      </c>
      <c r="G219" s="70">
        <v>21</v>
      </c>
      <c r="H219" s="68">
        <v>3800</v>
      </c>
      <c r="I219" s="68">
        <v>2545</v>
      </c>
      <c r="J219" s="68">
        <v>2100</v>
      </c>
      <c r="K219" s="68">
        <v>4385</v>
      </c>
      <c r="L219" s="68">
        <v>1465</v>
      </c>
      <c r="M219" s="68">
        <v>3580</v>
      </c>
      <c r="N219" s="68">
        <v>2415</v>
      </c>
      <c r="O219" s="68">
        <v>2336</v>
      </c>
      <c r="P219" s="68">
        <v>3717</v>
      </c>
      <c r="Q219" s="71">
        <v>1107.7</v>
      </c>
      <c r="R219" s="68">
        <v>1829</v>
      </c>
      <c r="S219" s="68">
        <v>3700</v>
      </c>
      <c r="T219" s="68">
        <v>4349</v>
      </c>
      <c r="U219" s="68">
        <v>3215</v>
      </c>
      <c r="V219" s="68">
        <v>6503</v>
      </c>
      <c r="W219" s="68">
        <v>2219</v>
      </c>
      <c r="X219" s="68">
        <v>1187</v>
      </c>
      <c r="Y219" s="68">
        <v>1217</v>
      </c>
      <c r="Z219" s="68">
        <v>5270</v>
      </c>
      <c r="AA219" s="68">
        <v>4118</v>
      </c>
      <c r="AB219" s="68">
        <v>1585</v>
      </c>
      <c r="AD219" s="214">
        <f t="shared" si="118"/>
        <v>3.5423121928013959E-2</v>
      </c>
      <c r="AE219" s="177"/>
      <c r="AF219" s="177"/>
      <c r="AG219" s="177"/>
      <c r="AH219" s="177"/>
      <c r="AQ219" s="177"/>
      <c r="AR219" s="177"/>
    </row>
    <row r="220" spans="1:44" s="96" customFormat="1" ht="30" customHeight="1" x14ac:dyDescent="0.2">
      <c r="A220" s="178" t="s">
        <v>52</v>
      </c>
      <c r="B220" s="141">
        <f>B219/B218</f>
        <v>0.83033333333333337</v>
      </c>
      <c r="C220" s="142"/>
      <c r="D220" s="78">
        <f t="shared" ref="D220" si="161">D219/D218</f>
        <v>0.71184886363636357</v>
      </c>
      <c r="E220" s="3">
        <f>D220/B220</f>
        <v>0.85730493412649167</v>
      </c>
      <c r="F220" s="78"/>
      <c r="G220" s="78"/>
      <c r="H220" s="78">
        <f t="shared" ref="H220:AB220" si="162">H219/H218</f>
        <v>0.5</v>
      </c>
      <c r="I220" s="78">
        <f t="shared" si="162"/>
        <v>0.77121212121212124</v>
      </c>
      <c r="J220" s="78">
        <f t="shared" si="162"/>
        <v>1</v>
      </c>
      <c r="K220" s="78">
        <f t="shared" si="162"/>
        <v>0.75603448275862073</v>
      </c>
      <c r="L220" s="78">
        <f t="shared" si="162"/>
        <v>0.56346153846153846</v>
      </c>
      <c r="M220" s="78">
        <f t="shared" si="162"/>
        <v>0.56825396825396823</v>
      </c>
      <c r="N220" s="78">
        <f t="shared" si="162"/>
        <v>0.77903225806451615</v>
      </c>
      <c r="O220" s="78">
        <f t="shared" si="162"/>
        <v>0.77866666666666662</v>
      </c>
      <c r="P220" s="78">
        <f t="shared" si="162"/>
        <v>0.86441860465116283</v>
      </c>
      <c r="Q220" s="78">
        <f t="shared" si="162"/>
        <v>0.50350000000000006</v>
      </c>
      <c r="R220" s="78">
        <f t="shared" si="162"/>
        <v>0.45724999999999999</v>
      </c>
      <c r="S220" s="78">
        <f t="shared" si="162"/>
        <v>0.75510204081632648</v>
      </c>
      <c r="T220" s="78">
        <f t="shared" si="162"/>
        <v>0.85274509803921572</v>
      </c>
      <c r="U220" s="78">
        <f t="shared" si="162"/>
        <v>0.65612244897959182</v>
      </c>
      <c r="V220" s="78">
        <f t="shared" si="162"/>
        <v>0.86706666666666665</v>
      </c>
      <c r="W220" s="78">
        <f t="shared" si="162"/>
        <v>0.65264705882352936</v>
      </c>
      <c r="X220" s="78">
        <f t="shared" si="162"/>
        <v>0.59350000000000003</v>
      </c>
      <c r="Y220" s="78">
        <f t="shared" si="162"/>
        <v>0.60850000000000004</v>
      </c>
      <c r="Z220" s="78">
        <f t="shared" si="162"/>
        <v>0.8783333333333333</v>
      </c>
      <c r="AA220" s="78">
        <f t="shared" si="162"/>
        <v>0.73535714285714282</v>
      </c>
      <c r="AB220" s="78">
        <f t="shared" si="162"/>
        <v>0.68913043478260871</v>
      </c>
      <c r="AD220" s="214">
        <f t="shared" si="118"/>
        <v>0.91683374401918483</v>
      </c>
      <c r="AE220" s="177"/>
      <c r="AF220" s="177"/>
      <c r="AG220" s="177"/>
      <c r="AH220" s="177"/>
      <c r="AQ220" s="177"/>
      <c r="AR220" s="177"/>
    </row>
    <row r="221" spans="1:44" s="96" customFormat="1" ht="30" customHeight="1" x14ac:dyDescent="0.2">
      <c r="A221" s="176" t="s">
        <v>117</v>
      </c>
      <c r="B221" s="13">
        <v>77749</v>
      </c>
      <c r="C221" s="69"/>
      <c r="D221" s="12">
        <f t="shared" si="100"/>
        <v>59589.5</v>
      </c>
      <c r="E221" s="3">
        <f t="shared" si="153"/>
        <v>0.76643429497485493</v>
      </c>
      <c r="F221" s="3"/>
      <c r="G221" s="70">
        <v>21</v>
      </c>
      <c r="H221" s="73">
        <v>3500</v>
      </c>
      <c r="I221" s="73">
        <v>2485</v>
      </c>
      <c r="J221" s="73">
        <v>2100</v>
      </c>
      <c r="K221" s="73">
        <v>4165</v>
      </c>
      <c r="L221" s="73">
        <v>1465</v>
      </c>
      <c r="M221" s="73">
        <v>3580</v>
      </c>
      <c r="N221" s="73">
        <v>2005</v>
      </c>
      <c r="O221" s="73">
        <v>2210</v>
      </c>
      <c r="P221" s="73">
        <v>3717</v>
      </c>
      <c r="Q221" s="73">
        <v>992.5</v>
      </c>
      <c r="R221" s="73">
        <v>1578</v>
      </c>
      <c r="S221" s="73">
        <v>3480</v>
      </c>
      <c r="T221" s="73">
        <v>4299</v>
      </c>
      <c r="U221" s="73">
        <v>3215</v>
      </c>
      <c r="V221" s="73">
        <v>6453</v>
      </c>
      <c r="W221" s="73">
        <v>2192</v>
      </c>
      <c r="X221" s="73">
        <v>1187</v>
      </c>
      <c r="Y221" s="73">
        <v>1217</v>
      </c>
      <c r="Z221" s="73">
        <v>5082</v>
      </c>
      <c r="AA221" s="73">
        <v>3378</v>
      </c>
      <c r="AB221" s="73">
        <v>1289</v>
      </c>
      <c r="AD221" s="214">
        <f t="shared" si="118"/>
        <v>3.6785004069508888E-2</v>
      </c>
      <c r="AE221" s="177"/>
      <c r="AF221" s="177"/>
      <c r="AG221" s="177"/>
      <c r="AH221" s="177"/>
      <c r="AQ221" s="177"/>
      <c r="AR221" s="177"/>
    </row>
    <row r="222" spans="1:44" s="96" customFormat="1" ht="30" customHeight="1" x14ac:dyDescent="0.2">
      <c r="A222" s="176" t="s">
        <v>118</v>
      </c>
      <c r="B222" s="13">
        <v>7247</v>
      </c>
      <c r="C222" s="69"/>
      <c r="D222" s="12">
        <f t="shared" si="100"/>
        <v>2969</v>
      </c>
      <c r="E222" s="3">
        <f t="shared" si="153"/>
        <v>0.40968676693804335</v>
      </c>
      <c r="F222" s="3"/>
      <c r="G222" s="70">
        <v>14</v>
      </c>
      <c r="H222" s="73">
        <v>300</v>
      </c>
      <c r="I222" s="73">
        <v>60</v>
      </c>
      <c r="J222" s="73"/>
      <c r="K222" s="73">
        <v>220</v>
      </c>
      <c r="L222" s="73"/>
      <c r="M222" s="73"/>
      <c r="N222" s="73">
        <v>410</v>
      </c>
      <c r="O222" s="73">
        <v>110</v>
      </c>
      <c r="P222" s="73"/>
      <c r="Q222" s="73">
        <v>37</v>
      </c>
      <c r="R222" s="73">
        <v>251</v>
      </c>
      <c r="S222" s="73">
        <v>220</v>
      </c>
      <c r="T222" s="73">
        <v>50</v>
      </c>
      <c r="U222" s="73"/>
      <c r="V222" s="73">
        <v>50</v>
      </c>
      <c r="W222" s="73">
        <v>27</v>
      </c>
      <c r="X222" s="73"/>
      <c r="Y222" s="73"/>
      <c r="Z222" s="73">
        <v>188</v>
      </c>
      <c r="AA222" s="73">
        <v>750</v>
      </c>
      <c r="AB222" s="73">
        <v>296</v>
      </c>
      <c r="AD222" s="214">
        <f t="shared" si="118"/>
        <v>9.0939710340181886E-3</v>
      </c>
      <c r="AE222" s="177"/>
      <c r="AF222" s="177"/>
      <c r="AG222" s="177"/>
      <c r="AH222" s="177"/>
      <c r="AQ222" s="177"/>
      <c r="AR222" s="177"/>
    </row>
    <row r="223" spans="1:44" s="96" customFormat="1" ht="30" customHeight="1" x14ac:dyDescent="0.2">
      <c r="A223" s="196" t="s">
        <v>231</v>
      </c>
      <c r="B223" s="1">
        <v>0</v>
      </c>
      <c r="C223" s="69"/>
      <c r="D223" s="12">
        <f>SUM(H223:AB223)</f>
        <v>25</v>
      </c>
      <c r="E223" s="3" t="e">
        <f t="shared" ref="E223:E224" si="163">D223/B223</f>
        <v>#DIV/0!</v>
      </c>
      <c r="F223" s="3"/>
      <c r="G223" s="70">
        <v>1</v>
      </c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4"/>
      <c r="U223" s="143">
        <v>25</v>
      </c>
      <c r="V223" s="143"/>
      <c r="W223" s="143"/>
      <c r="X223" s="143"/>
      <c r="Y223" s="143"/>
      <c r="Z223" s="143"/>
      <c r="AA223" s="143"/>
      <c r="AB223" s="143"/>
      <c r="AD223" s="214">
        <f t="shared" si="118"/>
        <v>0</v>
      </c>
      <c r="AE223" s="177"/>
      <c r="AF223" s="177"/>
      <c r="AG223" s="177"/>
      <c r="AH223" s="177"/>
      <c r="AQ223" s="177"/>
      <c r="AR223" s="177"/>
    </row>
    <row r="224" spans="1:44" s="216" customFormat="1" ht="45" hidden="1" outlineLevel="1" x14ac:dyDescent="0.2">
      <c r="A224" s="176" t="s">
        <v>232</v>
      </c>
      <c r="B224" s="16">
        <v>90210</v>
      </c>
      <c r="C224" s="69"/>
      <c r="D224" s="69">
        <f t="shared" si="100"/>
        <v>83772.995999999999</v>
      </c>
      <c r="E224" s="3">
        <f t="shared" si="163"/>
        <v>0.92864423012969732</v>
      </c>
      <c r="F224" s="3"/>
      <c r="G224" s="70"/>
      <c r="H224" s="94">
        <v>880</v>
      </c>
      <c r="I224" s="94">
        <v>1970</v>
      </c>
      <c r="J224" s="94">
        <v>10455</v>
      </c>
      <c r="K224" s="94">
        <v>6504</v>
      </c>
      <c r="L224" s="94">
        <v>5030.9960000000001</v>
      </c>
      <c r="M224" s="94">
        <v>4259</v>
      </c>
      <c r="N224" s="94">
        <v>1636</v>
      </c>
      <c r="O224" s="94">
        <v>3512</v>
      </c>
      <c r="P224" s="94">
        <v>2656</v>
      </c>
      <c r="Q224" s="94">
        <v>3239</v>
      </c>
      <c r="R224" s="107">
        <v>4313</v>
      </c>
      <c r="S224" s="107">
        <v>4313</v>
      </c>
      <c r="T224" s="107">
        <v>4548</v>
      </c>
      <c r="U224" s="107">
        <v>1798</v>
      </c>
      <c r="V224" s="107">
        <v>3632</v>
      </c>
      <c r="W224" s="107">
        <v>4499</v>
      </c>
      <c r="X224" s="107">
        <v>928</v>
      </c>
      <c r="Y224" s="107">
        <v>1507</v>
      </c>
      <c r="Z224" s="107">
        <v>4986</v>
      </c>
      <c r="AA224" s="107">
        <v>8411</v>
      </c>
      <c r="AB224" s="94">
        <v>4696</v>
      </c>
      <c r="AD224" s="214">
        <f t="shared" si="118"/>
        <v>5.3704656808501873E-2</v>
      </c>
      <c r="AE224" s="217"/>
      <c r="AF224" s="217"/>
      <c r="AG224" s="217"/>
      <c r="AH224" s="217"/>
      <c r="AQ224" s="217"/>
      <c r="AR224" s="217"/>
    </row>
    <row r="225" spans="1:49" s="237" customFormat="1" ht="45" customHeight="1" outlineLevel="1" x14ac:dyDescent="0.2">
      <c r="A225" s="196" t="s">
        <v>205</v>
      </c>
      <c r="B225" s="16">
        <v>86668</v>
      </c>
      <c r="C225" s="69">
        <v>82075</v>
      </c>
      <c r="D225" s="69">
        <f>SUM(H225:AB225)</f>
        <v>81143.199999999997</v>
      </c>
      <c r="E225" s="3">
        <f t="shared" ref="E225:E247" si="164">D225/B225</f>
        <v>0.93625328841094746</v>
      </c>
      <c r="F225" s="3">
        <f>D225/C225</f>
        <v>0.98864696923545536</v>
      </c>
      <c r="G225" s="70">
        <v>21</v>
      </c>
      <c r="H225" s="107">
        <v>570</v>
      </c>
      <c r="I225" s="107">
        <v>1879</v>
      </c>
      <c r="J225" s="107">
        <v>9148</v>
      </c>
      <c r="K225" s="107">
        <v>4769</v>
      </c>
      <c r="L225" s="107">
        <v>4500</v>
      </c>
      <c r="M225" s="107">
        <v>4910</v>
      </c>
      <c r="N225" s="131">
        <v>3080</v>
      </c>
      <c r="O225" s="107">
        <v>3860</v>
      </c>
      <c r="P225" s="107">
        <v>2995</v>
      </c>
      <c r="Q225" s="107">
        <v>2719</v>
      </c>
      <c r="R225" s="107">
        <v>2418</v>
      </c>
      <c r="S225" s="107">
        <v>4259</v>
      </c>
      <c r="T225" s="107">
        <v>4811</v>
      </c>
      <c r="U225" s="107">
        <v>2492</v>
      </c>
      <c r="V225" s="107">
        <v>3800</v>
      </c>
      <c r="W225" s="107">
        <v>3761.2</v>
      </c>
      <c r="X225" s="107">
        <v>965</v>
      </c>
      <c r="Y225" s="107">
        <v>1557</v>
      </c>
      <c r="Z225" s="107">
        <v>5589</v>
      </c>
      <c r="AA225" s="107">
        <v>8411</v>
      </c>
      <c r="AB225" s="107">
        <v>4650</v>
      </c>
      <c r="AD225" s="214">
        <f t="shared" si="118"/>
        <v>4.6352621045263186E-2</v>
      </c>
      <c r="AE225" s="238"/>
      <c r="AF225" s="238"/>
      <c r="AG225" s="238"/>
      <c r="AH225" s="238"/>
      <c r="AQ225" s="238"/>
      <c r="AR225" s="238"/>
    </row>
    <row r="226" spans="1:49" s="216" customFormat="1" ht="30" hidden="1" customHeight="1" x14ac:dyDescent="0.2">
      <c r="A226" s="176" t="s">
        <v>119</v>
      </c>
      <c r="B226" s="145">
        <f>B225/B224</f>
        <v>0.96073606030373571</v>
      </c>
      <c r="C226" s="146"/>
      <c r="D226" s="69">
        <f t="shared" si="100"/>
        <v>20.424814512819577</v>
      </c>
      <c r="E226" s="3">
        <f t="shared" si="164"/>
        <v>21.25954812850711</v>
      </c>
      <c r="F226" s="3"/>
      <c r="G226" s="70"/>
      <c r="H226" s="147">
        <f t="shared" ref="H226:AB226" si="165">H225/H224</f>
        <v>0.64772727272727271</v>
      </c>
      <c r="I226" s="147">
        <f t="shared" si="165"/>
        <v>0.95380710659898482</v>
      </c>
      <c r="J226" s="147">
        <f t="shared" si="165"/>
        <v>0.87498804399808705</v>
      </c>
      <c r="K226" s="147">
        <f t="shared" si="165"/>
        <v>0.73324108241082409</v>
      </c>
      <c r="L226" s="147">
        <f t="shared" si="165"/>
        <v>0.89445509398139056</v>
      </c>
      <c r="M226" s="147">
        <f t="shared" si="165"/>
        <v>1.152852782343273</v>
      </c>
      <c r="N226" s="147">
        <f t="shared" si="165"/>
        <v>1.8826405867970659</v>
      </c>
      <c r="O226" s="147">
        <f t="shared" si="165"/>
        <v>1.0990888382687927</v>
      </c>
      <c r="P226" s="147">
        <f t="shared" si="165"/>
        <v>1.1276355421686748</v>
      </c>
      <c r="Q226" s="147" t="s">
        <v>41</v>
      </c>
      <c r="R226" s="147">
        <f t="shared" si="165"/>
        <v>0.56063065151866454</v>
      </c>
      <c r="S226" s="147">
        <f t="shared" si="165"/>
        <v>0.98747971249710176</v>
      </c>
      <c r="T226" s="147">
        <f t="shared" si="165"/>
        <v>1.0578276165347404</v>
      </c>
      <c r="U226" s="147">
        <f t="shared" si="165"/>
        <v>1.385984427141268</v>
      </c>
      <c r="V226" s="147">
        <f t="shared" si="165"/>
        <v>1.0462555066079295</v>
      </c>
      <c r="W226" s="147">
        <f t="shared" si="165"/>
        <v>0.83600800177817292</v>
      </c>
      <c r="X226" s="147">
        <f t="shared" si="165"/>
        <v>1.0398706896551724</v>
      </c>
      <c r="Y226" s="147">
        <f t="shared" si="165"/>
        <v>1.033178500331785</v>
      </c>
      <c r="Z226" s="147">
        <f t="shared" si="165"/>
        <v>1.1209386281588447</v>
      </c>
      <c r="AA226" s="147">
        <f t="shared" si="165"/>
        <v>1</v>
      </c>
      <c r="AB226" s="147">
        <f t="shared" si="165"/>
        <v>0.99020442930153318</v>
      </c>
      <c r="AD226" s="214">
        <f t="shared" si="118"/>
        <v>4.0930996031981338E-2</v>
      </c>
      <c r="AE226" s="217"/>
      <c r="AF226" s="217"/>
      <c r="AG226" s="217"/>
      <c r="AH226" s="217"/>
      <c r="AQ226" s="217"/>
      <c r="AR226" s="217"/>
    </row>
    <row r="227" spans="1:49" s="216" customFormat="1" ht="30" hidden="1" customHeight="1" outlineLevel="1" x14ac:dyDescent="0.2">
      <c r="A227" s="176" t="s">
        <v>120</v>
      </c>
      <c r="B227" s="16">
        <v>1701</v>
      </c>
      <c r="C227" s="69"/>
      <c r="D227" s="69">
        <f t="shared" si="100"/>
        <v>5944.6</v>
      </c>
      <c r="E227" s="3">
        <f t="shared" si="164"/>
        <v>3.4947677836566728</v>
      </c>
      <c r="F227" s="3"/>
      <c r="G227" s="70"/>
      <c r="H227" s="131"/>
      <c r="I227" s="131"/>
      <c r="J227" s="131"/>
      <c r="K227" s="131"/>
      <c r="L227" s="131">
        <v>433.6</v>
      </c>
      <c r="M227" s="131">
        <v>1290</v>
      </c>
      <c r="N227" s="131"/>
      <c r="O227" s="131"/>
      <c r="P227" s="131"/>
      <c r="Q227" s="131"/>
      <c r="R227" s="131">
        <v>610</v>
      </c>
      <c r="S227" s="78"/>
      <c r="T227" s="131"/>
      <c r="U227" s="131"/>
      <c r="V227" s="131"/>
      <c r="W227" s="131"/>
      <c r="X227" s="131"/>
      <c r="Y227" s="131">
        <v>121</v>
      </c>
      <c r="Z227" s="131"/>
      <c r="AA227" s="131">
        <v>3490</v>
      </c>
      <c r="AB227" s="131"/>
      <c r="AD227" s="214">
        <f t="shared" si="118"/>
        <v>0</v>
      </c>
      <c r="AE227" s="217"/>
      <c r="AF227" s="217"/>
      <c r="AG227" s="217"/>
      <c r="AH227" s="217"/>
      <c r="AQ227" s="217"/>
      <c r="AR227" s="217"/>
    </row>
    <row r="228" spans="1:49" s="237" customFormat="1" ht="30" customHeight="1" outlineLevel="1" x14ac:dyDescent="0.2">
      <c r="A228" s="196" t="s">
        <v>121</v>
      </c>
      <c r="B228" s="1"/>
      <c r="C228" s="69">
        <v>24961</v>
      </c>
      <c r="D228" s="69">
        <f>SUM(H228:AB228)</f>
        <v>19343</v>
      </c>
      <c r="E228" s="3" t="e">
        <f t="shared" si="164"/>
        <v>#DIV/0!</v>
      </c>
      <c r="F228" s="3">
        <f>D228/C228</f>
        <v>0.77492888906694446</v>
      </c>
      <c r="G228" s="70">
        <v>19</v>
      </c>
      <c r="H228" s="131"/>
      <c r="I228" s="107">
        <v>116</v>
      </c>
      <c r="J228" s="107">
        <v>3100</v>
      </c>
      <c r="K228" s="107">
        <v>341</v>
      </c>
      <c r="L228" s="107">
        <v>388</v>
      </c>
      <c r="M228" s="107">
        <v>990</v>
      </c>
      <c r="N228" s="107"/>
      <c r="O228" s="107">
        <v>1436</v>
      </c>
      <c r="P228" s="107">
        <v>712</v>
      </c>
      <c r="Q228" s="107">
        <v>848</v>
      </c>
      <c r="R228" s="131">
        <v>808</v>
      </c>
      <c r="S228" s="107">
        <v>130</v>
      </c>
      <c r="T228" s="107">
        <v>2053</v>
      </c>
      <c r="U228" s="107">
        <v>1350</v>
      </c>
      <c r="V228" s="107">
        <v>559</v>
      </c>
      <c r="W228" s="107">
        <v>729</v>
      </c>
      <c r="X228" s="107">
        <v>523</v>
      </c>
      <c r="Y228" s="107">
        <v>121</v>
      </c>
      <c r="Z228" s="107">
        <v>499</v>
      </c>
      <c r="AA228" s="107">
        <v>3490</v>
      </c>
      <c r="AB228" s="107">
        <v>1150</v>
      </c>
      <c r="AD228" s="214">
        <f t="shared" si="118"/>
        <v>3.768805252546141E-2</v>
      </c>
      <c r="AE228" s="238"/>
      <c r="AF228" s="238"/>
      <c r="AG228" s="238"/>
      <c r="AH228" s="238"/>
      <c r="AQ228" s="238"/>
      <c r="AR228" s="238"/>
    </row>
    <row r="229" spans="1:49" s="216" customFormat="1" ht="30" hidden="1" customHeight="1" x14ac:dyDescent="0.2">
      <c r="A229" s="176" t="s">
        <v>122</v>
      </c>
      <c r="B229" s="3"/>
      <c r="C229" s="77"/>
      <c r="D229" s="12">
        <f t="shared" ref="D229:D232" si="166">SUM(H229:AB229)</f>
        <v>0</v>
      </c>
      <c r="E229" s="3" t="e">
        <f t="shared" si="164"/>
        <v>#DIV/0!</v>
      </c>
      <c r="F229" s="3"/>
      <c r="G229" s="70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D229" s="214" t="e">
        <f t="shared" si="118"/>
        <v>#DIV/0!</v>
      </c>
      <c r="AE229" s="217"/>
      <c r="AF229" s="217"/>
      <c r="AG229" s="217"/>
      <c r="AH229" s="217"/>
      <c r="AQ229" s="217"/>
      <c r="AR229" s="217"/>
    </row>
    <row r="230" spans="1:49" s="216" customFormat="1" ht="37.5" customHeight="1" x14ac:dyDescent="0.2">
      <c r="A230" s="224" t="s">
        <v>123</v>
      </c>
      <c r="B230" s="1"/>
      <c r="C230" s="69"/>
      <c r="D230" s="12"/>
      <c r="E230" s="3"/>
      <c r="F230" s="3"/>
      <c r="G230" s="99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D230" s="214" t="e">
        <f t="shared" si="118"/>
        <v>#DIV/0!</v>
      </c>
      <c r="AE230" s="217"/>
      <c r="AF230" s="217"/>
      <c r="AG230" s="217"/>
      <c r="AH230" s="217"/>
      <c r="AQ230" s="217"/>
      <c r="AR230" s="217"/>
    </row>
    <row r="231" spans="1:49" s="237" customFormat="1" ht="30" customHeight="1" outlineLevel="1" x14ac:dyDescent="0.2">
      <c r="A231" s="224" t="s">
        <v>124</v>
      </c>
      <c r="B231" s="1">
        <v>97489</v>
      </c>
      <c r="C231" s="69"/>
      <c r="D231" s="69">
        <f t="shared" si="166"/>
        <v>97761.5</v>
      </c>
      <c r="E231" s="3">
        <f t="shared" si="164"/>
        <v>1.0027951871493195</v>
      </c>
      <c r="F231" s="3"/>
      <c r="G231" s="99">
        <v>21</v>
      </c>
      <c r="H231" s="122">
        <v>1689</v>
      </c>
      <c r="I231" s="122">
        <v>3266</v>
      </c>
      <c r="J231" s="122">
        <v>13650</v>
      </c>
      <c r="K231" s="122">
        <v>6008</v>
      </c>
      <c r="L231" s="122">
        <v>4090</v>
      </c>
      <c r="M231" s="122">
        <v>4720</v>
      </c>
      <c r="N231" s="122">
        <v>3932</v>
      </c>
      <c r="O231" s="122">
        <v>8650</v>
      </c>
      <c r="P231" s="122">
        <v>2953</v>
      </c>
      <c r="Q231" s="122">
        <v>3368</v>
      </c>
      <c r="R231" s="122">
        <v>2775</v>
      </c>
      <c r="S231" s="122">
        <v>3950</v>
      </c>
      <c r="T231" s="122">
        <v>7512</v>
      </c>
      <c r="U231" s="122">
        <v>2184</v>
      </c>
      <c r="V231" s="122">
        <v>2974</v>
      </c>
      <c r="W231" s="122">
        <v>3285.5</v>
      </c>
      <c r="X231" s="122">
        <v>3560</v>
      </c>
      <c r="Y231" s="122">
        <v>520</v>
      </c>
      <c r="Z231" s="122">
        <v>5803</v>
      </c>
      <c r="AA231" s="122">
        <v>5877</v>
      </c>
      <c r="AB231" s="122">
        <v>6995</v>
      </c>
      <c r="AD231" s="214">
        <f t="shared" si="118"/>
        <v>3.360729939700189E-2</v>
      </c>
      <c r="AE231" s="238"/>
      <c r="AF231" s="238"/>
      <c r="AG231" s="238"/>
      <c r="AH231" s="238"/>
      <c r="AQ231" s="238"/>
      <c r="AR231" s="238"/>
    </row>
    <row r="232" spans="1:49" s="216" customFormat="1" ht="30" hidden="1" customHeight="1" outlineLevel="1" x14ac:dyDescent="0.2">
      <c r="A232" s="178" t="s">
        <v>125</v>
      </c>
      <c r="B232" s="1">
        <v>105623.14586666669</v>
      </c>
      <c r="C232" s="69"/>
      <c r="D232" s="69">
        <f t="shared" si="166"/>
        <v>106915.70431111111</v>
      </c>
      <c r="E232" s="3">
        <f t="shared" si="164"/>
        <v>1.0122374545260759</v>
      </c>
      <c r="F232" s="3"/>
      <c r="G232" s="99"/>
      <c r="H232" s="94">
        <v>1207.7333333333333</v>
      </c>
      <c r="I232" s="94">
        <v>3157.7</v>
      </c>
      <c r="J232" s="94">
        <v>13421.670444444446</v>
      </c>
      <c r="K232" s="94">
        <v>9597</v>
      </c>
      <c r="L232" s="94">
        <v>6738.656133333332</v>
      </c>
      <c r="M232" s="94">
        <v>4332.9066666666668</v>
      </c>
      <c r="N232" s="94">
        <v>4557.2115555555547</v>
      </c>
      <c r="O232" s="94">
        <v>7321.0106666666661</v>
      </c>
      <c r="P232" s="94">
        <v>5194.1657333333324</v>
      </c>
      <c r="Q232" s="94">
        <v>4366.3360000000002</v>
      </c>
      <c r="R232" s="94">
        <v>3312.66</v>
      </c>
      <c r="S232" s="94">
        <v>5970.848</v>
      </c>
      <c r="T232" s="94">
        <v>4207</v>
      </c>
      <c r="U232" s="94">
        <v>2807.9999999999995</v>
      </c>
      <c r="V232" s="94">
        <v>5640.8266666666668</v>
      </c>
      <c r="W232" s="94">
        <v>3639.125</v>
      </c>
      <c r="X232" s="94">
        <v>3434.9038888888881</v>
      </c>
      <c r="Y232" s="94">
        <v>377</v>
      </c>
      <c r="Z232" s="94">
        <v>5788</v>
      </c>
      <c r="AA232" s="94">
        <v>4971</v>
      </c>
      <c r="AB232" s="94">
        <v>6871.9502222222209</v>
      </c>
      <c r="AD232" s="214">
        <f t="shared" si="118"/>
        <v>3.403732897283835E-2</v>
      </c>
      <c r="AE232" s="217"/>
      <c r="AF232" s="217"/>
      <c r="AG232" s="217"/>
      <c r="AH232" s="217"/>
      <c r="AQ232" s="217"/>
      <c r="AR232" s="217"/>
      <c r="AW232" s="216" t="s">
        <v>0</v>
      </c>
    </row>
    <row r="233" spans="1:49" s="216" customFormat="1" ht="30" hidden="1" customHeight="1" outlineLevel="1" x14ac:dyDescent="0.2">
      <c r="A233" s="178" t="s">
        <v>126</v>
      </c>
      <c r="B233" s="1">
        <f>B231*0.45</f>
        <v>43870.05</v>
      </c>
      <c r="C233" s="69"/>
      <c r="D233" s="69">
        <f>D231*0.45</f>
        <v>43992.675000000003</v>
      </c>
      <c r="E233" s="3">
        <f t="shared" si="164"/>
        <v>1.0027951871493195</v>
      </c>
      <c r="F233" s="3"/>
      <c r="G233" s="99"/>
      <c r="H233" s="122">
        <f>H231*0.45</f>
        <v>760.05000000000007</v>
      </c>
      <c r="I233" s="122">
        <f t="shared" ref="I233:AB233" si="167">I231*0.45</f>
        <v>1469.7</v>
      </c>
      <c r="J233" s="122">
        <f t="shared" si="167"/>
        <v>6142.5</v>
      </c>
      <c r="K233" s="122">
        <f t="shared" si="167"/>
        <v>2703.6</v>
      </c>
      <c r="L233" s="122">
        <f t="shared" si="167"/>
        <v>1840.5</v>
      </c>
      <c r="M233" s="122">
        <f t="shared" si="167"/>
        <v>2124</v>
      </c>
      <c r="N233" s="122">
        <f t="shared" si="167"/>
        <v>1769.4</v>
      </c>
      <c r="O233" s="122">
        <f t="shared" si="167"/>
        <v>3892.5</v>
      </c>
      <c r="P233" s="122">
        <f t="shared" si="167"/>
        <v>1328.8500000000001</v>
      </c>
      <c r="Q233" s="122">
        <f t="shared" si="167"/>
        <v>1515.6000000000001</v>
      </c>
      <c r="R233" s="122">
        <f t="shared" si="167"/>
        <v>1248.75</v>
      </c>
      <c r="S233" s="122">
        <f t="shared" si="167"/>
        <v>1777.5</v>
      </c>
      <c r="T233" s="122">
        <f t="shared" si="167"/>
        <v>3380.4</v>
      </c>
      <c r="U233" s="122">
        <f t="shared" si="167"/>
        <v>982.80000000000007</v>
      </c>
      <c r="V233" s="122">
        <f t="shared" si="167"/>
        <v>1338.3</v>
      </c>
      <c r="W233" s="122">
        <f t="shared" si="167"/>
        <v>1478.4750000000001</v>
      </c>
      <c r="X233" s="122">
        <f t="shared" si="167"/>
        <v>1602</v>
      </c>
      <c r="Y233" s="122">
        <f t="shared" si="167"/>
        <v>234</v>
      </c>
      <c r="Z233" s="122">
        <f t="shared" si="167"/>
        <v>2611.35</v>
      </c>
      <c r="AA233" s="122">
        <f t="shared" si="167"/>
        <v>2644.65</v>
      </c>
      <c r="AB233" s="122">
        <f t="shared" si="167"/>
        <v>3147.75</v>
      </c>
      <c r="AC233" s="239"/>
      <c r="AD233" s="214">
        <f t="shared" ref="AD233:AD250" si="168">W233/D233</f>
        <v>3.360729939700189E-2</v>
      </c>
      <c r="AE233" s="240"/>
      <c r="AF233" s="240"/>
      <c r="AG233" s="240"/>
      <c r="AH233" s="240"/>
      <c r="AI233" s="239"/>
      <c r="AJ233" s="239"/>
      <c r="AK233" s="239"/>
      <c r="AL233" s="239"/>
      <c r="AM233" s="239"/>
      <c r="AN233" s="239"/>
      <c r="AQ233" s="217"/>
      <c r="AR233" s="217"/>
    </row>
    <row r="234" spans="1:49" s="216" customFormat="1" ht="30" hidden="1" customHeight="1" collapsed="1" x14ac:dyDescent="0.2">
      <c r="A234" s="178" t="s">
        <v>127</v>
      </c>
      <c r="B234" s="145">
        <v>0.63300000000000001</v>
      </c>
      <c r="C234" s="148"/>
      <c r="D234" s="147">
        <f t="shared" ref="D234" si="169">D231/D232</f>
        <v>0.91437923577182323</v>
      </c>
      <c r="E234" s="3">
        <f t="shared" si="164"/>
        <v>1.4445169601450605</v>
      </c>
      <c r="F234" s="147"/>
      <c r="G234" s="147"/>
      <c r="H234" s="147">
        <f t="shared" ref="H234:AA234" si="170">H231/H232</f>
        <v>1.3984875248399204</v>
      </c>
      <c r="I234" s="147">
        <f t="shared" si="170"/>
        <v>1.0342971149887576</v>
      </c>
      <c r="J234" s="147">
        <f t="shared" si="170"/>
        <v>1.0170120072982469</v>
      </c>
      <c r="K234" s="147">
        <f t="shared" si="170"/>
        <v>0.6260289673856414</v>
      </c>
      <c r="L234" s="147">
        <f t="shared" si="170"/>
        <v>0.60694594279243153</v>
      </c>
      <c r="M234" s="147">
        <f t="shared" si="170"/>
        <v>1.0893380271288249</v>
      </c>
      <c r="N234" s="147">
        <f t="shared" si="170"/>
        <v>0.86280830987681956</v>
      </c>
      <c r="O234" s="147">
        <f t="shared" si="170"/>
        <v>1.181530856031171</v>
      </c>
      <c r="P234" s="147">
        <f t="shared" si="170"/>
        <v>0.56852248303307906</v>
      </c>
      <c r="Q234" s="147">
        <f t="shared" si="170"/>
        <v>0.77135612101313311</v>
      </c>
      <c r="R234" s="147">
        <f t="shared" si="170"/>
        <v>0.83769538678886457</v>
      </c>
      <c r="S234" s="147">
        <f t="shared" si="170"/>
        <v>0.66154757247211782</v>
      </c>
      <c r="T234" s="147">
        <f t="shared" si="170"/>
        <v>1.7855954361777988</v>
      </c>
      <c r="U234" s="147">
        <f t="shared" si="170"/>
        <v>0.7777777777777779</v>
      </c>
      <c r="V234" s="147">
        <f t="shared" si="170"/>
        <v>0.52722768766752859</v>
      </c>
      <c r="W234" s="147">
        <f t="shared" si="170"/>
        <v>0.90282691581080621</v>
      </c>
      <c r="X234" s="147">
        <f t="shared" si="170"/>
        <v>1.0364191008417349</v>
      </c>
      <c r="Y234" s="147">
        <f t="shared" si="170"/>
        <v>1.3793103448275863</v>
      </c>
      <c r="Z234" s="147">
        <f t="shared" si="170"/>
        <v>1.0025915687629579</v>
      </c>
      <c r="AA234" s="147">
        <f t="shared" si="170"/>
        <v>1.1822570911285455</v>
      </c>
      <c r="AB234" s="147">
        <f>AB231/AB232</f>
        <v>1.0179060927100236</v>
      </c>
      <c r="AD234" s="214">
        <f t="shared" si="168"/>
        <v>0.98736594236934327</v>
      </c>
      <c r="AE234" s="217"/>
      <c r="AF234" s="217"/>
      <c r="AG234" s="217"/>
      <c r="AH234" s="217"/>
      <c r="AQ234" s="217"/>
      <c r="AR234" s="217"/>
    </row>
    <row r="235" spans="1:49" s="237" customFormat="1" ht="30" customHeight="1" outlineLevel="1" x14ac:dyDescent="0.2">
      <c r="A235" s="224" t="s">
        <v>128</v>
      </c>
      <c r="B235" s="1">
        <v>310471</v>
      </c>
      <c r="C235" s="69"/>
      <c r="D235" s="149">
        <f>SUM(H235:AB235)</f>
        <v>336284.8</v>
      </c>
      <c r="E235" s="3">
        <f t="shared" si="164"/>
        <v>1.0831439973459678</v>
      </c>
      <c r="F235" s="3"/>
      <c r="G235" s="99">
        <v>21</v>
      </c>
      <c r="H235" s="122">
        <v>540</v>
      </c>
      <c r="I235" s="122">
        <v>9113</v>
      </c>
      <c r="J235" s="122">
        <v>28690</v>
      </c>
      <c r="K235" s="122">
        <v>24838</v>
      </c>
      <c r="L235" s="122">
        <v>8150</v>
      </c>
      <c r="M235" s="122">
        <v>13200</v>
      </c>
      <c r="N235" s="122">
        <v>6331</v>
      </c>
      <c r="O235" s="122">
        <v>25338</v>
      </c>
      <c r="P235" s="122">
        <v>15329</v>
      </c>
      <c r="Q235" s="122">
        <v>15550</v>
      </c>
      <c r="R235" s="122">
        <v>8880</v>
      </c>
      <c r="S235" s="122">
        <v>23186</v>
      </c>
      <c r="T235" s="122">
        <v>2660</v>
      </c>
      <c r="U235" s="122">
        <v>3184</v>
      </c>
      <c r="V235" s="122">
        <v>10530</v>
      </c>
      <c r="W235" s="123">
        <v>57859.8</v>
      </c>
      <c r="X235" s="122">
        <v>5300</v>
      </c>
      <c r="Y235" s="122">
        <v>1200</v>
      </c>
      <c r="Z235" s="122">
        <v>9856</v>
      </c>
      <c r="AA235" s="122">
        <v>43850</v>
      </c>
      <c r="AB235" s="122">
        <v>22700</v>
      </c>
      <c r="AD235" s="214">
        <f t="shared" si="168"/>
        <v>0.17205594781566103</v>
      </c>
      <c r="AE235" s="238"/>
      <c r="AF235" s="238"/>
      <c r="AG235" s="238"/>
      <c r="AH235" s="238"/>
      <c r="AQ235" s="238"/>
      <c r="AR235" s="238"/>
    </row>
    <row r="236" spans="1:49" s="216" customFormat="1" ht="27.75" hidden="1" customHeight="1" outlineLevel="1" x14ac:dyDescent="0.2">
      <c r="A236" s="178" t="s">
        <v>125</v>
      </c>
      <c r="B236" s="1">
        <v>301526</v>
      </c>
      <c r="C236" s="69"/>
      <c r="D236" s="149">
        <f>SUM(H236:AB236)</f>
        <v>304447.29213333334</v>
      </c>
      <c r="E236" s="3">
        <f t="shared" si="164"/>
        <v>1.0096883589917067</v>
      </c>
      <c r="F236" s="3"/>
      <c r="G236" s="99"/>
      <c r="H236" s="94">
        <v>345.06666666666666</v>
      </c>
      <c r="I236" s="94">
        <v>8525.7899999999991</v>
      </c>
      <c r="J236" s="94">
        <v>27910</v>
      </c>
      <c r="K236" s="94">
        <v>19630</v>
      </c>
      <c r="L236" s="94">
        <v>9167.7065999999995</v>
      </c>
      <c r="M236" s="94">
        <v>11327.456</v>
      </c>
      <c r="N236" s="94">
        <v>749.13066666666668</v>
      </c>
      <c r="O236" s="94">
        <v>18161.738000000001</v>
      </c>
      <c r="P236" s="94">
        <v>14325.844200000001</v>
      </c>
      <c r="Q236" s="94">
        <v>15009.280000000002</v>
      </c>
      <c r="R236" s="94">
        <v>8026.83</v>
      </c>
      <c r="S236" s="94">
        <v>17005</v>
      </c>
      <c r="T236" s="94">
        <v>3549</v>
      </c>
      <c r="U236" s="94">
        <v>3285.3599999999997</v>
      </c>
      <c r="V236" s="94">
        <v>12194.140000000001</v>
      </c>
      <c r="W236" s="94">
        <v>65504.250000000007</v>
      </c>
      <c r="X236" s="94"/>
      <c r="Y236" s="94">
        <v>456</v>
      </c>
      <c r="Z236" s="94">
        <v>7379.7</v>
      </c>
      <c r="AA236" s="94">
        <v>39195</v>
      </c>
      <c r="AB236" s="94">
        <v>22700</v>
      </c>
      <c r="AD236" s="214">
        <f t="shared" si="168"/>
        <v>0.21515793272785058</v>
      </c>
      <c r="AE236" s="217"/>
      <c r="AF236" s="217"/>
      <c r="AG236" s="217"/>
      <c r="AH236" s="217"/>
      <c r="AQ236" s="217"/>
      <c r="AR236" s="217"/>
    </row>
    <row r="237" spans="1:49" s="216" customFormat="1" ht="27" hidden="1" customHeight="1" outlineLevel="1" x14ac:dyDescent="0.2">
      <c r="A237" s="178" t="s">
        <v>126</v>
      </c>
      <c r="B237" s="16">
        <f>B235*0.3</f>
        <v>93141.3</v>
      </c>
      <c r="C237" s="149"/>
      <c r="D237" s="149">
        <f>D235*0.3</f>
        <v>100885.43999999999</v>
      </c>
      <c r="E237" s="3">
        <f t="shared" si="164"/>
        <v>1.0831439973459678</v>
      </c>
      <c r="F237" s="3"/>
      <c r="G237" s="99"/>
      <c r="H237" s="122">
        <f>H235*0.3</f>
        <v>162</v>
      </c>
      <c r="I237" s="122">
        <f t="shared" ref="I237:AB237" si="171">I235*0.3</f>
        <v>2733.9</v>
      </c>
      <c r="J237" s="122">
        <f t="shared" si="171"/>
        <v>8607</v>
      </c>
      <c r="K237" s="122">
        <f t="shared" si="171"/>
        <v>7451.4</v>
      </c>
      <c r="L237" s="122">
        <f>L235*0.3</f>
        <v>2445</v>
      </c>
      <c r="M237" s="122">
        <f t="shared" si="171"/>
        <v>3960</v>
      </c>
      <c r="N237" s="122">
        <f t="shared" si="171"/>
        <v>1899.3</v>
      </c>
      <c r="O237" s="122">
        <f t="shared" si="171"/>
        <v>7601.4</v>
      </c>
      <c r="P237" s="122">
        <f t="shared" si="171"/>
        <v>4598.7</v>
      </c>
      <c r="Q237" s="122">
        <f t="shared" si="171"/>
        <v>4665</v>
      </c>
      <c r="R237" s="122">
        <f t="shared" si="171"/>
        <v>2664</v>
      </c>
      <c r="S237" s="122">
        <f t="shared" si="171"/>
        <v>6955.8</v>
      </c>
      <c r="T237" s="122">
        <f t="shared" si="171"/>
        <v>798</v>
      </c>
      <c r="U237" s="122">
        <f t="shared" si="171"/>
        <v>955.19999999999993</v>
      </c>
      <c r="V237" s="122">
        <f t="shared" si="171"/>
        <v>3159</v>
      </c>
      <c r="W237" s="122">
        <f t="shared" si="171"/>
        <v>17357.939999999999</v>
      </c>
      <c r="X237" s="122">
        <f t="shared" si="171"/>
        <v>1590</v>
      </c>
      <c r="Y237" s="122">
        <f t="shared" si="171"/>
        <v>360</v>
      </c>
      <c r="Z237" s="122">
        <f t="shared" si="171"/>
        <v>2956.7999999999997</v>
      </c>
      <c r="AA237" s="122">
        <f t="shared" si="171"/>
        <v>13155</v>
      </c>
      <c r="AB237" s="122">
        <f t="shared" si="171"/>
        <v>6810</v>
      </c>
      <c r="AD237" s="214">
        <f t="shared" si="168"/>
        <v>0.17205594781566103</v>
      </c>
      <c r="AE237" s="217"/>
      <c r="AF237" s="217"/>
      <c r="AG237" s="217"/>
      <c r="AH237" s="217"/>
      <c r="AQ237" s="217"/>
      <c r="AR237" s="217"/>
    </row>
    <row r="238" spans="1:49" s="237" customFormat="1" ht="30" hidden="1" customHeight="1" collapsed="1" x14ac:dyDescent="0.2">
      <c r="A238" s="178" t="s">
        <v>127</v>
      </c>
      <c r="B238" s="14">
        <v>0.44500000000000001</v>
      </c>
      <c r="C238" s="150"/>
      <c r="D238" s="81">
        <f t="shared" ref="D238" si="172">D235/D236</f>
        <v>1.1045747776029597</v>
      </c>
      <c r="E238" s="3">
        <f t="shared" si="164"/>
        <v>2.4821905114673251</v>
      </c>
      <c r="F238" s="81"/>
      <c r="G238" s="81"/>
      <c r="H238" s="81">
        <f t="shared" ref="H238:AB238" si="173">H235/H236</f>
        <v>1.5649149922720247</v>
      </c>
      <c r="I238" s="81">
        <f t="shared" si="173"/>
        <v>1.0688745559062562</v>
      </c>
      <c r="J238" s="81">
        <f t="shared" si="173"/>
        <v>1.0279469724113222</v>
      </c>
      <c r="K238" s="81">
        <f t="shared" si="173"/>
        <v>1.2653082017320427</v>
      </c>
      <c r="L238" s="81">
        <f t="shared" si="173"/>
        <v>0.88899005559362032</v>
      </c>
      <c r="M238" s="81">
        <f t="shared" si="173"/>
        <v>1.165310198512358</v>
      </c>
      <c r="N238" s="81">
        <f t="shared" si="173"/>
        <v>8.4511291310105214</v>
      </c>
      <c r="O238" s="81">
        <f t="shared" si="173"/>
        <v>1.3951307964028552</v>
      </c>
      <c r="P238" s="81">
        <f t="shared" si="173"/>
        <v>1.0700242014358916</v>
      </c>
      <c r="Q238" s="81">
        <f t="shared" si="173"/>
        <v>1.0360257120927852</v>
      </c>
      <c r="R238" s="81">
        <f t="shared" si="173"/>
        <v>1.1062897806481513</v>
      </c>
      <c r="S238" s="81">
        <f t="shared" si="173"/>
        <v>1.3634813290208763</v>
      </c>
      <c r="T238" s="81">
        <f t="shared" si="173"/>
        <v>0.74950690335305725</v>
      </c>
      <c r="U238" s="81">
        <f t="shared" si="173"/>
        <v>0.96914797769498628</v>
      </c>
      <c r="V238" s="81">
        <f t="shared" si="173"/>
        <v>0.86352953139786803</v>
      </c>
      <c r="W238" s="81">
        <f>W235/W236</f>
        <v>0.88329841193510339</v>
      </c>
      <c r="X238" s="81" t="e">
        <f t="shared" si="173"/>
        <v>#DIV/0!</v>
      </c>
      <c r="Y238" s="81">
        <f t="shared" si="173"/>
        <v>2.6315789473684212</v>
      </c>
      <c r="Z238" s="81">
        <f t="shared" si="173"/>
        <v>1.3355556458934645</v>
      </c>
      <c r="AA238" s="81">
        <f t="shared" si="173"/>
        <v>1.1187651486158949</v>
      </c>
      <c r="AB238" s="81">
        <f t="shared" si="173"/>
        <v>1</v>
      </c>
      <c r="AD238" s="214">
        <f t="shared" si="168"/>
        <v>0.79967280608375946</v>
      </c>
      <c r="AE238" s="238"/>
      <c r="AF238" s="238"/>
      <c r="AG238" s="238"/>
      <c r="AH238" s="238"/>
      <c r="AQ238" s="238"/>
      <c r="AR238" s="238"/>
    </row>
    <row r="239" spans="1:49" s="237" customFormat="1" ht="38.25" customHeight="1" outlineLevel="1" x14ac:dyDescent="0.2">
      <c r="A239" s="224" t="s">
        <v>129</v>
      </c>
      <c r="B239" s="1">
        <v>73823</v>
      </c>
      <c r="C239" s="69"/>
      <c r="D239" s="149">
        <f>SUM(H239:AB239)</f>
        <v>44518.8</v>
      </c>
      <c r="E239" s="3">
        <f t="shared" si="164"/>
        <v>0.60304783062189293</v>
      </c>
      <c r="F239" s="3"/>
      <c r="G239" s="99">
        <v>14</v>
      </c>
      <c r="H239" s="122"/>
      <c r="I239" s="151">
        <v>3877</v>
      </c>
      <c r="J239" s="122">
        <v>7550</v>
      </c>
      <c r="K239" s="152">
        <v>4052</v>
      </c>
      <c r="L239" s="152">
        <v>2750</v>
      </c>
      <c r="M239" s="151">
        <v>2250</v>
      </c>
      <c r="N239" s="151">
        <v>600</v>
      </c>
      <c r="O239" s="122">
        <v>1784</v>
      </c>
      <c r="P239" s="151"/>
      <c r="Q239" s="151">
        <v>300</v>
      </c>
      <c r="R239" s="122">
        <v>2000</v>
      </c>
      <c r="S239" s="122"/>
      <c r="T239" s="151"/>
      <c r="U239" s="151"/>
      <c r="V239" s="151">
        <v>750</v>
      </c>
      <c r="W239" s="151">
        <v>9185.7999999999993</v>
      </c>
      <c r="X239" s="151"/>
      <c r="Y239" s="151"/>
      <c r="Z239" s="122">
        <v>4600</v>
      </c>
      <c r="AA239" s="151">
        <v>3220</v>
      </c>
      <c r="AB239" s="122">
        <v>1600</v>
      </c>
      <c r="AD239" s="214">
        <f t="shared" si="168"/>
        <v>0.20633530104135778</v>
      </c>
      <c r="AE239" s="238"/>
      <c r="AF239" s="238"/>
      <c r="AG239" s="238"/>
      <c r="AH239" s="238"/>
      <c r="AQ239" s="238"/>
      <c r="AR239" s="238"/>
    </row>
    <row r="240" spans="1:49" s="216" customFormat="1" ht="30" hidden="1" customHeight="1" outlineLevel="1" x14ac:dyDescent="0.2">
      <c r="A240" s="178" t="s">
        <v>125</v>
      </c>
      <c r="B240" s="1">
        <v>267861</v>
      </c>
      <c r="C240" s="69"/>
      <c r="D240" s="149">
        <f>SUM(H240:AB240)</f>
        <v>275603.56455555552</v>
      </c>
      <c r="E240" s="3">
        <f t="shared" si="164"/>
        <v>1.0289051581064639</v>
      </c>
      <c r="F240" s="14"/>
      <c r="G240" s="99"/>
      <c r="H240" s="94"/>
      <c r="I240" s="94">
        <v>9473.1</v>
      </c>
      <c r="J240" s="94">
        <v>35868.257222222222</v>
      </c>
      <c r="K240" s="94">
        <v>20721</v>
      </c>
      <c r="L240" s="94">
        <v>7052.0819999999994</v>
      </c>
      <c r="M240" s="94">
        <v>1237.9733333333334</v>
      </c>
      <c r="N240" s="94">
        <v>2965.3088888888888</v>
      </c>
      <c r="O240" s="94">
        <v>21822.243333333336</v>
      </c>
      <c r="P240" s="94">
        <v>5026.6120000000001</v>
      </c>
      <c r="Q240" s="94">
        <v>9551.36</v>
      </c>
      <c r="R240" s="94">
        <v>10192.799999999999</v>
      </c>
      <c r="S240" s="94">
        <v>18036.936666666668</v>
      </c>
      <c r="T240" s="94">
        <v>7230</v>
      </c>
      <c r="U240" s="94">
        <v>1544.3999999999999</v>
      </c>
      <c r="V240" s="94">
        <v>7051.0333333333347</v>
      </c>
      <c r="W240" s="94">
        <v>63684.6875</v>
      </c>
      <c r="X240" s="94">
        <v>6133.7569444444425</v>
      </c>
      <c r="Y240" s="94">
        <v>1449</v>
      </c>
      <c r="Z240" s="94">
        <v>9405.5</v>
      </c>
      <c r="AA240" s="94">
        <v>21299.166666666668</v>
      </c>
      <c r="AB240" s="94">
        <v>15858.346666666666</v>
      </c>
      <c r="AD240" s="214">
        <f t="shared" si="168"/>
        <v>0.23107352621762839</v>
      </c>
      <c r="AE240" s="217"/>
      <c r="AF240" s="217"/>
      <c r="AG240" s="217"/>
      <c r="AH240" s="217"/>
      <c r="AQ240" s="217"/>
      <c r="AR240" s="217"/>
    </row>
    <row r="241" spans="1:44" s="216" customFormat="1" ht="30" hidden="1" customHeight="1" outlineLevel="1" x14ac:dyDescent="0.2">
      <c r="A241" s="178" t="s">
        <v>130</v>
      </c>
      <c r="B241" s="16">
        <f>B239*0.19</f>
        <v>14026.37</v>
      </c>
      <c r="C241" s="149"/>
      <c r="D241" s="149">
        <f>D239*0.19</f>
        <v>8458.5720000000001</v>
      </c>
      <c r="E241" s="3">
        <f t="shared" si="164"/>
        <v>0.60304783062189293</v>
      </c>
      <c r="F241" s="14"/>
      <c r="G241" s="99"/>
      <c r="H241" s="122"/>
      <c r="I241" s="122">
        <f t="shared" ref="I241:AB241" si="174">I239*0.19</f>
        <v>736.63</v>
      </c>
      <c r="J241" s="122">
        <f t="shared" si="174"/>
        <v>1434.5</v>
      </c>
      <c r="K241" s="122">
        <f t="shared" si="174"/>
        <v>769.88</v>
      </c>
      <c r="L241" s="122">
        <f t="shared" si="174"/>
        <v>522.5</v>
      </c>
      <c r="M241" s="122">
        <f t="shared" si="174"/>
        <v>427.5</v>
      </c>
      <c r="N241" s="122">
        <f t="shared" si="174"/>
        <v>114</v>
      </c>
      <c r="O241" s="122">
        <f t="shared" si="174"/>
        <v>338.96</v>
      </c>
      <c r="P241" s="122">
        <f t="shared" si="174"/>
        <v>0</v>
      </c>
      <c r="Q241" s="122">
        <f t="shared" si="174"/>
        <v>57</v>
      </c>
      <c r="R241" s="122">
        <f t="shared" si="174"/>
        <v>380</v>
      </c>
      <c r="S241" s="122">
        <f t="shared" si="174"/>
        <v>0</v>
      </c>
      <c r="T241" s="122">
        <f t="shared" si="174"/>
        <v>0</v>
      </c>
      <c r="U241" s="122">
        <f t="shared" si="174"/>
        <v>0</v>
      </c>
      <c r="V241" s="122">
        <f t="shared" si="174"/>
        <v>142.5</v>
      </c>
      <c r="W241" s="122">
        <f t="shared" si="174"/>
        <v>1745.3019999999999</v>
      </c>
      <c r="X241" s="122">
        <f t="shared" si="174"/>
        <v>0</v>
      </c>
      <c r="Y241" s="122"/>
      <c r="Z241" s="122">
        <f t="shared" si="174"/>
        <v>874</v>
      </c>
      <c r="AA241" s="122">
        <f t="shared" si="174"/>
        <v>611.79999999999995</v>
      </c>
      <c r="AB241" s="122">
        <f t="shared" si="174"/>
        <v>304</v>
      </c>
      <c r="AD241" s="214">
        <f t="shared" si="168"/>
        <v>0.2063353010413578</v>
      </c>
      <c r="AE241" s="217"/>
      <c r="AF241" s="217"/>
      <c r="AG241" s="217"/>
      <c r="AH241" s="217"/>
      <c r="AQ241" s="217"/>
      <c r="AR241" s="217"/>
    </row>
    <row r="242" spans="1:44" s="237" customFormat="1" ht="30" hidden="1" customHeight="1" collapsed="1" x14ac:dyDescent="0.2">
      <c r="A242" s="178" t="s">
        <v>131</v>
      </c>
      <c r="B242" s="14">
        <f>B239/B240</f>
        <v>0.27560189799933549</v>
      </c>
      <c r="C242" s="150"/>
      <c r="D242" s="81">
        <f t="shared" ref="D242:H242" si="175">D239/D240</f>
        <v>0.16153201817905372</v>
      </c>
      <c r="E242" s="3">
        <f t="shared" si="164"/>
        <v>0.58610633436001658</v>
      </c>
      <c r="F242" s="81"/>
      <c r="G242" s="81"/>
      <c r="H242" s="81" t="e">
        <f t="shared" si="175"/>
        <v>#DIV/0!</v>
      </c>
      <c r="I242" s="81">
        <f t="shared" ref="I242:AA242" si="176">I239/I240</f>
        <v>0.40926412684337754</v>
      </c>
      <c r="J242" s="81">
        <f t="shared" si="176"/>
        <v>0.21049252416207131</v>
      </c>
      <c r="K242" s="81">
        <f t="shared" si="176"/>
        <v>0.19555040779885141</v>
      </c>
      <c r="L242" s="81">
        <f t="shared" si="176"/>
        <v>0.38995576058247766</v>
      </c>
      <c r="M242" s="81">
        <f t="shared" si="176"/>
        <v>1.8174866448388765</v>
      </c>
      <c r="N242" s="81">
        <f t="shared" si="176"/>
        <v>0.20233979746535682</v>
      </c>
      <c r="O242" s="81">
        <f t="shared" si="176"/>
        <v>8.1751448407458252E-2</v>
      </c>
      <c r="P242" s="81">
        <f t="shared" si="176"/>
        <v>0</v>
      </c>
      <c r="Q242" s="81">
        <f t="shared" si="176"/>
        <v>3.1409139640846954E-2</v>
      </c>
      <c r="R242" s="81">
        <f t="shared" si="176"/>
        <v>0.19621693744604035</v>
      </c>
      <c r="S242" s="81">
        <f t="shared" si="176"/>
        <v>0</v>
      </c>
      <c r="T242" s="81">
        <f t="shared" si="176"/>
        <v>0</v>
      </c>
      <c r="U242" s="81">
        <f t="shared" si="176"/>
        <v>0</v>
      </c>
      <c r="V242" s="81">
        <f t="shared" si="176"/>
        <v>0.10636738823151215</v>
      </c>
      <c r="W242" s="81">
        <f t="shared" si="176"/>
        <v>0.14423875441015549</v>
      </c>
      <c r="X242" s="81">
        <f t="shared" si="176"/>
        <v>0</v>
      </c>
      <c r="Y242" s="81">
        <f t="shared" si="176"/>
        <v>0</v>
      </c>
      <c r="Z242" s="81">
        <f t="shared" si="176"/>
        <v>0.48907554090691618</v>
      </c>
      <c r="AA242" s="81">
        <f t="shared" si="176"/>
        <v>0.15117962361594742</v>
      </c>
      <c r="AB242" s="81">
        <f t="shared" ref="AB242" si="177">AB239/AB240</f>
        <v>0.10089324149806285</v>
      </c>
      <c r="AD242" s="214">
        <f t="shared" si="168"/>
        <v>0.89294219211866022</v>
      </c>
      <c r="AE242" s="238"/>
      <c r="AF242" s="238"/>
      <c r="AG242" s="238"/>
      <c r="AH242" s="238"/>
      <c r="AQ242" s="238"/>
      <c r="AR242" s="238"/>
    </row>
    <row r="243" spans="1:44" s="216" customFormat="1" ht="30" hidden="1" customHeight="1" x14ac:dyDescent="0.2">
      <c r="A243" s="224" t="s">
        <v>132</v>
      </c>
      <c r="B243" s="16">
        <v>12</v>
      </c>
      <c r="C243" s="149"/>
      <c r="D243" s="149">
        <f>SUM(H243:AB243)</f>
        <v>0</v>
      </c>
      <c r="E243" s="3">
        <f t="shared" si="164"/>
        <v>0</v>
      </c>
      <c r="F243" s="14"/>
      <c r="G243" s="99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31"/>
      <c r="T243" s="107"/>
      <c r="U243" s="107"/>
      <c r="V243" s="107"/>
      <c r="W243" s="107"/>
      <c r="X243" s="107"/>
      <c r="Y243" s="107"/>
      <c r="Z243" s="107"/>
      <c r="AA243" s="107"/>
      <c r="AB243" s="107"/>
      <c r="AD243" s="214" t="e">
        <f t="shared" si="168"/>
        <v>#DIV/0!</v>
      </c>
      <c r="AE243" s="217"/>
      <c r="AF243" s="217"/>
      <c r="AG243" s="217"/>
      <c r="AH243" s="217"/>
      <c r="AQ243" s="217"/>
      <c r="AR243" s="217"/>
    </row>
    <row r="244" spans="1:44" s="216" customFormat="1" ht="30" hidden="1" customHeight="1" x14ac:dyDescent="0.2">
      <c r="A244" s="178" t="s">
        <v>130</v>
      </c>
      <c r="B244" s="16">
        <v>8</v>
      </c>
      <c r="C244" s="149"/>
      <c r="D244" s="149">
        <f>D243*0.7</f>
        <v>0</v>
      </c>
      <c r="E244" s="3">
        <f t="shared" si="164"/>
        <v>0</v>
      </c>
      <c r="F244" s="14"/>
      <c r="G244" s="99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31"/>
      <c r="T244" s="122"/>
      <c r="U244" s="122"/>
      <c r="V244" s="122"/>
      <c r="W244" s="122"/>
      <c r="X244" s="122"/>
      <c r="Y244" s="122"/>
      <c r="Z244" s="122"/>
      <c r="AA244" s="122"/>
      <c r="AB244" s="122"/>
      <c r="AD244" s="214" t="e">
        <f t="shared" si="168"/>
        <v>#DIV/0!</v>
      </c>
      <c r="AE244" s="217"/>
      <c r="AF244" s="217"/>
      <c r="AG244" s="217"/>
      <c r="AH244" s="217"/>
      <c r="AQ244" s="217"/>
      <c r="AR244" s="217"/>
    </row>
    <row r="245" spans="1:44" s="216" customFormat="1" ht="47.25" customHeight="1" x14ac:dyDescent="0.2">
      <c r="A245" s="196" t="s">
        <v>133</v>
      </c>
      <c r="B245" s="16"/>
      <c r="C245" s="149"/>
      <c r="D245" s="149">
        <f>SUM(H245:AB245)</f>
        <v>180</v>
      </c>
      <c r="E245" s="3" t="e">
        <f t="shared" si="164"/>
        <v>#DIV/0!</v>
      </c>
      <c r="F245" s="14"/>
      <c r="G245" s="99">
        <v>1</v>
      </c>
      <c r="H245" s="131"/>
      <c r="I245" s="131"/>
      <c r="J245" s="131"/>
      <c r="K245" s="131"/>
      <c r="L245" s="131">
        <v>180</v>
      </c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D245" s="214">
        <f t="shared" si="168"/>
        <v>0</v>
      </c>
      <c r="AE245" s="217"/>
      <c r="AF245" s="217"/>
      <c r="AG245" s="217"/>
      <c r="AH245" s="217"/>
      <c r="AQ245" s="217"/>
      <c r="AR245" s="217"/>
    </row>
    <row r="246" spans="1:44" s="216" customFormat="1" ht="30" hidden="1" customHeight="1" x14ac:dyDescent="0.2">
      <c r="A246" s="178" t="s">
        <v>130</v>
      </c>
      <c r="B246" s="16"/>
      <c r="C246" s="149"/>
      <c r="D246" s="149">
        <f>D245*0.2</f>
        <v>36</v>
      </c>
      <c r="E246" s="3" t="e">
        <f t="shared" si="164"/>
        <v>#DIV/0!</v>
      </c>
      <c r="F246" s="14"/>
      <c r="G246" s="99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31"/>
      <c r="T246" s="122"/>
      <c r="U246" s="122"/>
      <c r="V246" s="122"/>
      <c r="W246" s="122"/>
      <c r="X246" s="122"/>
      <c r="Y246" s="122"/>
      <c r="Z246" s="122"/>
      <c r="AA246" s="122"/>
      <c r="AB246" s="122"/>
      <c r="AD246" s="214">
        <f t="shared" si="168"/>
        <v>0</v>
      </c>
      <c r="AE246" s="217"/>
      <c r="AF246" s="217"/>
      <c r="AG246" s="217"/>
      <c r="AH246" s="217"/>
      <c r="AQ246" s="217"/>
      <c r="AR246" s="217"/>
    </row>
    <row r="247" spans="1:44" s="216" customFormat="1" ht="30" hidden="1" customHeight="1" x14ac:dyDescent="0.2">
      <c r="A247" s="196" t="s">
        <v>148</v>
      </c>
      <c r="B247" s="16" t="e">
        <f>248:260</f>
        <v>#VALUE!</v>
      </c>
      <c r="C247" s="149"/>
      <c r="D247" s="149">
        <f>SUM(H247:AB247)</f>
        <v>0</v>
      </c>
      <c r="E247" s="3" t="e">
        <f t="shared" si="164"/>
        <v>#VALUE!</v>
      </c>
      <c r="F247" s="14"/>
      <c r="G247" s="99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D247" s="214" t="e">
        <f t="shared" si="168"/>
        <v>#DIV/0!</v>
      </c>
      <c r="AE247" s="217"/>
      <c r="AF247" s="217"/>
      <c r="AG247" s="217"/>
      <c r="AH247" s="217"/>
      <c r="AQ247" s="217"/>
      <c r="AR247" s="217"/>
    </row>
    <row r="248" spans="1:44" s="216" customFormat="1" ht="30" customHeight="1" x14ac:dyDescent="0.2">
      <c r="A248" s="196" t="s">
        <v>134</v>
      </c>
      <c r="B248" s="16">
        <f>B246+B244+B241+B237+B233</f>
        <v>151045.72</v>
      </c>
      <c r="C248" s="149"/>
      <c r="D248" s="149">
        <f>D246+D244+D241+D237+D233</f>
        <v>153372.68699999998</v>
      </c>
      <c r="E248" s="14">
        <f t="shared" ref="E248:E259" si="178">D248/B248</f>
        <v>1.0154057129192404</v>
      </c>
      <c r="F248" s="14"/>
      <c r="G248" s="99">
        <v>21</v>
      </c>
      <c r="H248" s="122">
        <f>H246+H244+H241+H237+H233</f>
        <v>922.05000000000007</v>
      </c>
      <c r="I248" s="122">
        <f t="shared" ref="I248:X248" si="179">I246+I244+I241+I237+I233</f>
        <v>4940.2300000000005</v>
      </c>
      <c r="J248" s="122">
        <f t="shared" si="179"/>
        <v>16184</v>
      </c>
      <c r="K248" s="122">
        <f t="shared" si="179"/>
        <v>10924.88</v>
      </c>
      <c r="L248" s="122">
        <f t="shared" si="179"/>
        <v>4808</v>
      </c>
      <c r="M248" s="122">
        <f t="shared" si="179"/>
        <v>6511.5</v>
      </c>
      <c r="N248" s="122">
        <f t="shared" si="179"/>
        <v>3782.7</v>
      </c>
      <c r="O248" s="122">
        <f t="shared" si="179"/>
        <v>11832.86</v>
      </c>
      <c r="P248" s="122">
        <f t="shared" si="179"/>
        <v>5927.55</v>
      </c>
      <c r="Q248" s="122">
        <f t="shared" si="179"/>
        <v>6237.6</v>
      </c>
      <c r="R248" s="122">
        <f t="shared" si="179"/>
        <v>4292.75</v>
      </c>
      <c r="S248" s="122">
        <f t="shared" si="179"/>
        <v>8733.2999999999993</v>
      </c>
      <c r="T248" s="122">
        <f t="shared" si="179"/>
        <v>4178.3999999999996</v>
      </c>
      <c r="U248" s="122">
        <f t="shared" si="179"/>
        <v>1938</v>
      </c>
      <c r="V248" s="122">
        <f t="shared" si="179"/>
        <v>4639.8</v>
      </c>
      <c r="W248" s="122">
        <f t="shared" si="179"/>
        <v>20581.716999999997</v>
      </c>
      <c r="X248" s="122">
        <f t="shared" si="179"/>
        <v>3192</v>
      </c>
      <c r="Y248" s="122">
        <f>Y246+Y244+Y241+Y237+Y233</f>
        <v>594</v>
      </c>
      <c r="Z248" s="122">
        <f>Z246+Z244+Z241+Z237+Z233</f>
        <v>6442.15</v>
      </c>
      <c r="AA248" s="122">
        <f>AA246+AA244+AA241+AA237+AA233</f>
        <v>16411.45</v>
      </c>
      <c r="AB248" s="122">
        <f>AB246+AB244+AB241+AB237+AB233</f>
        <v>10261.75</v>
      </c>
      <c r="AC248" s="241">
        <f t="shared" ref="AC248" si="180">AC246+AC244+AC241+AC237+AC233</f>
        <v>0</v>
      </c>
      <c r="AD248" s="214">
        <f t="shared" si="168"/>
        <v>0.13419414761899556</v>
      </c>
      <c r="AE248" s="13"/>
      <c r="AF248" s="13"/>
      <c r="AG248" s="13"/>
      <c r="AH248" s="13"/>
      <c r="AI248" s="223"/>
      <c r="AJ248" s="223"/>
      <c r="AK248" s="223"/>
      <c r="AL248" s="223"/>
      <c r="AM248" s="223"/>
      <c r="AN248" s="223"/>
      <c r="AQ248" s="217"/>
      <c r="AR248" s="217"/>
    </row>
    <row r="249" spans="1:44" s="216" customFormat="1" ht="45" x14ac:dyDescent="0.2">
      <c r="A249" s="178" t="s">
        <v>153</v>
      </c>
      <c r="B249" s="16">
        <v>73664</v>
      </c>
      <c r="C249" s="149"/>
      <c r="D249" s="149">
        <f>SUM(H249:AB249)</f>
        <v>74465.899999999994</v>
      </c>
      <c r="E249" s="14">
        <f t="shared" si="178"/>
        <v>1.0108859144222415</v>
      </c>
      <c r="F249" s="14"/>
      <c r="G249" s="99"/>
      <c r="H249" s="122">
        <v>323.5</v>
      </c>
      <c r="I249" s="122">
        <v>2186.1</v>
      </c>
      <c r="J249" s="122">
        <v>6718.2999999999993</v>
      </c>
      <c r="K249" s="122">
        <v>7270.4999999999991</v>
      </c>
      <c r="L249" s="122">
        <v>2681.3999999999996</v>
      </c>
      <c r="M249" s="122">
        <v>2652.8</v>
      </c>
      <c r="N249" s="122">
        <v>1003.3</v>
      </c>
      <c r="O249" s="122">
        <v>6033.8</v>
      </c>
      <c r="P249" s="122">
        <v>3181</v>
      </c>
      <c r="Q249" s="122">
        <v>3148.8</v>
      </c>
      <c r="R249" s="122">
        <v>2123.5</v>
      </c>
      <c r="S249" s="131">
        <v>4305.8999999999996</v>
      </c>
      <c r="T249" s="122">
        <v>2075.6</v>
      </c>
      <c r="U249" s="122">
        <v>1263.5999999999999</v>
      </c>
      <c r="V249" s="122">
        <v>2488.6</v>
      </c>
      <c r="W249" s="122">
        <v>10397.5</v>
      </c>
      <c r="X249" s="122">
        <v>1318.2999999999997</v>
      </c>
      <c r="Y249" s="122">
        <v>284</v>
      </c>
      <c r="Z249" s="122">
        <v>2170.5</v>
      </c>
      <c r="AA249" s="122">
        <v>7667.7</v>
      </c>
      <c r="AB249" s="122">
        <v>5171.2</v>
      </c>
      <c r="AD249" s="214">
        <f t="shared" si="168"/>
        <v>0.13962766850330152</v>
      </c>
      <c r="AE249" s="217"/>
      <c r="AF249" s="217"/>
      <c r="AG249" s="217"/>
      <c r="AH249" s="217"/>
      <c r="AQ249" s="217"/>
      <c r="AR249" s="217"/>
    </row>
    <row r="250" spans="1:44" s="216" customFormat="1" ht="23.25" x14ac:dyDescent="0.2">
      <c r="A250" s="224" t="s">
        <v>147</v>
      </c>
      <c r="B250" s="84">
        <f>B248/B249*10</f>
        <v>20.504686142484797</v>
      </c>
      <c r="C250" s="87"/>
      <c r="D250" s="87">
        <f>D248/D249*10</f>
        <v>20.59636518191548</v>
      </c>
      <c r="E250" s="14">
        <f>D250/B250</f>
        <v>1.0044711261998167</v>
      </c>
      <c r="F250" s="14"/>
      <c r="G250" s="99">
        <v>21</v>
      </c>
      <c r="H250" s="123">
        <f>H248/H249*10</f>
        <v>28.502318392581145</v>
      </c>
      <c r="I250" s="123">
        <f>I248/I249*10</f>
        <v>22.59837152920727</v>
      </c>
      <c r="J250" s="123">
        <f t="shared" ref="J250:Y250" si="181">J248/J249*10</f>
        <v>24.089427384903921</v>
      </c>
      <c r="K250" s="123">
        <f>K248/K249*10</f>
        <v>15.026311807991197</v>
      </c>
      <c r="L250" s="123">
        <f t="shared" si="181"/>
        <v>17.930931602894013</v>
      </c>
      <c r="M250" s="123">
        <f t="shared" si="181"/>
        <v>24.545762967430637</v>
      </c>
      <c r="N250" s="123">
        <f t="shared" si="181"/>
        <v>37.702581481112325</v>
      </c>
      <c r="O250" s="123">
        <f t="shared" si="181"/>
        <v>19.610958268421228</v>
      </c>
      <c r="P250" s="123">
        <f>P248/P249*10</f>
        <v>18.634234517447343</v>
      </c>
      <c r="Q250" s="123">
        <f t="shared" si="181"/>
        <v>19.809451219512194</v>
      </c>
      <c r="R250" s="123">
        <f>R248/R249*10</f>
        <v>20.215446197315753</v>
      </c>
      <c r="S250" s="123">
        <f t="shared" si="181"/>
        <v>20.282170974709118</v>
      </c>
      <c r="T250" s="123">
        <f t="shared" si="181"/>
        <v>20.131046444401619</v>
      </c>
      <c r="U250" s="123">
        <f t="shared" si="181"/>
        <v>15.337132003798672</v>
      </c>
      <c r="V250" s="123">
        <f t="shared" si="181"/>
        <v>18.644217632403763</v>
      </c>
      <c r="W250" s="123">
        <f>W248/W249*10</f>
        <v>19.794870882423655</v>
      </c>
      <c r="X250" s="123">
        <f t="shared" si="181"/>
        <v>24.213001592960634</v>
      </c>
      <c r="Y250" s="123">
        <f t="shared" si="181"/>
        <v>20.91549295774648</v>
      </c>
      <c r="Z250" s="123">
        <f>Z248/Z249*10</f>
        <v>29.680488366735776</v>
      </c>
      <c r="AA250" s="123">
        <f>AA248/AA249*10</f>
        <v>21.403354330503284</v>
      </c>
      <c r="AB250" s="123">
        <f t="shared" ref="AB250:AC250" si="182">AB248/AB249*10</f>
        <v>19.844040068069308</v>
      </c>
      <c r="AC250" s="242" t="e">
        <f t="shared" si="182"/>
        <v>#DIV/0!</v>
      </c>
      <c r="AD250" s="214">
        <f t="shared" si="168"/>
        <v>0.96108564339325409</v>
      </c>
      <c r="AE250" s="37"/>
      <c r="AF250" s="37"/>
      <c r="AG250" s="37"/>
      <c r="AH250" s="37"/>
      <c r="AI250" s="243"/>
      <c r="AJ250" s="243"/>
      <c r="AK250" s="243"/>
      <c r="AL250" s="243"/>
      <c r="AM250" s="243"/>
      <c r="AN250" s="243"/>
      <c r="AQ250" s="217"/>
      <c r="AR250" s="217"/>
    </row>
    <row r="251" spans="1:44" ht="22.5" hidden="1" x14ac:dyDescent="0.25">
      <c r="A251" s="244"/>
      <c r="B251" s="245"/>
      <c r="C251" s="245"/>
      <c r="D251" s="244"/>
      <c r="E251" s="14" t="e">
        <f t="shared" si="178"/>
        <v>#DIV/0!</v>
      </c>
      <c r="F251" s="57"/>
      <c r="G251" s="244"/>
      <c r="H251" s="244"/>
      <c r="I251" s="244"/>
      <c r="J251" s="244"/>
      <c r="K251" s="244"/>
      <c r="L251" s="244"/>
      <c r="M251" s="244"/>
      <c r="N251" s="244"/>
      <c r="O251" s="244"/>
      <c r="P251" s="244"/>
      <c r="Q251" s="244"/>
      <c r="R251" s="244"/>
      <c r="S251" s="244"/>
      <c r="T251" s="244"/>
      <c r="U251" s="244"/>
      <c r="V251" s="244"/>
      <c r="W251" s="244"/>
      <c r="X251" s="244"/>
      <c r="Y251" s="244"/>
      <c r="Z251" s="244"/>
      <c r="AA251" s="244"/>
      <c r="AB251" s="244"/>
    </row>
    <row r="252" spans="1:44" ht="27" hidden="1" customHeight="1" x14ac:dyDescent="0.25">
      <c r="A252" s="178" t="s">
        <v>166</v>
      </c>
      <c r="B252" s="246"/>
      <c r="C252" s="246"/>
      <c r="D252" s="247">
        <f>SUM(H252:AB252)</f>
        <v>0</v>
      </c>
      <c r="E252" s="14" t="e">
        <f t="shared" si="178"/>
        <v>#DIV/0!</v>
      </c>
      <c r="F252" s="14"/>
      <c r="G252" s="247"/>
      <c r="H252" s="247"/>
      <c r="I252" s="247"/>
      <c r="J252" s="247"/>
      <c r="K252" s="247"/>
      <c r="L252" s="247"/>
      <c r="M252" s="247"/>
      <c r="N252" s="247"/>
      <c r="O252" s="247"/>
      <c r="P252" s="247"/>
      <c r="Q252" s="247"/>
      <c r="R252" s="247"/>
      <c r="S252" s="247"/>
      <c r="T252" s="247"/>
      <c r="U252" s="247"/>
      <c r="V252" s="247"/>
      <c r="W252" s="247"/>
      <c r="X252" s="247"/>
      <c r="Y252" s="247"/>
      <c r="Z252" s="247"/>
      <c r="AA252" s="247"/>
      <c r="AB252" s="247"/>
    </row>
    <row r="253" spans="1:44" ht="18" hidden="1" customHeight="1" x14ac:dyDescent="0.25">
      <c r="A253" s="178" t="s">
        <v>170</v>
      </c>
      <c r="B253" s="246">
        <v>108</v>
      </c>
      <c r="C253" s="246"/>
      <c r="D253" s="247">
        <f>SUM(H253:AB253)</f>
        <v>0</v>
      </c>
      <c r="E253" s="14">
        <f t="shared" si="178"/>
        <v>0</v>
      </c>
      <c r="F253" s="14"/>
      <c r="G253" s="247"/>
      <c r="H253" s="247"/>
      <c r="I253" s="247"/>
      <c r="J253" s="247"/>
      <c r="K253" s="247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</row>
    <row r="254" spans="1:44" ht="18" hidden="1" customHeight="1" x14ac:dyDescent="0.25">
      <c r="A254" s="210"/>
      <c r="B254" s="248"/>
      <c r="C254" s="248"/>
      <c r="D254" s="249"/>
      <c r="E254" s="14" t="e">
        <f t="shared" si="178"/>
        <v>#DIV/0!</v>
      </c>
      <c r="F254" s="3"/>
      <c r="G254" s="249"/>
      <c r="H254" s="249"/>
      <c r="I254" s="249"/>
      <c r="J254" s="249"/>
      <c r="K254" s="249"/>
      <c r="L254" s="249"/>
      <c r="M254" s="249"/>
      <c r="N254" s="249"/>
      <c r="O254" s="249"/>
      <c r="P254" s="249"/>
      <c r="Q254" s="249"/>
      <c r="R254" s="249"/>
      <c r="S254" s="249"/>
      <c r="T254" s="249"/>
      <c r="U254" s="249"/>
      <c r="V254" s="249"/>
      <c r="W254" s="249"/>
      <c r="X254" s="249"/>
      <c r="Y254" s="249"/>
      <c r="Z254" s="249"/>
      <c r="AA254" s="249"/>
      <c r="AB254" s="249"/>
    </row>
    <row r="255" spans="1:44" ht="24" hidden="1" customHeight="1" x14ac:dyDescent="0.35">
      <c r="A255" s="250" t="s">
        <v>135</v>
      </c>
      <c r="B255" s="248"/>
      <c r="C255" s="248"/>
      <c r="D255" s="249">
        <f>SUM(H255:AB255)</f>
        <v>0</v>
      </c>
      <c r="E255" s="14" t="e">
        <f t="shared" si="178"/>
        <v>#DIV/0!</v>
      </c>
      <c r="F255" s="3"/>
      <c r="G255" s="249"/>
      <c r="H255" s="249"/>
      <c r="I255" s="249"/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249"/>
      <c r="Y255" s="249"/>
      <c r="Z255" s="249"/>
      <c r="AA255" s="249"/>
      <c r="AB255" s="249"/>
    </row>
    <row r="256" spans="1:44" s="254" customFormat="1" ht="21" hidden="1" customHeight="1" x14ac:dyDescent="0.35">
      <c r="A256" s="251" t="s">
        <v>136</v>
      </c>
      <c r="B256" s="252"/>
      <c r="C256" s="252"/>
      <c r="D256" s="253">
        <f>SUM(H256:AB256)</f>
        <v>0</v>
      </c>
      <c r="E256" s="14" t="e">
        <f t="shared" si="178"/>
        <v>#DIV/0!</v>
      </c>
      <c r="F256" s="14"/>
      <c r="G256" s="253"/>
      <c r="H256" s="253"/>
      <c r="I256" s="253"/>
      <c r="J256" s="253"/>
      <c r="K256" s="253"/>
      <c r="L256" s="253"/>
      <c r="M256" s="253"/>
      <c r="N256" s="253"/>
      <c r="O256" s="253"/>
      <c r="P256" s="253"/>
      <c r="Q256" s="253"/>
      <c r="R256" s="253"/>
      <c r="S256" s="253"/>
      <c r="T256" s="253"/>
      <c r="U256" s="253"/>
      <c r="V256" s="253"/>
      <c r="W256" s="253"/>
      <c r="X256" s="253"/>
      <c r="Y256" s="253"/>
      <c r="Z256" s="253"/>
      <c r="AA256" s="253"/>
      <c r="AB256" s="253"/>
      <c r="AD256" s="255"/>
      <c r="AE256" s="255"/>
      <c r="AF256" s="255"/>
      <c r="AG256" s="255"/>
      <c r="AH256" s="255"/>
      <c r="AQ256" s="255"/>
      <c r="AR256" s="255"/>
    </row>
    <row r="257" spans="1:45" s="254" customFormat="1" ht="32.25" hidden="1" customHeight="1" x14ac:dyDescent="0.35">
      <c r="A257" s="251" t="s">
        <v>206</v>
      </c>
      <c r="B257" s="252"/>
      <c r="C257" s="252"/>
      <c r="D257" s="253">
        <f>SUM(H257:AB257)</f>
        <v>0</v>
      </c>
      <c r="E257" s="14" t="e">
        <f t="shared" si="178"/>
        <v>#DIV/0!</v>
      </c>
      <c r="F257" s="14"/>
      <c r="G257" s="253"/>
      <c r="H257" s="253"/>
      <c r="I257" s="253"/>
      <c r="J257" s="253"/>
      <c r="K257" s="253"/>
      <c r="L257" s="253"/>
      <c r="M257" s="253"/>
      <c r="N257" s="253"/>
      <c r="O257" s="253"/>
      <c r="P257" s="253"/>
      <c r="Q257" s="253"/>
      <c r="R257" s="253"/>
      <c r="S257" s="253"/>
      <c r="T257" s="253"/>
      <c r="U257" s="253"/>
      <c r="V257" s="253"/>
      <c r="W257" s="253"/>
      <c r="X257" s="253"/>
      <c r="Y257" s="253"/>
      <c r="Z257" s="253"/>
      <c r="AA257" s="253"/>
      <c r="AB257" s="253"/>
      <c r="AD257" s="255"/>
      <c r="AE257" s="255"/>
      <c r="AF257" s="255"/>
      <c r="AG257" s="255"/>
      <c r="AH257" s="255"/>
      <c r="AQ257" s="255"/>
      <c r="AR257" s="255"/>
    </row>
    <row r="258" spans="1:45" s="254" customFormat="1" ht="21" hidden="1" customHeight="1" x14ac:dyDescent="0.35">
      <c r="A258" s="256"/>
      <c r="B258" s="257"/>
      <c r="C258" s="257"/>
      <c r="D258" s="256"/>
      <c r="E258" s="14" t="e">
        <f t="shared" si="178"/>
        <v>#DIV/0!</v>
      </c>
      <c r="F258" s="57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6"/>
      <c r="AA258" s="256"/>
      <c r="AB258" s="256"/>
      <c r="AD258" s="255"/>
      <c r="AE258" s="255"/>
      <c r="AF258" s="255"/>
      <c r="AG258" s="255"/>
      <c r="AH258" s="255"/>
      <c r="AQ258" s="255"/>
      <c r="AR258" s="255"/>
    </row>
    <row r="259" spans="1:45" s="254" customFormat="1" ht="21" hidden="1" customHeight="1" x14ac:dyDescent="0.35">
      <c r="A259" s="256" t="s">
        <v>137</v>
      </c>
      <c r="B259" s="257"/>
      <c r="C259" s="257"/>
      <c r="D259" s="256"/>
      <c r="E259" s="14" t="e">
        <f t="shared" si="178"/>
        <v>#DIV/0!</v>
      </c>
      <c r="F259" s="57"/>
      <c r="G259" s="256"/>
      <c r="H259" s="256"/>
      <c r="I259" s="256"/>
      <c r="J259" s="256">
        <v>6300</v>
      </c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6"/>
      <c r="W259" s="256"/>
      <c r="X259" s="256"/>
      <c r="Y259" s="256"/>
      <c r="Z259" s="256"/>
      <c r="AA259" s="256"/>
      <c r="AB259" s="256"/>
      <c r="AD259" s="255"/>
      <c r="AE259" s="255"/>
      <c r="AF259" s="255"/>
      <c r="AG259" s="255"/>
      <c r="AH259" s="255"/>
      <c r="AQ259" s="255"/>
      <c r="AR259" s="255"/>
    </row>
    <row r="260" spans="1:45" ht="16.5" hidden="1" customHeight="1" x14ac:dyDescent="0.25">
      <c r="A260" s="258"/>
      <c r="B260" s="259"/>
      <c r="C260" s="259"/>
      <c r="D260" s="259"/>
      <c r="E260" s="259"/>
      <c r="F260" s="259"/>
      <c r="G260" s="259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</row>
    <row r="261" spans="1:45" ht="41.25" hidden="1" customHeight="1" x14ac:dyDescent="0.35">
      <c r="A261" s="260"/>
      <c r="B261" s="260"/>
      <c r="C261" s="260"/>
      <c r="D261" s="260"/>
      <c r="E261" s="260"/>
      <c r="F261" s="260"/>
      <c r="G261" s="260"/>
      <c r="H261" s="260"/>
      <c r="I261" s="260"/>
      <c r="J261" s="260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  <c r="V261" s="260"/>
      <c r="W261" s="260"/>
      <c r="X261" s="260"/>
      <c r="Y261" s="260"/>
      <c r="Z261" s="260"/>
      <c r="AA261" s="260"/>
      <c r="AB261" s="260"/>
    </row>
    <row r="262" spans="1:45" ht="20.25" hidden="1" customHeight="1" x14ac:dyDescent="0.25">
      <c r="A262" s="261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</row>
    <row r="263" spans="1:45" ht="16.5" hidden="1" customHeight="1" x14ac:dyDescent="0.25">
      <c r="A263" s="263"/>
      <c r="B263" s="169"/>
      <c r="C263" s="169"/>
      <c r="D263" s="169"/>
      <c r="E263" s="169"/>
      <c r="F263" s="169"/>
      <c r="G263" s="169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</row>
    <row r="264" spans="1:45" ht="9" hidden="1" customHeight="1" x14ac:dyDescent="0.25">
      <c r="A264" s="264"/>
      <c r="B264" s="265"/>
      <c r="C264" s="265"/>
      <c r="D264" s="265"/>
      <c r="E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  <c r="AA264" s="265"/>
      <c r="AB264" s="265"/>
    </row>
    <row r="265" spans="1:45" s="96" customFormat="1" ht="48.75" hidden="1" customHeight="1" x14ac:dyDescent="0.2">
      <c r="A265" s="196" t="s">
        <v>138</v>
      </c>
      <c r="B265" s="16"/>
      <c r="C265" s="16"/>
      <c r="D265" s="16">
        <f>SUM(H265:AB265)</f>
        <v>259083</v>
      </c>
      <c r="E265" s="16"/>
      <c r="F265" s="1"/>
      <c r="G265" s="1"/>
      <c r="H265" s="12">
        <v>9345</v>
      </c>
      <c r="I265" s="12">
        <v>9100</v>
      </c>
      <c r="J265" s="12">
        <v>16579</v>
      </c>
      <c r="K265" s="12">
        <v>16195</v>
      </c>
      <c r="L265" s="12">
        <v>7250</v>
      </c>
      <c r="M265" s="12">
        <v>17539</v>
      </c>
      <c r="N265" s="12">
        <v>12001</v>
      </c>
      <c r="O265" s="12">
        <v>14609</v>
      </c>
      <c r="P265" s="12">
        <v>13004</v>
      </c>
      <c r="Q265" s="12">
        <v>3780</v>
      </c>
      <c r="R265" s="12">
        <v>8536</v>
      </c>
      <c r="S265" s="12">
        <v>11438</v>
      </c>
      <c r="T265" s="12">
        <v>16561</v>
      </c>
      <c r="U265" s="12">
        <v>15418</v>
      </c>
      <c r="V265" s="12">
        <v>18986</v>
      </c>
      <c r="W265" s="12">
        <v>13238</v>
      </c>
      <c r="X265" s="12">
        <v>7143</v>
      </c>
      <c r="Y265" s="12">
        <v>4504</v>
      </c>
      <c r="Z265" s="12">
        <v>11688</v>
      </c>
      <c r="AA265" s="12">
        <v>21385</v>
      </c>
      <c r="AB265" s="12">
        <v>10784</v>
      </c>
      <c r="AD265" s="177"/>
      <c r="AE265" s="177"/>
      <c r="AF265" s="177"/>
      <c r="AG265" s="177"/>
      <c r="AH265" s="177"/>
      <c r="AQ265" s="177"/>
      <c r="AR265" s="177"/>
    </row>
    <row r="266" spans="1:45" ht="21" hidden="1" customHeight="1" x14ac:dyDescent="0.25">
      <c r="A266" s="165" t="s">
        <v>139</v>
      </c>
      <c r="B266" s="171"/>
      <c r="C266" s="171"/>
      <c r="D266" s="16">
        <f>SUM(H266:AB266)</f>
        <v>380</v>
      </c>
      <c r="E266" s="16"/>
      <c r="F266" s="16"/>
      <c r="G266" s="16"/>
      <c r="H266" s="165">
        <v>16</v>
      </c>
      <c r="I266" s="165">
        <v>21</v>
      </c>
      <c r="J266" s="165">
        <v>32</v>
      </c>
      <c r="K266" s="165">
        <v>25</v>
      </c>
      <c r="L266" s="165">
        <v>16</v>
      </c>
      <c r="M266" s="165">
        <v>31</v>
      </c>
      <c r="N266" s="165">
        <v>14</v>
      </c>
      <c r="O266" s="165">
        <v>29</v>
      </c>
      <c r="P266" s="165">
        <v>18</v>
      </c>
      <c r="Q266" s="165">
        <v>8</v>
      </c>
      <c r="R266" s="165">
        <v>7</v>
      </c>
      <c r="S266" s="165">
        <v>15</v>
      </c>
      <c r="T266" s="165">
        <v>25</v>
      </c>
      <c r="U266" s="165">
        <v>31</v>
      </c>
      <c r="V266" s="165">
        <v>10</v>
      </c>
      <c r="W266" s="165">
        <v>8</v>
      </c>
      <c r="X266" s="165">
        <v>8</v>
      </c>
      <c r="Y266" s="165">
        <v>6</v>
      </c>
      <c r="Z266" s="165">
        <v>12</v>
      </c>
      <c r="AA266" s="165">
        <v>35</v>
      </c>
      <c r="AB266" s="165">
        <v>13</v>
      </c>
    </row>
    <row r="267" spans="1:45" ht="0.6" hidden="1" customHeight="1" x14ac:dyDescent="0.25">
      <c r="A267" s="165" t="s">
        <v>140</v>
      </c>
      <c r="B267" s="171"/>
      <c r="C267" s="171"/>
      <c r="D267" s="16">
        <f>SUM(H267:AB267)</f>
        <v>208</v>
      </c>
      <c r="E267" s="16"/>
      <c r="F267" s="16"/>
      <c r="G267" s="16"/>
      <c r="H267" s="165">
        <v>10</v>
      </c>
      <c r="I267" s="165">
        <v>2</v>
      </c>
      <c r="J267" s="165">
        <v>42</v>
      </c>
      <c r="K267" s="165">
        <v>11</v>
      </c>
      <c r="L267" s="165">
        <v>9</v>
      </c>
      <c r="M267" s="165">
        <v>30</v>
      </c>
      <c r="N267" s="165">
        <v>9</v>
      </c>
      <c r="O267" s="165">
        <v>15</v>
      </c>
      <c r="P267" s="165">
        <v>1</v>
      </c>
      <c r="Q267" s="165">
        <v>2</v>
      </c>
      <c r="R267" s="165">
        <v>5</v>
      </c>
      <c r="S267" s="165">
        <v>1</v>
      </c>
      <c r="T267" s="165">
        <v>4</v>
      </c>
      <c r="U267" s="165">
        <v>8</v>
      </c>
      <c r="V267" s="165">
        <v>14</v>
      </c>
      <c r="W267" s="165">
        <v>2</v>
      </c>
      <c r="X267" s="165">
        <v>1</v>
      </c>
      <c r="Y267" s="165">
        <v>2</v>
      </c>
      <c r="Z267" s="165">
        <v>16</v>
      </c>
      <c r="AA267" s="165">
        <v>16</v>
      </c>
      <c r="AB267" s="165">
        <v>8</v>
      </c>
    </row>
    <row r="268" spans="1:45" ht="2.4500000000000002" hidden="1" customHeight="1" x14ac:dyDescent="0.25">
      <c r="A268" s="165" t="s">
        <v>140</v>
      </c>
      <c r="B268" s="171"/>
      <c r="C268" s="171"/>
      <c r="D268" s="16">
        <f>SUM(H268:AB268)</f>
        <v>194</v>
      </c>
      <c r="E268" s="16"/>
      <c r="F268" s="16"/>
      <c r="G268" s="16"/>
      <c r="H268" s="165">
        <v>10</v>
      </c>
      <c r="I268" s="165">
        <v>2</v>
      </c>
      <c r="J268" s="165">
        <v>42</v>
      </c>
      <c r="K268" s="165">
        <v>11</v>
      </c>
      <c r="L268" s="165">
        <v>2</v>
      </c>
      <c r="M268" s="165">
        <v>30</v>
      </c>
      <c r="N268" s="165">
        <v>9</v>
      </c>
      <c r="O268" s="165">
        <v>15</v>
      </c>
      <c r="P268" s="165">
        <v>1</v>
      </c>
      <c r="Q268" s="165">
        <v>2</v>
      </c>
      <c r="R268" s="165">
        <v>5</v>
      </c>
      <c r="S268" s="165">
        <v>1</v>
      </c>
      <c r="T268" s="165">
        <v>4</v>
      </c>
      <c r="U268" s="165">
        <v>1</v>
      </c>
      <c r="V268" s="165">
        <v>14</v>
      </c>
      <c r="W268" s="165">
        <v>2</v>
      </c>
      <c r="X268" s="165">
        <v>1</v>
      </c>
      <c r="Y268" s="165">
        <v>2</v>
      </c>
      <c r="Z268" s="165">
        <v>16</v>
      </c>
      <c r="AA268" s="165">
        <v>16</v>
      </c>
      <c r="AB268" s="165">
        <v>8</v>
      </c>
    </row>
    <row r="269" spans="1:45" ht="24" hidden="1" customHeight="1" x14ac:dyDescent="0.25">
      <c r="A269" s="165" t="s">
        <v>75</v>
      </c>
      <c r="B269" s="16">
        <v>554</v>
      </c>
      <c r="C269" s="16"/>
      <c r="D269" s="16">
        <f>SUM(H269:AB269)</f>
        <v>574</v>
      </c>
      <c r="E269" s="16"/>
      <c r="F269" s="16"/>
      <c r="G269" s="16"/>
      <c r="H269" s="266">
        <v>11</v>
      </c>
      <c r="I269" s="266">
        <v>15</v>
      </c>
      <c r="J269" s="266">
        <v>93</v>
      </c>
      <c r="K269" s="266">
        <v>30</v>
      </c>
      <c r="L269" s="266">
        <v>15</v>
      </c>
      <c r="M269" s="266">
        <v>55</v>
      </c>
      <c r="N269" s="266">
        <v>16</v>
      </c>
      <c r="O269" s="266">
        <v>18</v>
      </c>
      <c r="P269" s="266">
        <v>16</v>
      </c>
      <c r="Q269" s="266">
        <v>10</v>
      </c>
      <c r="R269" s="266">
        <v>11</v>
      </c>
      <c r="S269" s="266">
        <v>40</v>
      </c>
      <c r="T269" s="266">
        <v>22</v>
      </c>
      <c r="U269" s="266">
        <v>55</v>
      </c>
      <c r="V269" s="266">
        <v>14</v>
      </c>
      <c r="W269" s="266">
        <v>29</v>
      </c>
      <c r="X269" s="266">
        <v>22</v>
      </c>
      <c r="Y269" s="266">
        <v>9</v>
      </c>
      <c r="Z269" s="266">
        <v>7</v>
      </c>
      <c r="AA269" s="266">
        <v>60</v>
      </c>
      <c r="AB269" s="266">
        <v>26</v>
      </c>
    </row>
    <row r="270" spans="1:45" ht="16.5" hidden="1" customHeight="1" x14ac:dyDescent="0.25"/>
    <row r="271" spans="1:45" s="165" customFormat="1" ht="16.5" hidden="1" customHeight="1" x14ac:dyDescent="0.25">
      <c r="A271" s="165" t="s">
        <v>143</v>
      </c>
      <c r="B271" s="171"/>
      <c r="C271" s="171"/>
      <c r="D271" s="165">
        <f>SUM(H271:AB271)</f>
        <v>40</v>
      </c>
      <c r="H271" s="165">
        <v>3</v>
      </c>
      <c r="J271" s="165">
        <v>1</v>
      </c>
      <c r="K271" s="165">
        <v>6</v>
      </c>
      <c r="M271" s="165">
        <v>1</v>
      </c>
      <c r="P271" s="165">
        <v>1</v>
      </c>
      <c r="R271" s="165">
        <v>2</v>
      </c>
      <c r="S271" s="165">
        <v>1</v>
      </c>
      <c r="T271" s="165">
        <v>3</v>
      </c>
      <c r="U271" s="165">
        <v>1</v>
      </c>
      <c r="V271" s="165">
        <v>3</v>
      </c>
      <c r="W271" s="165">
        <v>7</v>
      </c>
      <c r="X271" s="165">
        <v>1</v>
      </c>
      <c r="Y271" s="165">
        <v>1</v>
      </c>
      <c r="Z271" s="165">
        <v>1</v>
      </c>
      <c r="AA271" s="165">
        <v>4</v>
      </c>
      <c r="AB271" s="165">
        <v>4</v>
      </c>
      <c r="AC271" s="268"/>
      <c r="AI271" s="269"/>
      <c r="AP271" s="268"/>
      <c r="AS271" s="269"/>
    </row>
    <row r="272" spans="1:45" ht="16.5" hidden="1" customHeight="1" x14ac:dyDescent="0.25"/>
    <row r="273" spans="1:44" ht="21" hidden="1" customHeight="1" x14ac:dyDescent="0.25">
      <c r="A273" s="165" t="s">
        <v>146</v>
      </c>
      <c r="B273" s="16">
        <v>45</v>
      </c>
      <c r="C273" s="16"/>
      <c r="D273" s="16">
        <f>SUM(H273:AB273)</f>
        <v>58</v>
      </c>
      <c r="E273" s="16"/>
      <c r="F273" s="16"/>
      <c r="G273" s="16"/>
      <c r="H273" s="266">
        <v>5</v>
      </c>
      <c r="I273" s="266">
        <v>3</v>
      </c>
      <c r="J273" s="266"/>
      <c r="K273" s="266">
        <v>5</v>
      </c>
      <c r="L273" s="266">
        <v>2</v>
      </c>
      <c r="M273" s="266"/>
      <c r="N273" s="266">
        <v>2</v>
      </c>
      <c r="O273" s="266">
        <v>0</v>
      </c>
      <c r="P273" s="266">
        <v>3</v>
      </c>
      <c r="Q273" s="266">
        <v>3</v>
      </c>
      <c r="R273" s="266">
        <v>3</v>
      </c>
      <c r="S273" s="266">
        <v>2</v>
      </c>
      <c r="T273" s="266">
        <v>2</v>
      </c>
      <c r="U273" s="266">
        <v>10</v>
      </c>
      <c r="V273" s="266">
        <v>6</v>
      </c>
      <c r="W273" s="266">
        <v>6</v>
      </c>
      <c r="X273" s="266">
        <v>1</v>
      </c>
      <c r="Y273" s="266">
        <v>1</v>
      </c>
      <c r="Z273" s="266">
        <v>4</v>
      </c>
      <c r="AA273" s="266"/>
      <c r="AB273" s="266"/>
    </row>
    <row r="274" spans="1:44" ht="16.5" hidden="1" customHeight="1" x14ac:dyDescent="0.25"/>
    <row r="275" spans="1:44" ht="16.5" hidden="1" customHeight="1" x14ac:dyDescent="0.25">
      <c r="H275" s="162">
        <v>7600</v>
      </c>
      <c r="I275" s="162">
        <v>3300</v>
      </c>
      <c r="J275" s="162">
        <v>2100</v>
      </c>
      <c r="K275" s="162">
        <v>5800</v>
      </c>
      <c r="L275" s="162">
        <v>2600</v>
      </c>
      <c r="M275" s="162">
        <v>6300</v>
      </c>
      <c r="N275" s="162">
        <v>3100</v>
      </c>
      <c r="O275" s="162">
        <v>3000</v>
      </c>
      <c r="P275" s="162">
        <v>4300</v>
      </c>
      <c r="Q275" s="162">
        <v>2200</v>
      </c>
      <c r="R275" s="162">
        <v>4000</v>
      </c>
      <c r="S275" s="162">
        <v>4900</v>
      </c>
      <c r="T275" s="162">
        <v>5100</v>
      </c>
      <c r="U275" s="162">
        <v>4900</v>
      </c>
      <c r="V275" s="162">
        <v>7500</v>
      </c>
      <c r="W275" s="162">
        <v>3400</v>
      </c>
      <c r="X275" s="162">
        <v>2000</v>
      </c>
      <c r="Y275" s="162">
        <v>2000</v>
      </c>
      <c r="Z275" s="162">
        <v>6000</v>
      </c>
      <c r="AA275" s="162">
        <v>5600</v>
      </c>
      <c r="AB275" s="162">
        <v>2300</v>
      </c>
    </row>
    <row r="276" spans="1:44" ht="13.5" hidden="1" customHeight="1" x14ac:dyDescent="0.25"/>
    <row r="277" spans="1:44" ht="16.5" hidden="1" customHeight="1" x14ac:dyDescent="0.25">
      <c r="M277" s="162" t="s">
        <v>155</v>
      </c>
      <c r="V277" s="162" t="s">
        <v>158</v>
      </c>
      <c r="X277" s="162" t="s">
        <v>156</v>
      </c>
      <c r="AA277" s="162" t="s">
        <v>157</v>
      </c>
      <c r="AB277" s="162" t="s">
        <v>154</v>
      </c>
    </row>
    <row r="278" spans="1:44" ht="16.5" hidden="1" customHeight="1" x14ac:dyDescent="0.25"/>
    <row r="279" spans="1:44" ht="22.5" hidden="1" customHeight="1" x14ac:dyDescent="0.25">
      <c r="A279" s="178" t="s">
        <v>171</v>
      </c>
      <c r="B279" s="171"/>
      <c r="C279" s="171"/>
      <c r="D279" s="247">
        <f>SUM(H279:AB279)</f>
        <v>49</v>
      </c>
      <c r="E279" s="171"/>
      <c r="F279" s="171"/>
      <c r="G279" s="171"/>
      <c r="H279" s="165">
        <v>1</v>
      </c>
      <c r="I279" s="165">
        <v>2</v>
      </c>
      <c r="J279" s="165"/>
      <c r="K279" s="165">
        <v>2</v>
      </c>
      <c r="L279" s="165"/>
      <c r="M279" s="165">
        <v>3</v>
      </c>
      <c r="N279" s="165">
        <v>1</v>
      </c>
      <c r="O279" s="165">
        <v>1</v>
      </c>
      <c r="P279" s="165">
        <v>8</v>
      </c>
      <c r="Q279" s="165">
        <v>6</v>
      </c>
      <c r="R279" s="165">
        <v>1</v>
      </c>
      <c r="S279" s="165">
        <v>0</v>
      </c>
      <c r="T279" s="165">
        <v>1</v>
      </c>
      <c r="U279" s="165">
        <v>4</v>
      </c>
      <c r="V279" s="165">
        <v>3</v>
      </c>
      <c r="W279" s="165">
        <v>2</v>
      </c>
      <c r="X279" s="165">
        <v>1</v>
      </c>
      <c r="Y279" s="165">
        <v>1</v>
      </c>
      <c r="Z279" s="165">
        <v>7</v>
      </c>
      <c r="AA279" s="165"/>
      <c r="AB279" s="165">
        <v>5</v>
      </c>
      <c r="AQ279" s="162"/>
      <c r="AR279" s="162"/>
    </row>
    <row r="280" spans="1:44" hidden="1" x14ac:dyDescent="0.25"/>
    <row r="281" spans="1:44" hidden="1" x14ac:dyDescent="0.25">
      <c r="D281" s="163">
        <v>131503</v>
      </c>
      <c r="E281" s="163">
        <v>0.61502018062005714</v>
      </c>
      <c r="G281" s="163">
        <v>21</v>
      </c>
      <c r="H281" s="162">
        <v>8327</v>
      </c>
      <c r="I281" s="162">
        <v>5302</v>
      </c>
      <c r="J281" s="162">
        <v>13625</v>
      </c>
      <c r="K281" s="162">
        <v>6959</v>
      </c>
      <c r="L281" s="162">
        <v>1953</v>
      </c>
      <c r="M281" s="162">
        <v>10108</v>
      </c>
      <c r="N281" s="162">
        <v>4682</v>
      </c>
      <c r="O281" s="162">
        <v>7236</v>
      </c>
      <c r="P281" s="162">
        <v>4955</v>
      </c>
      <c r="Q281" s="162">
        <v>1778</v>
      </c>
      <c r="R281" s="162">
        <v>2151</v>
      </c>
      <c r="S281" s="162">
        <v>4490</v>
      </c>
      <c r="T281" s="162">
        <v>8940</v>
      </c>
      <c r="U281" s="162">
        <v>5313</v>
      </c>
      <c r="V281" s="162">
        <v>8101</v>
      </c>
      <c r="W281" s="162">
        <v>4187</v>
      </c>
      <c r="X281" s="162">
        <v>3748</v>
      </c>
      <c r="Y281" s="162">
        <v>1948</v>
      </c>
      <c r="Z281" s="162">
        <v>4526</v>
      </c>
      <c r="AA281" s="162">
        <v>16714</v>
      </c>
      <c r="AB281" s="162">
        <v>6460</v>
      </c>
      <c r="AQ281" s="162"/>
      <c r="AR281" s="162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163">
        <f>SUM(H286:AB286)</f>
        <v>91993</v>
      </c>
      <c r="H286" s="270">
        <v>7450</v>
      </c>
      <c r="I286" s="270">
        <v>2273</v>
      </c>
      <c r="J286" s="270">
        <v>2632</v>
      </c>
      <c r="K286" s="270">
        <v>5776</v>
      </c>
      <c r="L286" s="270">
        <v>2995</v>
      </c>
      <c r="M286" s="271">
        <v>5799</v>
      </c>
      <c r="N286" s="270">
        <v>4262</v>
      </c>
      <c r="O286" s="270">
        <v>3174</v>
      </c>
      <c r="P286" s="270">
        <v>5009</v>
      </c>
      <c r="Q286" s="270">
        <v>1437</v>
      </c>
      <c r="R286" s="270">
        <v>1895</v>
      </c>
      <c r="S286" s="271">
        <v>7055</v>
      </c>
      <c r="T286" s="270">
        <v>6899</v>
      </c>
      <c r="U286" s="270">
        <v>4489</v>
      </c>
      <c r="V286" s="271">
        <v>7908</v>
      </c>
      <c r="W286" s="270">
        <v>4099</v>
      </c>
      <c r="X286" s="270">
        <v>2782</v>
      </c>
      <c r="Y286" s="270">
        <v>2085</v>
      </c>
      <c r="Z286" s="270">
        <v>6228</v>
      </c>
      <c r="AA286" s="270">
        <v>5162</v>
      </c>
      <c r="AB286" s="272">
        <v>2584</v>
      </c>
      <c r="AQ286" s="162"/>
      <c r="AR286" s="162"/>
    </row>
    <row r="287" spans="1:44" hidden="1" x14ac:dyDescent="0.25">
      <c r="D287" s="163">
        <f>SUM(H287:AB287)</f>
        <v>-4497.1000000000004</v>
      </c>
      <c r="H287" s="273">
        <f t="shared" ref="H287:AB287" si="183">H20-H286</f>
        <v>-1735</v>
      </c>
      <c r="I287" s="273">
        <f t="shared" si="183"/>
        <v>968.59999999999991</v>
      </c>
      <c r="J287" s="273">
        <f t="shared" si="183"/>
        <v>-362</v>
      </c>
      <c r="K287" s="273">
        <f t="shared" si="183"/>
        <v>-1368</v>
      </c>
      <c r="L287" s="273">
        <f t="shared" si="183"/>
        <v>-681</v>
      </c>
      <c r="M287" s="273">
        <f t="shared" si="183"/>
        <v>883.80000000000018</v>
      </c>
      <c r="N287" s="273">
        <f t="shared" si="183"/>
        <v>-335</v>
      </c>
      <c r="O287" s="273">
        <f t="shared" si="183"/>
        <v>-248</v>
      </c>
      <c r="P287" s="273">
        <f t="shared" si="183"/>
        <v>0</v>
      </c>
      <c r="Q287" s="273">
        <f t="shared" si="183"/>
        <v>-73</v>
      </c>
      <c r="R287" s="273">
        <f t="shared" si="183"/>
        <v>449</v>
      </c>
      <c r="S287" s="273">
        <f t="shared" si="183"/>
        <v>-343</v>
      </c>
      <c r="T287" s="273">
        <f t="shared" si="183"/>
        <v>-170</v>
      </c>
      <c r="U287" s="273">
        <f t="shared" si="183"/>
        <v>-80</v>
      </c>
      <c r="V287" s="273">
        <f t="shared" si="183"/>
        <v>-50</v>
      </c>
      <c r="W287" s="273">
        <f t="shared" si="183"/>
        <v>334.5</v>
      </c>
      <c r="X287" s="273">
        <f t="shared" si="183"/>
        <v>-70</v>
      </c>
      <c r="Y287" s="273">
        <f t="shared" si="183"/>
        <v>-589</v>
      </c>
      <c r="Z287" s="273">
        <f t="shared" si="183"/>
        <v>-419</v>
      </c>
      <c r="AA287" s="273">
        <f t="shared" si="183"/>
        <v>-277</v>
      </c>
      <c r="AB287" s="273">
        <f t="shared" si="183"/>
        <v>-333</v>
      </c>
      <c r="AQ287" s="162"/>
      <c r="AR287" s="162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67" t="s">
        <v>203</v>
      </c>
      <c r="B291" s="274">
        <f t="shared" ref="B291:AB291" si="184">B42/$D42</f>
        <v>1.1205556068964686</v>
      </c>
      <c r="C291" s="274"/>
      <c r="D291" s="274">
        <f t="shared" si="184"/>
        <v>1</v>
      </c>
      <c r="E291" s="274">
        <f t="shared" si="184"/>
        <v>4.4821342130268748E-6</v>
      </c>
      <c r="F291" s="274"/>
      <c r="G291" s="274">
        <f t="shared" si="184"/>
        <v>1.0547209308866485E-4</v>
      </c>
      <c r="H291" s="275">
        <f t="shared" si="184"/>
        <v>9.7179977579646484E-2</v>
      </c>
      <c r="I291" s="275">
        <f t="shared" si="184"/>
        <v>3.0365917848288938E-2</v>
      </c>
      <c r="J291" s="275">
        <f t="shared" si="184"/>
        <v>6.4171230427393006E-2</v>
      </c>
      <c r="K291" s="275">
        <f t="shared" si="184"/>
        <v>7.0274548880790405E-2</v>
      </c>
      <c r="L291" s="275">
        <f t="shared" si="184"/>
        <v>3.7779099248235096E-2</v>
      </c>
      <c r="M291" s="275">
        <f t="shared" si="184"/>
        <v>5.9893081432491828E-2</v>
      </c>
      <c r="N291" s="275">
        <f t="shared" si="184"/>
        <v>3.1495975988524633E-2</v>
      </c>
      <c r="O291" s="275">
        <f t="shared" si="184"/>
        <v>4.7341902354940714E-2</v>
      </c>
      <c r="P291" s="275">
        <f t="shared" si="184"/>
        <v>4.3384187623804145E-2</v>
      </c>
      <c r="Q291" s="275">
        <f t="shared" si="184"/>
        <v>2.074435171829107E-2</v>
      </c>
      <c r="R291" s="275">
        <f t="shared" si="184"/>
        <v>2.0215484508660765E-2</v>
      </c>
      <c r="S291" s="275">
        <f t="shared" si="184"/>
        <v>4.4027065143582671E-2</v>
      </c>
      <c r="T291" s="275">
        <f t="shared" si="184"/>
        <v>5.5794737243903707E-2</v>
      </c>
      <c r="U291" s="275">
        <f t="shared" si="184"/>
        <v>5.3810857397712152E-2</v>
      </c>
      <c r="V291" s="275">
        <f t="shared" si="184"/>
        <v>5.673896360107842E-2</v>
      </c>
      <c r="W291" s="275">
        <f t="shared" si="184"/>
        <v>3.8292396767933265E-2</v>
      </c>
      <c r="X291" s="275">
        <f t="shared" si="184"/>
        <v>3.7450126767410927E-2</v>
      </c>
      <c r="Y291" s="275">
        <f t="shared" si="184"/>
        <v>1.8944796910973515E-2</v>
      </c>
      <c r="Z291" s="275">
        <f t="shared" si="184"/>
        <v>3.9617327156351828E-2</v>
      </c>
      <c r="AA291" s="275">
        <f t="shared" si="184"/>
        <v>9.008823493958959E-2</v>
      </c>
      <c r="AB291" s="275">
        <f t="shared" si="184"/>
        <v>4.2389736460396732E-2</v>
      </c>
      <c r="AQ291" s="162"/>
      <c r="AR291" s="162"/>
    </row>
    <row r="292" spans="1:44" hidden="1" x14ac:dyDescent="0.25">
      <c r="D292" s="163">
        <v>222344</v>
      </c>
      <c r="AQ292" s="162"/>
      <c r="AR292" s="162"/>
    </row>
    <row r="293" spans="1:44" hidden="1" x14ac:dyDescent="0.25">
      <c r="D293" s="199">
        <f>D292-D42</f>
        <v>23239.199999999983</v>
      </c>
      <c r="AQ293" s="162"/>
      <c r="AR293" s="162"/>
    </row>
    <row r="294" spans="1:44" x14ac:dyDescent="0.25">
      <c r="D294" s="163">
        <f>D293/6000</f>
        <v>3.8731999999999971</v>
      </c>
      <c r="AQ294" s="162"/>
      <c r="AR294" s="162"/>
    </row>
    <row r="296" spans="1:44" x14ac:dyDescent="0.25">
      <c r="A296" s="162"/>
      <c r="B296" s="162"/>
      <c r="C296" s="162"/>
      <c r="H296" s="275">
        <f t="shared" ref="H296:AC296" si="185">H64/$D64</f>
        <v>0.10321524366879159</v>
      </c>
      <c r="I296" s="275">
        <f t="shared" si="185"/>
        <v>1.3272024244957676E-2</v>
      </c>
      <c r="J296" s="275">
        <f t="shared" si="185"/>
        <v>0.11293412756470547</v>
      </c>
      <c r="K296" s="275">
        <f t="shared" si="185"/>
        <v>4.159264290939492E-2</v>
      </c>
      <c r="L296" s="275">
        <f t="shared" si="185"/>
        <v>2.3739854390915107E-2</v>
      </c>
      <c r="M296" s="275">
        <f t="shared" si="185"/>
        <v>3.6837705089351032E-2</v>
      </c>
      <c r="N296" s="275">
        <f t="shared" si="185"/>
        <v>2.0204131396523495E-2</v>
      </c>
      <c r="O296" s="275">
        <f t="shared" si="185"/>
        <v>5.1328944159960983E-2</v>
      </c>
      <c r="P296" s="275">
        <f t="shared" si="185"/>
        <v>3.4416692792698642E-2</v>
      </c>
      <c r="Q296" s="275">
        <f t="shared" si="185"/>
        <v>2.5516424565437002E-2</v>
      </c>
      <c r="R296" s="275">
        <f t="shared" si="185"/>
        <v>3.9937994217438252E-2</v>
      </c>
      <c r="S296" s="275">
        <f t="shared" si="185"/>
        <v>4.6713345177134498E-2</v>
      </c>
      <c r="T296" s="275">
        <f t="shared" si="185"/>
        <v>3.7516981920785869E-2</v>
      </c>
      <c r="U296" s="275">
        <f t="shared" si="185"/>
        <v>4.1157209043090538E-2</v>
      </c>
      <c r="V296" s="275">
        <f t="shared" si="185"/>
        <v>4.8803427735395546E-2</v>
      </c>
      <c r="W296" s="275">
        <f t="shared" si="185"/>
        <v>8.7853136865572862E-2</v>
      </c>
      <c r="X296" s="275">
        <f t="shared" si="185"/>
        <v>2.0482809070958303E-2</v>
      </c>
      <c r="Y296" s="275">
        <f t="shared" si="185"/>
        <v>1.6232974535827498E-2</v>
      </c>
      <c r="Z296" s="275">
        <f t="shared" si="185"/>
        <v>5.8835824015048596E-2</v>
      </c>
      <c r="AA296" s="275">
        <f t="shared" si="185"/>
        <v>9.0744417737833982E-2</v>
      </c>
      <c r="AB296" s="275">
        <f t="shared" si="185"/>
        <v>4.8664088898178144E-2</v>
      </c>
      <c r="AC296" s="275">
        <f t="shared" si="185"/>
        <v>0</v>
      </c>
      <c r="AD296" s="276"/>
      <c r="AE296" s="276"/>
      <c r="AF296" s="276"/>
      <c r="AG296" s="276"/>
      <c r="AH296" s="276"/>
      <c r="AI296" s="275"/>
      <c r="AJ296" s="275"/>
      <c r="AK296" s="275"/>
      <c r="AL296" s="275"/>
      <c r="AM296" s="275"/>
      <c r="AN296" s="275"/>
      <c r="AQ296" s="162"/>
      <c r="AR296" s="162"/>
    </row>
    <row r="297" spans="1:44" x14ac:dyDescent="0.25">
      <c r="A297" s="162"/>
      <c r="B297" s="162"/>
      <c r="C297" s="162"/>
      <c r="J297" s="275">
        <f t="shared" ref="J297:AB297" si="186">J70/$D70</f>
        <v>0.16670005208124675</v>
      </c>
      <c r="K297" s="275">
        <f t="shared" si="186"/>
        <v>4.0423059973558752E-2</v>
      </c>
      <c r="L297" s="275">
        <f t="shared" si="186"/>
        <v>1.5544249028484435E-2</v>
      </c>
      <c r="M297" s="275">
        <f t="shared" si="186"/>
        <v>5.1680621769961139E-2</v>
      </c>
      <c r="N297" s="275">
        <f t="shared" si="186"/>
        <v>1.846881134569929E-2</v>
      </c>
      <c r="O297" s="275">
        <f t="shared" si="186"/>
        <v>5.7008933936941626E-2</v>
      </c>
      <c r="P297" s="275">
        <f t="shared" si="186"/>
        <v>6.6904370818476827E-3</v>
      </c>
      <c r="Q297" s="275">
        <f t="shared" si="186"/>
        <v>2.5920435879972756E-2</v>
      </c>
      <c r="R297" s="275">
        <f t="shared" si="186"/>
        <v>3.8620247586234523E-2</v>
      </c>
      <c r="S297" s="275">
        <f t="shared" si="186"/>
        <v>3.1929810504386841E-2</v>
      </c>
      <c r="T297" s="275">
        <f t="shared" si="186"/>
        <v>6.3779496013781495E-2</v>
      </c>
      <c r="U297" s="275">
        <f t="shared" si="186"/>
        <v>7.2232682985457319E-2</v>
      </c>
      <c r="V297" s="275">
        <f t="shared" si="186"/>
        <v>2.2394936100316495E-2</v>
      </c>
      <c r="W297" s="275">
        <f t="shared" si="186"/>
        <v>8.1767557389527665E-2</v>
      </c>
      <c r="X297" s="275">
        <f>X70/$D70</f>
        <v>2.0952686190457114E-2</v>
      </c>
      <c r="Y297" s="275">
        <f t="shared" si="186"/>
        <v>4.8475621970273629E-3</v>
      </c>
      <c r="Z297" s="275">
        <f t="shared" si="186"/>
        <v>8.7977244501422219E-2</v>
      </c>
      <c r="AA297" s="275">
        <f t="shared" si="186"/>
        <v>0.13981811626136773</v>
      </c>
      <c r="AB297" s="275">
        <f t="shared" si="186"/>
        <v>4.7273747045390807E-2</v>
      </c>
      <c r="AQ297" s="162"/>
      <c r="AR297" s="162"/>
    </row>
    <row r="301" spans="1:44" x14ac:dyDescent="0.25">
      <c r="A301" s="162"/>
      <c r="B301" s="162"/>
      <c r="C301" s="162"/>
      <c r="D301" s="199">
        <f>SUM(H301:AB301)</f>
        <v>307765.82</v>
      </c>
      <c r="H301" s="273">
        <f t="shared" ref="H301:AB301" si="187">H42+H55+H59+H61+H63++H64</f>
        <v>33938</v>
      </c>
      <c r="I301" s="273">
        <f t="shared" si="187"/>
        <v>8108.5</v>
      </c>
      <c r="J301" s="273">
        <f t="shared" si="187"/>
        <v>22125.7</v>
      </c>
      <c r="K301" s="273">
        <f t="shared" si="187"/>
        <v>18826.900000000001</v>
      </c>
      <c r="L301" s="273">
        <f t="shared" si="187"/>
        <v>10489.119999999999</v>
      </c>
      <c r="M301" s="273">
        <f t="shared" si="187"/>
        <v>19735</v>
      </c>
      <c r="N301" s="273">
        <f t="shared" si="187"/>
        <v>8710</v>
      </c>
      <c r="O301" s="273">
        <f t="shared" si="187"/>
        <v>14997</v>
      </c>
      <c r="P301" s="273">
        <f t="shared" si="187"/>
        <v>11719</v>
      </c>
      <c r="Q301" s="273">
        <f t="shared" si="187"/>
        <v>6399.3</v>
      </c>
      <c r="R301" s="273">
        <f t="shared" si="187"/>
        <v>8781</v>
      </c>
      <c r="S301" s="273">
        <f t="shared" si="187"/>
        <v>12337</v>
      </c>
      <c r="T301" s="273">
        <f t="shared" si="187"/>
        <v>17312</v>
      </c>
      <c r="U301" s="273">
        <f t="shared" si="187"/>
        <v>16261.1</v>
      </c>
      <c r="V301" s="273">
        <f t="shared" si="187"/>
        <v>16703.5</v>
      </c>
      <c r="W301" s="273">
        <f t="shared" si="187"/>
        <v>13765.2</v>
      </c>
      <c r="X301" s="273">
        <f t="shared" si="187"/>
        <v>11357.5</v>
      </c>
      <c r="Y301" s="273">
        <f t="shared" si="187"/>
        <v>5257</v>
      </c>
      <c r="Z301" s="273">
        <f t="shared" si="187"/>
        <v>12934</v>
      </c>
      <c r="AA301" s="273">
        <f t="shared" si="187"/>
        <v>26009</v>
      </c>
      <c r="AB301" s="273">
        <f t="shared" si="187"/>
        <v>12000</v>
      </c>
      <c r="AQ301" s="162"/>
      <c r="AR301" s="162"/>
    </row>
    <row r="306" spans="1:44" x14ac:dyDescent="0.25">
      <c r="A306" s="162"/>
      <c r="B306" s="162"/>
      <c r="C306" s="162"/>
      <c r="H306" s="273"/>
      <c r="I306" s="273"/>
      <c r="J306" s="273"/>
      <c r="K306" s="273"/>
      <c r="L306" s="273"/>
      <c r="M306" s="273"/>
      <c r="N306" s="273"/>
      <c r="O306" s="273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  <c r="AB306" s="273"/>
      <c r="AC306" s="273">
        <f>AC41-AC20</f>
        <v>0</v>
      </c>
      <c r="AD306" s="277"/>
      <c r="AE306" s="277"/>
      <c r="AF306" s="277"/>
      <c r="AG306" s="277"/>
      <c r="AH306" s="277"/>
      <c r="AI306" s="273"/>
      <c r="AJ306" s="273"/>
      <c r="AK306" s="273"/>
      <c r="AL306" s="273"/>
      <c r="AM306" s="273"/>
      <c r="AN306" s="273"/>
      <c r="AQ306" s="162"/>
      <c r="AR306" s="162"/>
    </row>
    <row r="318" spans="1:44" x14ac:dyDescent="0.25">
      <c r="AP318" s="162">
        <v>2300</v>
      </c>
    </row>
    <row r="320" spans="1:44" x14ac:dyDescent="0.25">
      <c r="H320" s="162">
        <v>7600</v>
      </c>
    </row>
    <row r="321" spans="8:8" x14ac:dyDescent="0.25">
      <c r="H321" s="162">
        <v>3300</v>
      </c>
    </row>
    <row r="322" spans="8:8" x14ac:dyDescent="0.25">
      <c r="H322" s="162">
        <v>2100</v>
      </c>
    </row>
    <row r="323" spans="8:8" x14ac:dyDescent="0.25">
      <c r="H323" s="162">
        <v>5800</v>
      </c>
    </row>
    <row r="324" spans="8:8" x14ac:dyDescent="0.25">
      <c r="H324" s="162">
        <v>2600</v>
      </c>
    </row>
    <row r="325" spans="8:8" x14ac:dyDescent="0.25">
      <c r="H325" s="162">
        <v>6300</v>
      </c>
    </row>
    <row r="326" spans="8:8" x14ac:dyDescent="0.25">
      <c r="H326" s="162">
        <v>3100</v>
      </c>
    </row>
    <row r="327" spans="8:8" x14ac:dyDescent="0.25">
      <c r="H327" s="162">
        <v>3000</v>
      </c>
    </row>
    <row r="328" spans="8:8" x14ac:dyDescent="0.25">
      <c r="H328" s="162">
        <v>4300</v>
      </c>
    </row>
    <row r="329" spans="8:8" x14ac:dyDescent="0.25">
      <c r="H329" s="162">
        <v>2200</v>
      </c>
    </row>
    <row r="330" spans="8:8" x14ac:dyDescent="0.25">
      <c r="H330" s="162">
        <v>4000</v>
      </c>
    </row>
    <row r="331" spans="8:8" x14ac:dyDescent="0.25">
      <c r="H331" s="162">
        <v>4900</v>
      </c>
    </row>
    <row r="332" spans="8:8" x14ac:dyDescent="0.25">
      <c r="H332" s="162">
        <v>5100</v>
      </c>
    </row>
    <row r="333" spans="8:8" x14ac:dyDescent="0.25">
      <c r="H333" s="162">
        <v>4900</v>
      </c>
    </row>
    <row r="334" spans="8:8" x14ac:dyDescent="0.25">
      <c r="H334" s="162">
        <v>7500</v>
      </c>
    </row>
    <row r="335" spans="8:8" x14ac:dyDescent="0.25">
      <c r="H335" s="162">
        <v>3400</v>
      </c>
    </row>
    <row r="336" spans="8:8" x14ac:dyDescent="0.25">
      <c r="H336" s="162">
        <v>2000</v>
      </c>
    </row>
    <row r="337" spans="8:8" x14ac:dyDescent="0.25">
      <c r="H337" s="162">
        <v>2000</v>
      </c>
    </row>
    <row r="338" spans="8:8" x14ac:dyDescent="0.25">
      <c r="H338" s="162">
        <v>6000</v>
      </c>
    </row>
    <row r="339" spans="8:8" x14ac:dyDescent="0.25">
      <c r="H339" s="162">
        <v>5600</v>
      </c>
    </row>
    <row r="340" spans="8:8" x14ac:dyDescent="0.25">
      <c r="H340" s="162">
        <v>2300</v>
      </c>
    </row>
  </sheetData>
  <dataConsolidate/>
  <mergeCells count="32"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2024-09-12T11:18:56Z</cp:lastPrinted>
  <dcterms:created xsi:type="dcterms:W3CDTF">2017-06-08T05:54:08Z</dcterms:created>
  <dcterms:modified xsi:type="dcterms:W3CDTF">2024-09-12T11:25:41Z</dcterms:modified>
</cp:coreProperties>
</file>