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20" yWindow="105" windowWidth="15060" windowHeight="1230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оперативка!$A$2:$AC$82</definedName>
  </definedNames>
  <calcPr calcId="145621"/>
</workbook>
</file>

<file path=xl/calcChain.xml><?xml version="1.0" encoding="utf-8"?>
<calcChain xmlns="http://schemas.openxmlformats.org/spreadsheetml/2006/main">
  <c r="F47" i="1" l="1"/>
  <c r="F48" i="1"/>
  <c r="F49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I42" i="1"/>
  <c r="F42" i="1" l="1"/>
  <c r="AD42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I63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" i="1"/>
  <c r="AH5" i="1" l="1"/>
  <c r="AH30" i="1"/>
  <c r="C30" i="1" l="1"/>
  <c r="AI30" i="1"/>
  <c r="F21" i="1"/>
  <c r="AH21" i="1" s="1"/>
  <c r="AI21" i="1" l="1"/>
  <c r="C21" i="1"/>
  <c r="G21" i="1"/>
  <c r="F18" i="1"/>
  <c r="AH18" i="1" s="1"/>
  <c r="J11" i="1"/>
  <c r="I11" i="1"/>
  <c r="E11" i="1"/>
  <c r="K11" i="1"/>
  <c r="L11" i="1"/>
  <c r="M11" i="1"/>
  <c r="N11" i="1"/>
  <c r="P11" i="1"/>
  <c r="Q11" i="1"/>
  <c r="R11" i="1"/>
  <c r="T11" i="1"/>
  <c r="U11" i="1"/>
  <c r="V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0" i="1"/>
  <c r="U26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I18" i="1" l="1"/>
  <c r="D18" i="1" s="1"/>
  <c r="C18" i="1"/>
  <c r="F7" i="1"/>
  <c r="AH7" i="1" s="1"/>
  <c r="AI7" i="1" l="1"/>
  <c r="C7" i="1"/>
  <c r="E13" i="1"/>
  <c r="E9" i="1"/>
  <c r="F25" i="1" l="1"/>
  <c r="AH25" i="1" s="1"/>
  <c r="AI25" i="1" l="1"/>
  <c r="D25" i="1" s="1"/>
  <c r="C25" i="1"/>
  <c r="F12" i="1"/>
  <c r="AH12" i="1" s="1"/>
  <c r="AI12" i="1" l="1"/>
  <c r="D12" i="1" s="1"/>
  <c r="C12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E36" i="1" l="1"/>
  <c r="E29" i="1" l="1"/>
  <c r="I36" i="1" l="1"/>
  <c r="F20" i="1" l="1"/>
  <c r="AH20" i="1" s="1"/>
  <c r="AI20" i="1" l="1"/>
  <c r="C20" i="1"/>
  <c r="E22" i="1"/>
  <c r="G25" i="1" l="1"/>
  <c r="F26" i="1"/>
  <c r="AH26" i="1" s="1"/>
  <c r="J228" i="1"/>
  <c r="F225" i="1"/>
  <c r="AI26" i="1" l="1"/>
  <c r="C26" i="1"/>
  <c r="I131" i="1"/>
  <c r="F185" i="1" l="1"/>
  <c r="F184" i="1"/>
  <c r="N165" i="1"/>
  <c r="N166" i="1"/>
  <c r="M186" i="1" l="1"/>
  <c r="R113" i="1" l="1"/>
  <c r="X186" i="1" l="1"/>
  <c r="AA138" i="1" l="1"/>
  <c r="AA104" i="1"/>
  <c r="AA106" i="1" s="1"/>
  <c r="O171" i="1" l="1"/>
  <c r="O186" i="1"/>
  <c r="Z139" i="1" l="1"/>
  <c r="Z142" i="1" s="1"/>
  <c r="E165" i="1" l="1"/>
  <c r="X138" i="1" l="1"/>
  <c r="X139" i="1"/>
  <c r="X142" i="1" s="1"/>
  <c r="F148" i="1" l="1"/>
  <c r="U177" i="1" l="1"/>
  <c r="M177" i="1" l="1"/>
  <c r="E106" i="1" l="1"/>
  <c r="F162" i="1" l="1"/>
  <c r="F163" i="1"/>
  <c r="J177" i="1" l="1"/>
  <c r="K113" i="1" l="1"/>
  <c r="L113" i="1"/>
  <c r="M113" i="1"/>
  <c r="N113" i="1"/>
  <c r="O113" i="1"/>
  <c r="P113" i="1"/>
  <c r="S113" i="1"/>
  <c r="T113" i="1"/>
  <c r="U113" i="1"/>
  <c r="V113" i="1"/>
  <c r="W113" i="1"/>
  <c r="X113" i="1"/>
  <c r="Y113" i="1"/>
  <c r="Z113" i="1"/>
  <c r="AA113" i="1"/>
  <c r="AB113" i="1"/>
  <c r="AC113" i="1"/>
  <c r="J113" i="1"/>
  <c r="F112" i="1" l="1"/>
  <c r="F103" i="1"/>
  <c r="S149" i="1" l="1"/>
  <c r="F149" i="1" s="1"/>
  <c r="P156" i="1" l="1"/>
  <c r="S142" i="1" l="1"/>
  <c r="L132" i="1" l="1"/>
  <c r="L106" i="1"/>
  <c r="E141" i="1" l="1"/>
  <c r="J104" i="1" l="1"/>
  <c r="U166" i="1" l="1"/>
  <c r="I165" i="1"/>
  <c r="W191" i="1" l="1"/>
  <c r="R177" i="1" l="1"/>
  <c r="L139" i="1"/>
  <c r="S104" i="1" l="1"/>
  <c r="U104" i="1"/>
  <c r="U164" i="1"/>
  <c r="F100" i="1" l="1"/>
  <c r="Z104" i="1"/>
  <c r="O142" i="1" l="1"/>
  <c r="J191" i="1" l="1"/>
  <c r="AC197" i="1" l="1"/>
  <c r="X146" i="1" l="1"/>
  <c r="N186" i="1" l="1"/>
  <c r="K164" i="1" l="1"/>
  <c r="S150" i="1"/>
  <c r="U106" i="1" l="1"/>
  <c r="Q104" i="1"/>
  <c r="Q105" i="1" l="1"/>
  <c r="Q113" i="1"/>
  <c r="E157" i="1"/>
  <c r="E142" i="1" l="1"/>
  <c r="L165" i="1" l="1"/>
  <c r="L168" i="1" s="1"/>
  <c r="M164" i="1" l="1"/>
  <c r="I150" i="1" l="1"/>
  <c r="I157" i="1" s="1"/>
  <c r="U142" i="1"/>
  <c r="I142" i="1"/>
  <c r="I104" i="1"/>
  <c r="I106" i="1" s="1"/>
  <c r="F96" i="1"/>
  <c r="F113" i="1" l="1"/>
  <c r="F105" i="1"/>
  <c r="AA139" i="1"/>
  <c r="AA142" i="1" s="1"/>
  <c r="F137" i="1"/>
  <c r="F140" i="1"/>
  <c r="F102" i="1"/>
  <c r="G102" i="1" l="1"/>
  <c r="F164" i="1"/>
  <c r="F101" i="1"/>
  <c r="I166" i="1" l="1"/>
  <c r="I168" i="1"/>
  <c r="I186" i="1"/>
  <c r="V156" i="1" l="1"/>
  <c r="V152" i="1"/>
  <c r="V160" i="1"/>
  <c r="AC165" i="1"/>
  <c r="AC168" i="1" s="1"/>
  <c r="AC166" i="1"/>
  <c r="AC186" i="1"/>
  <c r="AC167" i="1" l="1"/>
  <c r="P165" i="1" l="1"/>
  <c r="P168" i="1" s="1"/>
  <c r="K165" i="1"/>
  <c r="K168" i="1" s="1"/>
  <c r="J165" i="1" l="1"/>
  <c r="J168" i="1" s="1"/>
  <c r="M165" i="1"/>
  <c r="M168" i="1" s="1"/>
  <c r="N168" i="1"/>
  <c r="O165" i="1"/>
  <c r="O168" i="1" s="1"/>
  <c r="Q165" i="1"/>
  <c r="Q168" i="1" s="1"/>
  <c r="R165" i="1"/>
  <c r="R168" i="1" s="1"/>
  <c r="S165" i="1"/>
  <c r="S168" i="1" s="1"/>
  <c r="N191" i="1"/>
  <c r="AB165" i="1" l="1"/>
  <c r="AB168" i="1" s="1"/>
  <c r="T174" i="1"/>
  <c r="U174" i="1"/>
  <c r="U165" i="1" l="1"/>
  <c r="U168" i="1" s="1"/>
  <c r="R174" i="1"/>
  <c r="V106" i="1"/>
  <c r="Q106" i="1"/>
  <c r="L142" i="1"/>
  <c r="J166" i="1"/>
  <c r="L166" i="1"/>
  <c r="M166" i="1"/>
  <c r="O166" i="1"/>
  <c r="P166" i="1"/>
  <c r="Q166" i="1"/>
  <c r="R166" i="1"/>
  <c r="S166" i="1"/>
  <c r="T166" i="1"/>
  <c r="V166" i="1"/>
  <c r="W166" i="1"/>
  <c r="X166" i="1"/>
  <c r="Y166" i="1"/>
  <c r="Z166" i="1"/>
  <c r="AA166" i="1"/>
  <c r="AB166" i="1"/>
  <c r="T165" i="1"/>
  <c r="T168" i="1" s="1"/>
  <c r="V165" i="1"/>
  <c r="V168" i="1" s="1"/>
  <c r="W165" i="1"/>
  <c r="W168" i="1" s="1"/>
  <c r="X165" i="1"/>
  <c r="X168" i="1" s="1"/>
  <c r="Y165" i="1"/>
  <c r="Y168" i="1" s="1"/>
  <c r="Z165" i="1"/>
  <c r="Z168" i="1" s="1"/>
  <c r="AA165" i="1"/>
  <c r="AA168" i="1" s="1"/>
  <c r="K166" i="1"/>
  <c r="K177" i="1"/>
  <c r="F168" i="1" l="1"/>
  <c r="V191" i="1"/>
  <c r="F154" i="1" l="1"/>
  <c r="F151" i="1"/>
  <c r="AC156" i="1"/>
  <c r="X132" i="1" l="1"/>
  <c r="Y186" i="1" l="1"/>
  <c r="AB183" i="1"/>
  <c r="P186" i="1"/>
  <c r="V131" i="1" l="1"/>
  <c r="E131" i="1" l="1"/>
  <c r="E132" i="1" l="1"/>
  <c r="G118" i="1"/>
  <c r="V177" i="1" l="1"/>
  <c r="Q132" i="1" l="1"/>
  <c r="K132" i="1"/>
  <c r="F126" i="1"/>
  <c r="G126" i="1" s="1"/>
  <c r="F119" i="1"/>
  <c r="F111" i="1"/>
  <c r="F132" i="1" l="1"/>
  <c r="G132" i="1" s="1"/>
  <c r="G119" i="1"/>
  <c r="W132" i="1"/>
  <c r="AB132" i="1"/>
  <c r="AB104" i="1" l="1"/>
  <c r="AB106" i="1" s="1"/>
  <c r="AC104" i="1"/>
  <c r="AC106" i="1" s="1"/>
  <c r="K186" i="1" l="1"/>
  <c r="V186" i="1" l="1"/>
  <c r="V171" i="1" l="1"/>
  <c r="W171" i="1"/>
  <c r="Y171" i="1" l="1"/>
  <c r="I167" i="1" l="1"/>
  <c r="E186" i="1" l="1"/>
  <c r="W156" i="1" l="1"/>
  <c r="J227" i="1" l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AA227" i="1"/>
  <c r="AB227" i="1"/>
  <c r="AC227" i="1"/>
  <c r="AB105" i="1" l="1"/>
  <c r="V228" i="1" l="1"/>
  <c r="I156" i="1" l="1"/>
  <c r="U167" i="1" l="1"/>
  <c r="Q167" i="1"/>
  <c r="Y167" i="1"/>
  <c r="M167" i="1"/>
  <c r="X167" i="1"/>
  <c r="L167" i="1"/>
  <c r="Z167" i="1"/>
  <c r="R167" i="1"/>
  <c r="J167" i="1"/>
  <c r="N167" i="1"/>
  <c r="T167" i="1"/>
  <c r="AB167" i="1"/>
  <c r="P167" i="1"/>
  <c r="AA167" i="1"/>
  <c r="W167" i="1"/>
  <c r="S167" i="1"/>
  <c r="O167" i="1"/>
  <c r="K167" i="1"/>
  <c r="V167" i="1"/>
  <c r="X191" i="1" l="1"/>
  <c r="X104" i="1" l="1"/>
  <c r="X106" i="1" s="1"/>
  <c r="W177" i="1" l="1"/>
  <c r="S156" i="1" l="1"/>
  <c r="R156" i="1" l="1"/>
  <c r="X200" i="1" l="1"/>
  <c r="S200" i="1" l="1"/>
  <c r="Z156" i="1" l="1"/>
  <c r="W228" i="1" l="1"/>
  <c r="P146" i="1" l="1"/>
  <c r="K183" i="1" l="1"/>
  <c r="AC160" i="1" l="1"/>
  <c r="J146" i="1" l="1"/>
  <c r="U146" i="1"/>
  <c r="AB156" i="1" l="1"/>
  <c r="X177" i="1" l="1"/>
  <c r="AA191" i="1" l="1"/>
  <c r="K131" i="1" l="1"/>
  <c r="AB131" i="1"/>
  <c r="F120" i="1" l="1"/>
  <c r="M156" i="1" l="1"/>
  <c r="M146" i="1"/>
  <c r="K171" i="1" l="1"/>
  <c r="I171" i="1" l="1"/>
  <c r="R146" i="1" l="1"/>
  <c r="Q146" i="1"/>
  <c r="O174" i="1" l="1"/>
  <c r="AA146" i="1" l="1"/>
  <c r="Z146" i="1" l="1"/>
  <c r="O146" i="1" l="1"/>
  <c r="Q228" i="1" l="1"/>
  <c r="U228" i="1" l="1"/>
  <c r="U191" i="1"/>
  <c r="F208" i="1"/>
  <c r="F207" i="1"/>
  <c r="S146" i="1"/>
  <c r="K228" i="1" l="1"/>
  <c r="P228" i="1" l="1"/>
  <c r="S171" i="1" l="1"/>
  <c r="AC228" i="1" l="1"/>
  <c r="Y146" i="1"/>
  <c r="V200" i="1" l="1"/>
  <c r="L171" i="1"/>
  <c r="T146" i="1" l="1"/>
  <c r="W200" i="1" l="1"/>
  <c r="AB228" i="1" l="1"/>
  <c r="AB127" i="1"/>
  <c r="G193" i="1"/>
  <c r="G195" i="1"/>
  <c r="R228" i="1" l="1"/>
  <c r="N156" i="1" l="1"/>
  <c r="I191" i="1" l="1"/>
  <c r="P171" i="1"/>
  <c r="Y228" i="1" l="1"/>
  <c r="X174" i="1" l="1"/>
  <c r="L146" i="1" l="1"/>
  <c r="K104" i="1" l="1"/>
  <c r="M104" i="1"/>
  <c r="M106" i="1" s="1"/>
  <c r="N104" i="1"/>
  <c r="O104" i="1"/>
  <c r="P104" i="1"/>
  <c r="R104" i="1"/>
  <c r="T104" i="1"/>
  <c r="V105" i="1"/>
  <c r="W104" i="1"/>
  <c r="X105" i="1"/>
  <c r="Y104" i="1"/>
  <c r="AC105" i="1"/>
  <c r="F104" i="1" l="1"/>
  <c r="F106" i="1" s="1"/>
  <c r="M105" i="1"/>
  <c r="L105" i="1"/>
  <c r="T105" i="1"/>
  <c r="T106" i="1"/>
  <c r="P105" i="1"/>
  <c r="P106" i="1"/>
  <c r="AA105" i="1"/>
  <c r="S105" i="1"/>
  <c r="S106" i="1"/>
  <c r="O105" i="1"/>
  <c r="O106" i="1"/>
  <c r="K105" i="1"/>
  <c r="K106" i="1"/>
  <c r="I105" i="1"/>
  <c r="U105" i="1"/>
  <c r="R105" i="1"/>
  <c r="R106" i="1"/>
  <c r="N105" i="1"/>
  <c r="N106" i="1"/>
  <c r="J105" i="1"/>
  <c r="J106" i="1"/>
  <c r="Y105" i="1"/>
  <c r="Y106" i="1"/>
  <c r="W105" i="1"/>
  <c r="W106" i="1"/>
  <c r="Z105" i="1"/>
  <c r="Z106" i="1"/>
  <c r="Y177" i="1"/>
  <c r="F176" i="1" l="1"/>
  <c r="G176" i="1" s="1"/>
  <c r="F175" i="1"/>
  <c r="G175" i="1" l="1"/>
  <c r="F177" i="1"/>
  <c r="G177" i="1" s="1"/>
  <c r="K146" i="1"/>
  <c r="J134" i="1" l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I134" i="1"/>
  <c r="L200" i="1" l="1"/>
  <c r="N228" i="1" l="1"/>
  <c r="Z171" i="1" l="1"/>
  <c r="M171" i="1" l="1"/>
  <c r="P127" i="1"/>
  <c r="E200" i="1" l="1"/>
  <c r="F199" i="1" l="1"/>
  <c r="G199" i="1" s="1"/>
  <c r="F198" i="1"/>
  <c r="G198" i="1" s="1"/>
  <c r="F200" i="1" l="1"/>
  <c r="G200" i="1" s="1"/>
  <c r="AA200" i="1" l="1"/>
  <c r="AB191" i="1" l="1"/>
  <c r="M191" i="1" l="1"/>
  <c r="U180" i="1" l="1"/>
  <c r="U171" i="1"/>
  <c r="W146" i="1" l="1"/>
  <c r="T191" i="1" l="1"/>
  <c r="F134" i="1" l="1"/>
  <c r="G134" i="1" s="1"/>
  <c r="J171" i="1" l="1"/>
  <c r="M129" i="1" l="1"/>
  <c r="V146" i="1"/>
  <c r="N174" i="1" l="1"/>
  <c r="E166" i="1" l="1"/>
  <c r="E167" i="1" l="1"/>
  <c r="AA171" i="1"/>
  <c r="AA156" i="1"/>
  <c r="U129" i="1"/>
  <c r="AB171" i="1" l="1"/>
  <c r="L191" i="1" l="1"/>
  <c r="F190" i="1"/>
  <c r="F189" i="1"/>
  <c r="F191" i="1" l="1"/>
  <c r="N146" i="1"/>
  <c r="N171" i="1"/>
  <c r="E171" i="1" l="1"/>
  <c r="J174" i="1" l="1"/>
  <c r="T171" i="1" l="1"/>
  <c r="V174" i="1"/>
  <c r="T156" i="1"/>
  <c r="AB128" i="1"/>
  <c r="E220" i="1" l="1"/>
  <c r="E224" i="1"/>
  <c r="E228" i="1"/>
  <c r="F133" i="1" l="1"/>
  <c r="G133" i="1" s="1"/>
  <c r="L202" i="1" l="1"/>
  <c r="I146" i="1" l="1"/>
  <c r="J156" i="1" l="1"/>
  <c r="Y160" i="1" l="1"/>
  <c r="Z130" i="1" l="1"/>
  <c r="AA130" i="1"/>
  <c r="Z129" i="1"/>
  <c r="O130" i="1"/>
  <c r="L174" i="1" l="1"/>
  <c r="S130" i="1" l="1"/>
  <c r="K156" i="1" l="1"/>
  <c r="T197" i="1" l="1"/>
  <c r="T196" i="1" s="1"/>
  <c r="E156" i="1" l="1"/>
  <c r="Q174" i="1" l="1"/>
  <c r="T129" i="1" l="1"/>
  <c r="V130" i="1"/>
  <c r="Q130" i="1" l="1"/>
  <c r="Q129" i="1"/>
  <c r="R130" i="1" l="1"/>
  <c r="T130" i="1"/>
  <c r="U130" i="1"/>
  <c r="R129" i="1"/>
  <c r="AA228" i="1" l="1"/>
  <c r="X197" i="1" l="1"/>
  <c r="X196" i="1" s="1"/>
  <c r="X156" i="1"/>
  <c r="X130" i="1"/>
  <c r="X129" i="1"/>
  <c r="E174" i="1" l="1"/>
  <c r="S129" i="1" l="1"/>
  <c r="J129" i="1" l="1"/>
  <c r="J130" i="1"/>
  <c r="N130" i="1" l="1"/>
  <c r="I130" i="1"/>
  <c r="I129" i="1"/>
  <c r="L130" i="1" l="1"/>
  <c r="L129" i="1"/>
  <c r="N129" i="1"/>
  <c r="W130" i="1"/>
  <c r="P130" i="1" l="1"/>
  <c r="P129" i="1"/>
  <c r="K129" i="1"/>
  <c r="K130" i="1"/>
  <c r="F136" i="1" l="1"/>
  <c r="G136" i="1" s="1"/>
  <c r="J139" i="1"/>
  <c r="J142" i="1" s="1"/>
  <c r="K139" i="1"/>
  <c r="K142" i="1" s="1"/>
  <c r="L141" i="1"/>
  <c r="M139" i="1"/>
  <c r="N139" i="1"/>
  <c r="O141" i="1"/>
  <c r="P139" i="1"/>
  <c r="Q139" i="1"/>
  <c r="R139" i="1"/>
  <c r="R142" i="1" s="1"/>
  <c r="T139" i="1"/>
  <c r="U141" i="1"/>
  <c r="V139" i="1"/>
  <c r="V142" i="1" s="1"/>
  <c r="W139" i="1"/>
  <c r="X141" i="1"/>
  <c r="Y139" i="1"/>
  <c r="AA141" i="1"/>
  <c r="AB139" i="1"/>
  <c r="AC139" i="1"/>
  <c r="AC142" i="1" s="1"/>
  <c r="I141" i="1"/>
  <c r="E152" i="1"/>
  <c r="K157" i="1"/>
  <c r="L157" i="1"/>
  <c r="M150" i="1"/>
  <c r="Q150" i="1"/>
  <c r="Q157" i="1" s="1"/>
  <c r="R150" i="1"/>
  <c r="T150" i="1"/>
  <c r="U150" i="1"/>
  <c r="U157" i="1" s="1"/>
  <c r="V157" i="1"/>
  <c r="W150" i="1"/>
  <c r="Y150" i="1"/>
  <c r="Y157" i="1" s="1"/>
  <c r="Z150" i="1"/>
  <c r="AA150" i="1"/>
  <c r="AB150" i="1"/>
  <c r="AC150" i="1"/>
  <c r="W141" i="1" l="1"/>
  <c r="W142" i="1"/>
  <c r="S141" i="1"/>
  <c r="V141" i="1"/>
  <c r="N141" i="1"/>
  <c r="N142" i="1"/>
  <c r="Y141" i="1"/>
  <c r="Y142" i="1"/>
  <c r="Q141" i="1"/>
  <c r="Q142" i="1"/>
  <c r="M141" i="1"/>
  <c r="M142" i="1"/>
  <c r="Z141" i="1"/>
  <c r="AB141" i="1"/>
  <c r="AB142" i="1"/>
  <c r="T141" i="1"/>
  <c r="T142" i="1"/>
  <c r="P141" i="1"/>
  <c r="P142" i="1"/>
  <c r="G137" i="1"/>
  <c r="R141" i="1"/>
  <c r="J141" i="1"/>
  <c r="AC157" i="1"/>
  <c r="AC152" i="1"/>
  <c r="K141" i="1"/>
  <c r="X152" i="1"/>
  <c r="X157" i="1"/>
  <c r="AA152" i="1"/>
  <c r="AA157" i="1"/>
  <c r="K152" i="1"/>
  <c r="T152" i="1"/>
  <c r="T157" i="1"/>
  <c r="S152" i="1"/>
  <c r="S157" i="1"/>
  <c r="I152" i="1"/>
  <c r="Z152" i="1"/>
  <c r="Z157" i="1"/>
  <c r="R152" i="1"/>
  <c r="R157" i="1"/>
  <c r="N152" i="1"/>
  <c r="N157" i="1"/>
  <c r="J152" i="1"/>
  <c r="J157" i="1"/>
  <c r="AB152" i="1"/>
  <c r="AB157" i="1"/>
  <c r="P152" i="1"/>
  <c r="P157" i="1"/>
  <c r="W152" i="1"/>
  <c r="W157" i="1"/>
  <c r="O152" i="1"/>
  <c r="O157" i="1"/>
  <c r="M152" i="1"/>
  <c r="M157" i="1"/>
  <c r="J202" i="1"/>
  <c r="K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I202" i="1"/>
  <c r="E202" i="1"/>
  <c r="F204" i="1"/>
  <c r="G204" i="1" s="1"/>
  <c r="F157" i="1" l="1"/>
  <c r="M130" i="1"/>
  <c r="Y130" i="1"/>
  <c r="AB130" i="1"/>
  <c r="AC130" i="1"/>
  <c r="S128" i="1"/>
  <c r="S127" i="1"/>
  <c r="Y128" i="1" l="1"/>
  <c r="Y127" i="1"/>
  <c r="Z128" i="1" l="1"/>
  <c r="Z127" i="1"/>
  <c r="O128" i="1"/>
  <c r="X128" i="1" l="1"/>
  <c r="X127" i="1"/>
  <c r="O129" i="1"/>
  <c r="V129" i="1"/>
  <c r="W129" i="1"/>
  <c r="AA129" i="1"/>
  <c r="AB129" i="1"/>
  <c r="AC129" i="1"/>
  <c r="L128" i="1" l="1"/>
  <c r="M128" i="1"/>
  <c r="L127" i="1"/>
  <c r="Q127" i="1" l="1"/>
  <c r="Q128" i="1"/>
  <c r="F116" i="1"/>
  <c r="G116" i="1" s="1"/>
  <c r="F124" i="1"/>
  <c r="G124" i="1" s="1"/>
  <c r="M127" i="1"/>
  <c r="F130" i="1" l="1"/>
  <c r="N128" i="1"/>
  <c r="N127" i="1"/>
  <c r="K196" i="1" l="1"/>
  <c r="K197" i="1"/>
  <c r="P197" i="1"/>
  <c r="P196" i="1" s="1"/>
  <c r="P194" i="1"/>
  <c r="F194" i="1" s="1"/>
  <c r="G194" i="1" s="1"/>
  <c r="P192" i="1"/>
  <c r="W197" i="1"/>
  <c r="W196" i="1" s="1"/>
  <c r="W192" i="1"/>
  <c r="F192" i="1" l="1"/>
  <c r="F197" i="1"/>
  <c r="G197" i="1" s="1"/>
  <c r="R128" i="1"/>
  <c r="R127" i="1"/>
  <c r="F196" i="1" l="1"/>
  <c r="G196" i="1" s="1"/>
  <c r="G192" i="1"/>
  <c r="AA128" i="1"/>
  <c r="AA127" i="1"/>
  <c r="K128" i="1" l="1"/>
  <c r="K127" i="1"/>
  <c r="E130" i="1" l="1"/>
  <c r="G130" i="1" s="1"/>
  <c r="E128" i="1"/>
  <c r="I128" i="1" l="1"/>
  <c r="J128" i="1"/>
  <c r="P128" i="1"/>
  <c r="T128" i="1"/>
  <c r="AC128" i="1"/>
  <c r="V128" i="1"/>
  <c r="W128" i="1"/>
  <c r="U128" i="1"/>
  <c r="I127" i="1" l="1"/>
  <c r="AC127" i="1"/>
  <c r="J127" i="1"/>
  <c r="W127" i="1"/>
  <c r="O156" i="1"/>
  <c r="O127" i="1"/>
  <c r="V127" i="1"/>
  <c r="E127" i="1" l="1"/>
  <c r="T127" i="1" l="1"/>
  <c r="U127" i="1" l="1"/>
  <c r="G103" i="1" l="1"/>
  <c r="T230" i="1" l="1"/>
  <c r="G153" i="1" l="1"/>
  <c r="Q156" i="1" l="1"/>
  <c r="U224" i="1" l="1"/>
  <c r="F213" i="1" l="1"/>
  <c r="G213" i="1" s="1"/>
  <c r="V60" i="1" l="1"/>
  <c r="J223" i="1" l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I223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I219" i="1"/>
  <c r="I220" i="1"/>
  <c r="L234" i="1" l="1"/>
  <c r="L236" i="1" s="1"/>
  <c r="S234" i="1"/>
  <c r="S236" i="1" s="1"/>
  <c r="J234" i="1"/>
  <c r="J236" i="1" s="1"/>
  <c r="I234" i="1"/>
  <c r="I236" i="1" s="1"/>
  <c r="E230" i="1"/>
  <c r="O228" i="1" l="1"/>
  <c r="M228" i="1" l="1"/>
  <c r="T228" i="1" l="1"/>
  <c r="F264" i="1" l="1"/>
  <c r="F258" i="1"/>
  <c r="F256" i="1"/>
  <c r="F254" i="1"/>
  <c r="F253" i="1"/>
  <c r="F252" i="1"/>
  <c r="F251" i="1"/>
  <c r="F250" i="1"/>
  <c r="F242" i="1"/>
  <c r="F241" i="1"/>
  <c r="F240" i="1"/>
  <c r="F239" i="1"/>
  <c r="F238" i="1"/>
  <c r="F235" i="1"/>
  <c r="AC234" i="1"/>
  <c r="AC236" i="1" s="1"/>
  <c r="AB234" i="1"/>
  <c r="AB236" i="1" s="1"/>
  <c r="AA234" i="1"/>
  <c r="AA236" i="1" s="1"/>
  <c r="Z234" i="1"/>
  <c r="Z236" i="1" s="1"/>
  <c r="Y234" i="1"/>
  <c r="Y236" i="1" s="1"/>
  <c r="X234" i="1"/>
  <c r="X236" i="1" s="1"/>
  <c r="W234" i="1"/>
  <c r="W236" i="1" s="1"/>
  <c r="V234" i="1"/>
  <c r="V236" i="1" s="1"/>
  <c r="U234" i="1"/>
  <c r="U236" i="1" s="1"/>
  <c r="T234" i="1"/>
  <c r="T236" i="1" s="1"/>
  <c r="R234" i="1"/>
  <c r="R236" i="1" s="1"/>
  <c r="Q234" i="1"/>
  <c r="Q236" i="1" s="1"/>
  <c r="P234" i="1"/>
  <c r="P236" i="1" s="1"/>
  <c r="O234" i="1"/>
  <c r="O236" i="1" s="1"/>
  <c r="N234" i="1"/>
  <c r="N236" i="1" s="1"/>
  <c r="M234" i="1"/>
  <c r="M236" i="1" s="1"/>
  <c r="K234" i="1"/>
  <c r="K236" i="1" s="1"/>
  <c r="F233" i="1"/>
  <c r="E232" i="1"/>
  <c r="F231" i="1"/>
  <c r="F232" i="1" s="1"/>
  <c r="F229" i="1"/>
  <c r="F230" i="1" s="1"/>
  <c r="X228" i="1"/>
  <c r="S228" i="1"/>
  <c r="L228" i="1"/>
  <c r="F226" i="1"/>
  <c r="G226" i="1" s="1"/>
  <c r="F227" i="1"/>
  <c r="G227" i="1" s="1"/>
  <c r="AC224" i="1"/>
  <c r="AB224" i="1"/>
  <c r="AA224" i="1"/>
  <c r="Z224" i="1"/>
  <c r="Y224" i="1"/>
  <c r="X224" i="1"/>
  <c r="W224" i="1"/>
  <c r="V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E223" i="1"/>
  <c r="F222" i="1"/>
  <c r="G222" i="1" s="1"/>
  <c r="F221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E219" i="1"/>
  <c r="F218" i="1"/>
  <c r="G218" i="1" s="1"/>
  <c r="F217" i="1"/>
  <c r="F219" i="1" s="1"/>
  <c r="F214" i="1"/>
  <c r="G214" i="1" s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E212" i="1"/>
  <c r="F211" i="1"/>
  <c r="G211" i="1" s="1"/>
  <c r="F210" i="1"/>
  <c r="G210" i="1" s="1"/>
  <c r="F209" i="1"/>
  <c r="G208" i="1"/>
  <c r="G207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E206" i="1"/>
  <c r="F205" i="1"/>
  <c r="F203" i="1"/>
  <c r="G203" i="1" s="1"/>
  <c r="F201" i="1"/>
  <c r="F187" i="1"/>
  <c r="G187" i="1" s="1"/>
  <c r="AB186" i="1"/>
  <c r="G185" i="1"/>
  <c r="G184" i="1"/>
  <c r="Y183" i="1"/>
  <c r="E183" i="1"/>
  <c r="F182" i="1"/>
  <c r="G182" i="1" s="1"/>
  <c r="F181" i="1"/>
  <c r="G181" i="1" s="1"/>
  <c r="E180" i="1"/>
  <c r="F179" i="1"/>
  <c r="G179" i="1" s="1"/>
  <c r="F178" i="1"/>
  <c r="G178" i="1" s="1"/>
  <c r="M174" i="1"/>
  <c r="F173" i="1"/>
  <c r="F172" i="1"/>
  <c r="G172" i="1" s="1"/>
  <c r="F170" i="1"/>
  <c r="F169" i="1"/>
  <c r="K160" i="1"/>
  <c r="E160" i="1"/>
  <c r="F159" i="1"/>
  <c r="G159" i="1" s="1"/>
  <c r="F158" i="1"/>
  <c r="G158" i="1" s="1"/>
  <c r="AC155" i="1"/>
  <c r="AB155" i="1"/>
  <c r="AA155" i="1"/>
  <c r="Y155" i="1"/>
  <c r="X155" i="1"/>
  <c r="W155" i="1"/>
  <c r="V155" i="1"/>
  <c r="S155" i="1"/>
  <c r="Q155" i="1"/>
  <c r="E155" i="1"/>
  <c r="Q152" i="1"/>
  <c r="G151" i="1"/>
  <c r="F147" i="1"/>
  <c r="AB146" i="1"/>
  <c r="E146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E145" i="1"/>
  <c r="F144" i="1"/>
  <c r="F145" i="1" s="1"/>
  <c r="G143" i="1"/>
  <c r="F138" i="1"/>
  <c r="F139" i="1" s="1"/>
  <c r="F142" i="1" s="1"/>
  <c r="F135" i="1"/>
  <c r="G135" i="1" s="1"/>
  <c r="E129" i="1"/>
  <c r="F125" i="1"/>
  <c r="G125" i="1" s="1"/>
  <c r="F123" i="1"/>
  <c r="G123" i="1" s="1"/>
  <c r="F122" i="1"/>
  <c r="G122" i="1" s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E121" i="1"/>
  <c r="F117" i="1"/>
  <c r="G117" i="1" s="1"/>
  <c r="F115" i="1"/>
  <c r="G115" i="1" s="1"/>
  <c r="F114" i="1"/>
  <c r="I113" i="1"/>
  <c r="E113" i="1"/>
  <c r="F110" i="1"/>
  <c r="F109" i="1"/>
  <c r="G109" i="1" s="1"/>
  <c r="F108" i="1"/>
  <c r="G108" i="1" s="1"/>
  <c r="F107" i="1"/>
  <c r="G107" i="1" s="1"/>
  <c r="E105" i="1"/>
  <c r="G92" i="1"/>
  <c r="F91" i="1"/>
  <c r="G91" i="1" s="1"/>
  <c r="G89" i="1"/>
  <c r="F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G85" i="1"/>
  <c r="F84" i="1"/>
  <c r="G84" i="1" s="1"/>
  <c r="G83" i="1"/>
  <c r="F82" i="1"/>
  <c r="G82" i="1" s="1"/>
  <c r="F81" i="1"/>
  <c r="G81" i="1" s="1"/>
  <c r="F80" i="1"/>
  <c r="G80" i="1" s="1"/>
  <c r="F79" i="1"/>
  <c r="G79" i="1" s="1"/>
  <c r="F78" i="1"/>
  <c r="G78" i="1" s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E64" i="1"/>
  <c r="F62" i="1"/>
  <c r="F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E60" i="1"/>
  <c r="F59" i="1"/>
  <c r="F58" i="1"/>
  <c r="F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E56" i="1"/>
  <c r="F55" i="1"/>
  <c r="F54" i="1"/>
  <c r="F53" i="1"/>
  <c r="F52" i="1"/>
  <c r="F51" i="1"/>
  <c r="F50" i="1"/>
  <c r="F46" i="1"/>
  <c r="F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E44" i="1"/>
  <c r="F43" i="1"/>
  <c r="AH42" i="1"/>
  <c r="F41" i="1"/>
  <c r="F40" i="1"/>
  <c r="F38" i="1"/>
  <c r="F37" i="1"/>
  <c r="F35" i="1"/>
  <c r="AH35" i="1" s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E32" i="1"/>
  <c r="F31" i="1"/>
  <c r="G30" i="1"/>
  <c r="F28" i="1"/>
  <c r="AH28" i="1" s="1"/>
  <c r="F27" i="1"/>
  <c r="AH27" i="1" s="1"/>
  <c r="E26" i="1"/>
  <c r="E24" i="1"/>
  <c r="F23" i="1"/>
  <c r="F19" i="1"/>
  <c r="AH19" i="1" s="1"/>
  <c r="E17" i="1"/>
  <c r="F16" i="1"/>
  <c r="F15" i="1"/>
  <c r="F14" i="1"/>
  <c r="F10" i="1"/>
  <c r="AH10" i="1" s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F8" i="1"/>
  <c r="AH8" i="1" s="1"/>
  <c r="AI28" i="1" l="1"/>
  <c r="D28" i="1" s="1"/>
  <c r="C28" i="1"/>
  <c r="C42" i="1"/>
  <c r="AI42" i="1"/>
  <c r="D42" i="1" s="1"/>
  <c r="AI8" i="1"/>
  <c r="C8" i="1"/>
  <c r="AI10" i="1"/>
  <c r="C10" i="1"/>
  <c r="C19" i="1"/>
  <c r="AI19" i="1"/>
  <c r="D19" i="1" s="1"/>
  <c r="C27" i="1"/>
  <c r="AI27" i="1"/>
  <c r="D27" i="1" s="1"/>
  <c r="C35" i="1"/>
  <c r="AI35" i="1"/>
  <c r="D35" i="1" s="1"/>
  <c r="G15" i="1"/>
  <c r="AH15" i="1"/>
  <c r="G23" i="1"/>
  <c r="AH23" i="1"/>
  <c r="G37" i="1"/>
  <c r="AH37" i="1"/>
  <c r="G62" i="1"/>
  <c r="AH62" i="1"/>
  <c r="G67" i="1"/>
  <c r="AH67" i="1"/>
  <c r="G71" i="1"/>
  <c r="AH71" i="1"/>
  <c r="G75" i="1"/>
  <c r="AH75" i="1"/>
  <c r="G76" i="1"/>
  <c r="AH76" i="1"/>
  <c r="G31" i="1"/>
  <c r="AH31" i="1"/>
  <c r="G47" i="1"/>
  <c r="AH47" i="1"/>
  <c r="G65" i="1"/>
  <c r="AH65" i="1"/>
  <c r="G69" i="1"/>
  <c r="AH69" i="1"/>
  <c r="G73" i="1"/>
  <c r="AH73" i="1"/>
  <c r="G16" i="1"/>
  <c r="AH16" i="1"/>
  <c r="G43" i="1"/>
  <c r="AH43" i="1"/>
  <c r="G41" i="1"/>
  <c r="AH41" i="1"/>
  <c r="G48" i="1"/>
  <c r="AH48" i="1"/>
  <c r="G66" i="1"/>
  <c r="AH66" i="1"/>
  <c r="G70" i="1"/>
  <c r="AH70" i="1"/>
  <c r="G74" i="1"/>
  <c r="AH74" i="1"/>
  <c r="G54" i="1"/>
  <c r="AH54" i="1"/>
  <c r="G58" i="1"/>
  <c r="AH58" i="1"/>
  <c r="G51" i="1"/>
  <c r="AH51" i="1"/>
  <c r="G55" i="1"/>
  <c r="AH55" i="1"/>
  <c r="G59" i="1"/>
  <c r="AH59" i="1"/>
  <c r="G52" i="1"/>
  <c r="AH52" i="1"/>
  <c r="G53" i="1"/>
  <c r="AH53" i="1"/>
  <c r="G57" i="1"/>
  <c r="AH57" i="1"/>
  <c r="G61" i="1"/>
  <c r="AH61" i="1"/>
  <c r="G72" i="1"/>
  <c r="AH72" i="1"/>
  <c r="G68" i="1"/>
  <c r="AH68" i="1"/>
  <c r="G50" i="1"/>
  <c r="AH50" i="1"/>
  <c r="G46" i="1"/>
  <c r="AH46" i="1"/>
  <c r="G45" i="1"/>
  <c r="AH45" i="1"/>
  <c r="G40" i="1"/>
  <c r="AH40" i="1"/>
  <c r="G38" i="1"/>
  <c r="AH38" i="1"/>
  <c r="G33" i="1"/>
  <c r="AH33" i="1"/>
  <c r="G14" i="1"/>
  <c r="AH14" i="1"/>
  <c r="F165" i="1"/>
  <c r="G165" i="1" s="1"/>
  <c r="F11" i="1"/>
  <c r="G10" i="1"/>
  <c r="G8" i="1"/>
  <c r="F13" i="1"/>
  <c r="AH13" i="1" s="1"/>
  <c r="G28" i="1"/>
  <c r="F29" i="1"/>
  <c r="F36" i="1"/>
  <c r="G35" i="1"/>
  <c r="G20" i="1"/>
  <c r="G26" i="1" s="1"/>
  <c r="F22" i="1"/>
  <c r="F166" i="1"/>
  <c r="G140" i="1"/>
  <c r="F174" i="1"/>
  <c r="G174" i="1" s="1"/>
  <c r="G170" i="1"/>
  <c r="F131" i="1"/>
  <c r="G131" i="1" s="1"/>
  <c r="F180" i="1"/>
  <c r="G180" i="1" s="1"/>
  <c r="F156" i="1"/>
  <c r="G156" i="1" s="1"/>
  <c r="F127" i="1"/>
  <c r="G127" i="1" s="1"/>
  <c r="G173" i="1"/>
  <c r="G169" i="1"/>
  <c r="F206" i="1"/>
  <c r="G206" i="1" s="1"/>
  <c r="G205" i="1"/>
  <c r="F150" i="1"/>
  <c r="G114" i="1"/>
  <c r="F128" i="1"/>
  <c r="G128" i="1" s="1"/>
  <c r="G106" i="1"/>
  <c r="G105" i="1"/>
  <c r="F121" i="1"/>
  <c r="G121" i="1" s="1"/>
  <c r="G120" i="1"/>
  <c r="G113" i="1"/>
  <c r="G112" i="1"/>
  <c r="G154" i="1"/>
  <c r="F202" i="1"/>
  <c r="G202" i="1" s="1"/>
  <c r="G201" i="1"/>
  <c r="G215" i="1"/>
  <c r="F17" i="1"/>
  <c r="AH17" i="1" s="1"/>
  <c r="F9" i="1"/>
  <c r="AH9" i="1" s="1"/>
  <c r="F24" i="1"/>
  <c r="F44" i="1"/>
  <c r="F183" i="1"/>
  <c r="G183" i="1" s="1"/>
  <c r="G7" i="1"/>
  <c r="G9" i="1" s="1"/>
  <c r="F32" i="1"/>
  <c r="G12" i="1"/>
  <c r="G13" i="1" s="1"/>
  <c r="F34" i="1"/>
  <c r="F60" i="1"/>
  <c r="AH60" i="1" s="1"/>
  <c r="G144" i="1"/>
  <c r="F160" i="1"/>
  <c r="G160" i="1" s="1"/>
  <c r="G231" i="1"/>
  <c r="F39" i="1"/>
  <c r="F186" i="1"/>
  <c r="G186" i="1" s="1"/>
  <c r="F224" i="1"/>
  <c r="G224" i="1" s="1"/>
  <c r="G229" i="1"/>
  <c r="G232" i="1"/>
  <c r="E234" i="1"/>
  <c r="F63" i="1"/>
  <c r="F146" i="1"/>
  <c r="G146" i="1" s="1"/>
  <c r="F171" i="1"/>
  <c r="G171" i="1" s="1"/>
  <c r="F129" i="1"/>
  <c r="G129" i="1" s="1"/>
  <c r="F155" i="1"/>
  <c r="G155" i="1" s="1"/>
  <c r="F64" i="1"/>
  <c r="F56" i="1"/>
  <c r="AH56" i="1" s="1"/>
  <c r="G42" i="1"/>
  <c r="F87" i="1"/>
  <c r="G225" i="1"/>
  <c r="F228" i="1"/>
  <c r="G228" i="1" s="1"/>
  <c r="F220" i="1"/>
  <c r="G220" i="1" s="1"/>
  <c r="G221" i="1"/>
  <c r="F223" i="1"/>
  <c r="G223" i="1" s="1"/>
  <c r="F212" i="1"/>
  <c r="G212" i="1" s="1"/>
  <c r="G217" i="1"/>
  <c r="G219" i="1"/>
  <c r="C56" i="1" l="1"/>
  <c r="AI56" i="1"/>
  <c r="C60" i="1"/>
  <c r="AI60" i="1"/>
  <c r="AI9" i="1"/>
  <c r="C9" i="1"/>
  <c r="AI33" i="1"/>
  <c r="D33" i="1" s="1"/>
  <c r="C33" i="1"/>
  <c r="AI40" i="1"/>
  <c r="D40" i="1" s="1"/>
  <c r="C40" i="1"/>
  <c r="AI46" i="1"/>
  <c r="D46" i="1" s="1"/>
  <c r="C46" i="1"/>
  <c r="C68" i="1"/>
  <c r="AI68" i="1"/>
  <c r="AI61" i="1"/>
  <c r="C61" i="1"/>
  <c r="AI53" i="1"/>
  <c r="C53" i="1"/>
  <c r="C59" i="1"/>
  <c r="AI59" i="1"/>
  <c r="C51" i="1"/>
  <c r="AI51" i="1"/>
  <c r="AI54" i="1"/>
  <c r="C54" i="1"/>
  <c r="AI70" i="1"/>
  <c r="C70" i="1"/>
  <c r="AI48" i="1"/>
  <c r="D48" i="1" s="1"/>
  <c r="C48" i="1"/>
  <c r="C43" i="1"/>
  <c r="AI43" i="1"/>
  <c r="D43" i="1" s="1"/>
  <c r="AI73" i="1"/>
  <c r="C73" i="1"/>
  <c r="AI65" i="1"/>
  <c r="C65" i="1"/>
  <c r="C31" i="1"/>
  <c r="AI31" i="1"/>
  <c r="AI75" i="1"/>
  <c r="C75" i="1"/>
  <c r="AI67" i="1"/>
  <c r="C67" i="1"/>
  <c r="AI37" i="1"/>
  <c r="D37" i="1" s="1"/>
  <c r="C37" i="1"/>
  <c r="C15" i="1"/>
  <c r="AI15" i="1"/>
  <c r="D15" i="1" s="1"/>
  <c r="AI13" i="1"/>
  <c r="C13" i="1"/>
  <c r="C14" i="1"/>
  <c r="AI14" i="1"/>
  <c r="AI38" i="1"/>
  <c r="D38" i="1" s="1"/>
  <c r="C38" i="1"/>
  <c r="AI45" i="1"/>
  <c r="C45" i="1"/>
  <c r="AI50" i="1"/>
  <c r="C50" i="1"/>
  <c r="C72" i="1"/>
  <c r="AI72" i="1"/>
  <c r="AI57" i="1"/>
  <c r="C57" i="1"/>
  <c r="C52" i="1"/>
  <c r="AI52" i="1"/>
  <c r="AI55" i="1"/>
  <c r="C55" i="1"/>
  <c r="AI58" i="1"/>
  <c r="C58" i="1"/>
  <c r="AI74" i="1"/>
  <c r="C74" i="1"/>
  <c r="AI66" i="1"/>
  <c r="C66" i="1"/>
  <c r="AI41" i="1"/>
  <c r="D41" i="1" s="1"/>
  <c r="C41" i="1"/>
  <c r="AI16" i="1"/>
  <c r="D16" i="1" s="1"/>
  <c r="C16" i="1"/>
  <c r="AI69" i="1"/>
  <c r="C69" i="1"/>
  <c r="C47" i="1"/>
  <c r="AI47" i="1"/>
  <c r="D47" i="1" s="1"/>
  <c r="C76" i="1"/>
  <c r="AI76" i="1"/>
  <c r="C71" i="1"/>
  <c r="AI71" i="1"/>
  <c r="AI62" i="1"/>
  <c r="C62" i="1"/>
  <c r="C23" i="1"/>
  <c r="AI23" i="1"/>
  <c r="D23" i="1" s="1"/>
  <c r="AI17" i="1"/>
  <c r="D17" i="1" s="1"/>
  <c r="C17" i="1"/>
  <c r="G32" i="1"/>
  <c r="AH32" i="1"/>
  <c r="G24" i="1"/>
  <c r="AH24" i="1"/>
  <c r="AH22" i="1"/>
  <c r="G22" i="1"/>
  <c r="G11" i="1"/>
  <c r="AH11" i="1"/>
  <c r="G64" i="1"/>
  <c r="AH64" i="1"/>
  <c r="G63" i="1"/>
  <c r="AH63" i="1"/>
  <c r="G44" i="1"/>
  <c r="AH44" i="1"/>
  <c r="G39" i="1"/>
  <c r="AH39" i="1"/>
  <c r="G36" i="1"/>
  <c r="AH36" i="1"/>
  <c r="G34" i="1"/>
  <c r="AH34" i="1"/>
  <c r="G29" i="1"/>
  <c r="AH29" i="1"/>
  <c r="F167" i="1"/>
  <c r="G166" i="1"/>
  <c r="F152" i="1"/>
  <c r="G152" i="1" s="1"/>
  <c r="G139" i="1"/>
  <c r="G167" i="1"/>
  <c r="F141" i="1"/>
  <c r="G141" i="1" s="1"/>
  <c r="F93" i="1"/>
  <c r="F94" i="1" s="1"/>
  <c r="G94" i="1" s="1"/>
  <c r="F234" i="1"/>
  <c r="AI36" i="1" l="1"/>
  <c r="D36" i="1" s="1"/>
  <c r="C36" i="1"/>
  <c r="AI44" i="1"/>
  <c r="D44" i="1" s="1"/>
  <c r="C44" i="1"/>
  <c r="C64" i="1"/>
  <c r="AI64" i="1"/>
  <c r="AI32" i="1"/>
  <c r="D32" i="1" s="1"/>
  <c r="C32" i="1"/>
  <c r="AI29" i="1"/>
  <c r="D29" i="1" s="1"/>
  <c r="C29" i="1"/>
  <c r="C22" i="1"/>
  <c r="AI22" i="1"/>
  <c r="C34" i="1"/>
  <c r="AI34" i="1"/>
  <c r="D34" i="1" s="1"/>
  <c r="C39" i="1"/>
  <c r="AI39" i="1"/>
  <c r="D39" i="1" s="1"/>
  <c r="C63" i="1"/>
  <c r="AI63" i="1"/>
  <c r="C11" i="1"/>
  <c r="AI11" i="1"/>
  <c r="AI24" i="1"/>
  <c r="D24" i="1" s="1"/>
  <c r="C24" i="1"/>
  <c r="F236" i="1"/>
  <c r="G236" i="1" s="1"/>
  <c r="G234" i="1"/>
</calcChain>
</file>

<file path=xl/sharedStrings.xml><?xml version="1.0" encoding="utf-8"?>
<sst xmlns="http://schemas.openxmlformats.org/spreadsheetml/2006/main" count="279" uniqueCount="223">
  <si>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</si>
  <si>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</si>
  <si>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</si>
  <si>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</si>
  <si>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</si>
  <si>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</si>
  <si>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</si>
  <si>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</si>
  <si>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</si>
  <si>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</si>
  <si>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</si>
  <si>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</si>
  <si>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</si>
  <si>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</si>
  <si>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</si>
  <si>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</si>
  <si>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</si>
  <si>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</si>
  <si>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</si>
  <si>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</si>
  <si>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</si>
  <si>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</si>
  <si>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</si>
  <si>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</si>
  <si>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</si>
  <si>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</si>
  <si>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</si>
  <si>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</si>
  <si>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</si>
  <si>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</si>
  <si>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</si>
  <si>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</si>
  <si>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</si>
  <si>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</si>
  <si>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</si>
  <si>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</si>
  <si>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</si>
  <si>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</si>
  <si>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</si>
  <si>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</si>
  <si>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</si>
  <si>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</si>
  <si>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</si>
  <si>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</si>
  <si>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</si>
  <si>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</si>
  <si>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</si>
  <si>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</si>
  <si>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</si>
  <si>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</si>
  <si>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</si>
  <si>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</si>
  <si>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</si>
  <si>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</si>
  <si>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</si>
  <si>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</si>
  <si>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</si>
  <si>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</si>
  <si>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</si>
  <si>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</si>
  <si>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</si>
  <si>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</si>
  <si>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</si>
  <si>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</si>
  <si>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</si>
  <si>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</si>
  <si>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</si>
  <si>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</si>
  <si>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</si>
  <si>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</si>
  <si>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</si>
  <si>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</si>
  <si>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</si>
  <si>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</si>
  <si>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</si>
  <si>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</si>
  <si>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</si>
  <si>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</si>
  <si>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</si>
  <si>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</si>
  <si>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</si>
  <si>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</si>
  <si>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</si>
  <si>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</si>
  <si>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</si>
  <si>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</si>
  <si>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</si>
  <si>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</si>
  <si>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</si>
  <si>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</si>
  <si>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</si>
  <si>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</si>
  <si>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</si>
  <si>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</si>
  <si>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</si>
  <si>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</si>
  <si>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</si>
  <si>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</si>
  <si>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</si>
  <si>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</si>
  <si>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</si>
  <si>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</si>
  <si>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</si>
  <si>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</si>
  <si>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</si>
  <si>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</si>
  <si>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</si>
  <si>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</si>
  <si>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</si>
  <si>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</si>
  <si>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</si>
  <si>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</si>
  <si>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</si>
  <si>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</si>
  <si>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</si>
  <si>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</si>
  <si>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</si>
  <si>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</si>
  <si>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</si>
  <si>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</si>
  <si>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</si>
  <si>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</si>
  <si>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</si>
  <si>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</si>
  <si>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</si>
  <si>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</si>
  <si>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</si>
  <si>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</si>
  <si>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</si>
  <si>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</si>
  <si>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</si>
  <si>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</si>
  <si>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</si>
  <si>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</si>
  <si>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</si>
  <si>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</si>
  <si>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</si>
  <si>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</si>
  <si>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</si>
  <si>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</si>
  <si>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</si>
  <si>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</si>
  <si>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</si>
  <si>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</si>
  <si>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</si>
  <si>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</si>
  <si>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</si>
  <si>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</si>
  <si>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</si>
  <si>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</si>
  <si>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</si>
  <si>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</si>
  <si>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</si>
  <si>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</si>
  <si>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</si>
  <si>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</si>
  <si>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</si>
  <si>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</si>
  <si>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</si>
  <si>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</si>
  <si>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</si>
  <si>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</si>
  <si>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</si>
  <si>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</si>
  <si>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</si>
  <si>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</si>
  <si>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</si>
  <si>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</si>
  <si>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</si>
  <si>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</si>
  <si>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</si>
  <si>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</si>
  <si>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</si>
  <si>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</si>
  <si>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</si>
  <si>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</si>
  <si>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</si>
  <si>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</si>
  <si>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</si>
  <si>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</si>
  <si>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</si>
  <si>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</si>
  <si>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</si>
  <si>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</si>
  <si>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</si>
  <si>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</si>
  <si>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</si>
  <si>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</si>
  <si>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</si>
  <si>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</si>
  <si>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</si>
  <si>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</si>
  <si>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</si>
  <si>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</si>
  <si>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</si>
  <si>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</si>
  <si>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</si>
  <si>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</si>
  <si>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</si>
  <si>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</si>
  <si>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</si>
  <si>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</si>
  <si>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</si>
  <si>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</si>
  <si>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</si>
  <si>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</si>
  <si>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</si>
  <si>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</si>
  <si>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</si>
  <si>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</si>
  <si>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</si>
  <si>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</si>
  <si>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</si>
  <si>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</si>
  <si>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</si>
  <si>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</si>
  <si>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</si>
  <si>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</si>
  <si>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</si>
  <si>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</si>
  <si>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</si>
  <si>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>овес</t>
  </si>
  <si>
    <t>Информация о сельскохозяйственных работах по состоянию на 23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</si>
</sst>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u/>
      <sz val="1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5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M289"/>
  <sheetViews>
    <sheetView tabSelected="1" view="pageBreakPreview" topLeftCell="A2" zoomScale="50" zoomScaleNormal="50" zoomScaleSheetLayoutView="50" zoomScalePageLayoutView="82" workbookViewId="0">
      <pane xSplit="6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L59" sqref="L59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14.42578125" style="2" customWidth="1"/>
    <col min="6" max="6" width="15.42578125" style="2" customWidth="1"/>
    <col min="7" max="7" width="14.85546875" style="2" customWidth="1"/>
    <col min="8" max="8" width="15" style="2" hidden="1" customWidth="1"/>
    <col min="9" max="12" width="13.7109375" style="1" customWidth="1"/>
    <col min="13" max="13" width="14" style="1" customWidth="1"/>
    <col min="14" max="17" width="13.7109375" style="1" customWidth="1"/>
    <col min="18" max="18" width="15.42578125" style="1" customWidth="1"/>
    <col min="19" max="20" width="13.7109375" style="1" customWidth="1"/>
    <col min="21" max="21" width="13.5703125" style="1" customWidth="1"/>
    <col min="22" max="29" width="13.7109375" style="1" customWidth="1"/>
    <col min="30" max="30" width="0.42578125" style="1" customWidth="1"/>
    <col min="31" max="32" width="9.140625" style="1" customWidth="1"/>
    <col min="33" max="33" width="9.140625" style="60" customWidth="1"/>
    <col min="34" max="34" width="10.5703125" style="60" customWidth="1"/>
    <col min="35" max="35" width="12.140625" style="1" bestFit="1" customWidth="1"/>
    <col min="36" max="16384" width="9.140625" style="1"/>
  </cols>
  <sheetData>
    <row r="1" spans="1:35" ht="26.25" hidden="1" x14ac:dyDescent="0.4">
      <c r="A1" s="1"/>
      <c r="AC1" s="3"/>
    </row>
    <row r="2" spans="1:35" s="4" customFormat="1" ht="29.25" customHeight="1" thickBot="1" x14ac:dyDescent="0.3">
      <c r="A2" s="142" t="s">
        <v>222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G2" s="108"/>
      <c r="AH2" s="108"/>
    </row>
    <row r="3" spans="1:35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 t="s">
        <v>2</v>
      </c>
      <c r="AC3" s="6"/>
      <c r="AG3" s="108"/>
      <c r="AH3" s="108"/>
    </row>
    <row r="4" spans="1:35" s="2" customFormat="1" ht="17.25" customHeight="1" thickBot="1" x14ac:dyDescent="0.35">
      <c r="A4" s="132" t="s">
        <v>3</v>
      </c>
      <c r="B4" s="150">
        <v>45397</v>
      </c>
      <c r="C4" s="132" t="s">
        <v>219</v>
      </c>
      <c r="D4" s="132" t="s">
        <v>220</v>
      </c>
      <c r="E4" s="152" t="s">
        <v>214</v>
      </c>
      <c r="F4" s="144" t="s">
        <v>215</v>
      </c>
      <c r="G4" s="144" t="s">
        <v>216</v>
      </c>
      <c r="H4" s="112"/>
      <c r="I4" s="147" t="s">
        <v>4</v>
      </c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9"/>
      <c r="AD4" s="2" t="s">
        <v>0</v>
      </c>
      <c r="AG4" s="67"/>
      <c r="AH4" s="67"/>
    </row>
    <row r="5" spans="1:35" s="2" customFormat="1" ht="87" customHeight="1" x14ac:dyDescent="0.25">
      <c r="A5" s="133"/>
      <c r="B5" s="151"/>
      <c r="C5" s="133"/>
      <c r="D5" s="133"/>
      <c r="E5" s="153"/>
      <c r="F5" s="145"/>
      <c r="G5" s="145"/>
      <c r="H5" s="140" t="s">
        <v>218</v>
      </c>
      <c r="I5" s="138" t="s">
        <v>5</v>
      </c>
      <c r="J5" s="138" t="s">
        <v>6</v>
      </c>
      <c r="K5" s="138" t="s">
        <v>7</v>
      </c>
      <c r="L5" s="138" t="s">
        <v>8</v>
      </c>
      <c r="M5" s="138" t="s">
        <v>9</v>
      </c>
      <c r="N5" s="138" t="s">
        <v>10</v>
      </c>
      <c r="O5" s="138" t="s">
        <v>11</v>
      </c>
      <c r="P5" s="138" t="s">
        <v>12</v>
      </c>
      <c r="Q5" s="138" t="s">
        <v>13</v>
      </c>
      <c r="R5" s="138" t="s">
        <v>14</v>
      </c>
      <c r="S5" s="138" t="s">
        <v>15</v>
      </c>
      <c r="T5" s="138" t="s">
        <v>16</v>
      </c>
      <c r="U5" s="138" t="s">
        <v>17</v>
      </c>
      <c r="V5" s="138" t="s">
        <v>18</v>
      </c>
      <c r="W5" s="138" t="s">
        <v>19</v>
      </c>
      <c r="X5" s="138" t="s">
        <v>20</v>
      </c>
      <c r="Y5" s="138" t="s">
        <v>21</v>
      </c>
      <c r="Z5" s="138" t="s">
        <v>22</v>
      </c>
      <c r="AA5" s="138" t="s">
        <v>23</v>
      </c>
      <c r="AB5" s="138" t="s">
        <v>24</v>
      </c>
      <c r="AC5" s="138" t="s">
        <v>25</v>
      </c>
      <c r="AG5" s="67"/>
      <c r="AH5" s="67" t="e">
        <f>+  неделя</f>
        <v>#NAME?</v>
      </c>
    </row>
    <row r="6" spans="1:35" s="2" customFormat="1" ht="69.75" customHeight="1" thickBot="1" x14ac:dyDescent="0.3">
      <c r="A6" s="143"/>
      <c r="B6" s="151"/>
      <c r="C6" s="134"/>
      <c r="D6" s="134"/>
      <c r="E6" s="154"/>
      <c r="F6" s="146"/>
      <c r="G6" s="146"/>
      <c r="H6" s="141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G6" s="67"/>
      <c r="AH6" s="67"/>
    </row>
    <row r="7" spans="1:35" s="2" customFormat="1" ht="30" customHeight="1" x14ac:dyDescent="0.25">
      <c r="A7" s="7" t="s">
        <v>26</v>
      </c>
      <c r="B7" s="7">
        <f>AG7</f>
        <v>0</v>
      </c>
      <c r="C7" s="129">
        <f>AH7</f>
        <v>48111</v>
      </c>
      <c r="D7" s="130"/>
      <c r="E7" s="8">
        <v>48111</v>
      </c>
      <c r="F7" s="8">
        <f>SUM(I7:AC7)</f>
        <v>48111</v>
      </c>
      <c r="G7" s="15">
        <f>F7/E7</f>
        <v>1</v>
      </c>
      <c r="H7" s="115">
        <v>21</v>
      </c>
      <c r="I7" s="10">
        <v>2068</v>
      </c>
      <c r="J7" s="10">
        <v>1426</v>
      </c>
      <c r="K7" s="10">
        <v>3311</v>
      </c>
      <c r="L7" s="10">
        <v>3013</v>
      </c>
      <c r="M7" s="10">
        <v>1381</v>
      </c>
      <c r="N7" s="10">
        <v>3235</v>
      </c>
      <c r="O7" s="10">
        <v>2215</v>
      </c>
      <c r="P7" s="10">
        <v>2793</v>
      </c>
      <c r="Q7" s="10">
        <v>2281</v>
      </c>
      <c r="R7" s="10">
        <v>692</v>
      </c>
      <c r="S7" s="10">
        <v>1579</v>
      </c>
      <c r="T7" s="10">
        <v>1997</v>
      </c>
      <c r="U7" s="10">
        <v>2796</v>
      </c>
      <c r="V7" s="10">
        <v>3011</v>
      </c>
      <c r="W7" s="10">
        <v>3199</v>
      </c>
      <c r="X7" s="10">
        <v>2334</v>
      </c>
      <c r="Y7" s="10">
        <v>2066</v>
      </c>
      <c r="Z7" s="10">
        <v>685</v>
      </c>
      <c r="AA7" s="10">
        <v>1885</v>
      </c>
      <c r="AB7" s="10">
        <v>3999</v>
      </c>
      <c r="AC7" s="10">
        <v>2145</v>
      </c>
      <c r="AG7" s="67"/>
      <c r="AH7" s="119">
        <f>F7-AG7</f>
        <v>48111</v>
      </c>
      <c r="AI7" s="2" t="e">
        <f>AH7/AG7</f>
        <v>#DIV/0!</v>
      </c>
    </row>
    <row r="8" spans="1:35" s="12" customFormat="1" ht="30" customHeight="1" x14ac:dyDescent="0.25">
      <c r="A8" s="11" t="s">
        <v>27</v>
      </c>
      <c r="B8" s="7">
        <f t="shared" ref="B8:B72" si="0">AG8</f>
        <v>0</v>
      </c>
      <c r="C8" s="129">
        <f t="shared" ref="C8:C72" si="1">AH8</f>
        <v>54199.476000000002</v>
      </c>
      <c r="D8" s="130"/>
      <c r="E8" s="8">
        <v>52687</v>
      </c>
      <c r="F8" s="8">
        <f>SUM(I8:AC8)</f>
        <v>54199.476000000002</v>
      </c>
      <c r="G8" s="15">
        <f>F8/E8</f>
        <v>1.0287068157230437</v>
      </c>
      <c r="H8" s="115">
        <v>21</v>
      </c>
      <c r="I8" s="10">
        <v>2068</v>
      </c>
      <c r="J8" s="10">
        <v>1750</v>
      </c>
      <c r="K8" s="10">
        <v>3390</v>
      </c>
      <c r="L8" s="10">
        <v>3326</v>
      </c>
      <c r="M8" s="10">
        <v>1893</v>
      </c>
      <c r="N8" s="10">
        <v>3249</v>
      </c>
      <c r="O8" s="10">
        <v>2099</v>
      </c>
      <c r="P8" s="10">
        <v>3684</v>
      </c>
      <c r="Q8" s="10">
        <v>2906</v>
      </c>
      <c r="R8" s="10">
        <v>830</v>
      </c>
      <c r="S8" s="10">
        <v>1741</v>
      </c>
      <c r="T8" s="10">
        <v>2017</v>
      </c>
      <c r="U8" s="10">
        <v>3714</v>
      </c>
      <c r="V8" s="10">
        <v>3011</v>
      </c>
      <c r="W8" s="10">
        <v>4035.116</v>
      </c>
      <c r="X8" s="10">
        <v>2384</v>
      </c>
      <c r="Y8" s="10">
        <v>1893</v>
      </c>
      <c r="Z8" s="10">
        <v>696</v>
      </c>
      <c r="AA8" s="10">
        <v>2133</v>
      </c>
      <c r="AB8" s="10">
        <v>4830.3600000000006</v>
      </c>
      <c r="AC8" s="10">
        <v>2550</v>
      </c>
      <c r="AG8" s="120"/>
      <c r="AH8" s="119">
        <f t="shared" ref="AH8:AH72" si="2">F8-AG8</f>
        <v>54199.476000000002</v>
      </c>
      <c r="AI8" s="2" t="e">
        <f t="shared" ref="AI8:AI72" si="3">AH8/AG8</f>
        <v>#DIV/0!</v>
      </c>
    </row>
    <row r="9" spans="1:35" s="12" customFormat="1" ht="30" customHeight="1" x14ac:dyDescent="0.25">
      <c r="A9" s="13" t="s">
        <v>28</v>
      </c>
      <c r="B9" s="7">
        <f t="shared" si="0"/>
        <v>0</v>
      </c>
      <c r="C9" s="129">
        <f t="shared" si="1"/>
        <v>1.1265506017334914</v>
      </c>
      <c r="D9" s="130"/>
      <c r="E9" s="14">
        <f>E8/E7</f>
        <v>1.0951133836336804</v>
      </c>
      <c r="F9" s="14">
        <f t="shared" ref="F9:AC9" si="4">F8/F7</f>
        <v>1.1265506017334914</v>
      </c>
      <c r="G9" s="14">
        <f t="shared" si="4"/>
        <v>1.0287068157230437</v>
      </c>
      <c r="H9" s="115"/>
      <c r="I9" s="104">
        <f t="shared" si="4"/>
        <v>1</v>
      </c>
      <c r="J9" s="104">
        <f t="shared" si="4"/>
        <v>1.2272089761570828</v>
      </c>
      <c r="K9" s="104">
        <f t="shared" si="4"/>
        <v>1.0238598610691634</v>
      </c>
      <c r="L9" s="104">
        <f t="shared" si="4"/>
        <v>1.1038831729173582</v>
      </c>
      <c r="M9" s="104">
        <f t="shared" si="4"/>
        <v>1.3707458363504708</v>
      </c>
      <c r="N9" s="104">
        <f t="shared" si="4"/>
        <v>1.0043276661514684</v>
      </c>
      <c r="O9" s="104">
        <f t="shared" si="4"/>
        <v>0.94762979683972914</v>
      </c>
      <c r="P9" s="104">
        <f t="shared" si="4"/>
        <v>1.3190118152524168</v>
      </c>
      <c r="Q9" s="104">
        <f t="shared" si="4"/>
        <v>1.2740026304252521</v>
      </c>
      <c r="R9" s="104">
        <f t="shared" si="4"/>
        <v>1.199421965317919</v>
      </c>
      <c r="S9" s="104">
        <f t="shared" si="4"/>
        <v>1.1025965801139963</v>
      </c>
      <c r="T9" s="104">
        <f t="shared" si="4"/>
        <v>1.0100150225338007</v>
      </c>
      <c r="U9" s="104">
        <f t="shared" si="4"/>
        <v>1.3283261802575108</v>
      </c>
      <c r="V9" s="104">
        <f t="shared" si="4"/>
        <v>1</v>
      </c>
      <c r="W9" s="104">
        <f t="shared" si="4"/>
        <v>1.2613679274773366</v>
      </c>
      <c r="X9" s="104">
        <f t="shared" si="4"/>
        <v>1.0214224507283634</v>
      </c>
      <c r="Y9" s="104">
        <f t="shared" si="4"/>
        <v>0.91626331074540179</v>
      </c>
      <c r="Z9" s="104">
        <f t="shared" si="4"/>
        <v>1.0160583941605839</v>
      </c>
      <c r="AA9" s="104">
        <f t="shared" si="4"/>
        <v>1.1315649867374005</v>
      </c>
      <c r="AB9" s="104">
        <f t="shared" si="4"/>
        <v>1.2078919729932485</v>
      </c>
      <c r="AC9" s="104">
        <f t="shared" si="4"/>
        <v>1.1888111888111887</v>
      </c>
      <c r="AG9" s="120"/>
      <c r="AH9" s="119">
        <f t="shared" si="2"/>
        <v>1.1265506017334914</v>
      </c>
      <c r="AI9" s="2" t="e">
        <f t="shared" si="3"/>
        <v>#DIV/0!</v>
      </c>
    </row>
    <row r="10" spans="1:35" s="12" customFormat="1" ht="30" customHeight="1" x14ac:dyDescent="0.25">
      <c r="A10" s="11" t="s">
        <v>29</v>
      </c>
      <c r="B10" s="7">
        <f t="shared" si="0"/>
        <v>0</v>
      </c>
      <c r="C10" s="131">
        <f t="shared" si="1"/>
        <v>48990.149999999994</v>
      </c>
      <c r="D10" s="130"/>
      <c r="E10" s="8">
        <v>48807</v>
      </c>
      <c r="F10" s="8">
        <f>SUM(I10:AC10)</f>
        <v>48990.149999999994</v>
      </c>
      <c r="G10" s="15">
        <f>F10/E10</f>
        <v>1.0037525354969572</v>
      </c>
      <c r="H10" s="115">
        <v>21</v>
      </c>
      <c r="I10" s="10">
        <v>1410</v>
      </c>
      <c r="J10" s="10">
        <v>1500</v>
      </c>
      <c r="K10" s="10">
        <v>3390</v>
      </c>
      <c r="L10" s="10">
        <v>2923</v>
      </c>
      <c r="M10" s="10">
        <v>1804.3000000000002</v>
      </c>
      <c r="N10" s="10">
        <v>3249.1</v>
      </c>
      <c r="O10" s="10">
        <v>1859</v>
      </c>
      <c r="P10" s="10">
        <v>3572.4</v>
      </c>
      <c r="Q10" s="10">
        <v>2664.08</v>
      </c>
      <c r="R10" s="10">
        <v>760.00000000000011</v>
      </c>
      <c r="S10" s="10">
        <v>1511</v>
      </c>
      <c r="T10" s="10">
        <v>1997</v>
      </c>
      <c r="U10" s="10">
        <v>3514</v>
      </c>
      <c r="V10" s="10">
        <v>2963</v>
      </c>
      <c r="W10" s="10">
        <v>3089.2699999999995</v>
      </c>
      <c r="X10" s="10">
        <v>1736</v>
      </c>
      <c r="Y10" s="10">
        <v>1809</v>
      </c>
      <c r="Z10" s="10">
        <v>696</v>
      </c>
      <c r="AA10" s="10">
        <v>1921</v>
      </c>
      <c r="AB10" s="10">
        <v>4658</v>
      </c>
      <c r="AC10" s="10">
        <v>1964</v>
      </c>
      <c r="AD10" s="111">
        <v>1964</v>
      </c>
      <c r="AG10" s="120"/>
      <c r="AH10" s="119">
        <f t="shared" si="2"/>
        <v>48990.149999999994</v>
      </c>
      <c r="AI10" s="2" t="e">
        <f t="shared" si="3"/>
        <v>#DIV/0!</v>
      </c>
    </row>
    <row r="11" spans="1:35" s="12" customFormat="1" ht="30" customHeight="1" x14ac:dyDescent="0.25">
      <c r="A11" s="11" t="s">
        <v>30</v>
      </c>
      <c r="B11" s="11">
        <f t="shared" si="0"/>
        <v>0</v>
      </c>
      <c r="C11" s="129">
        <f t="shared" si="1"/>
        <v>0.90388604494995473</v>
      </c>
      <c r="D11" s="130"/>
      <c r="E11" s="104">
        <f t="shared" ref="E11:F11" si="5">E10/E8</f>
        <v>0.92635754550458371</v>
      </c>
      <c r="F11" s="104">
        <f t="shared" si="5"/>
        <v>0.90388604494995473</v>
      </c>
      <c r="G11" s="15">
        <f>F11/E11</f>
        <v>0.97574208720630773</v>
      </c>
      <c r="H11" s="115"/>
      <c r="I11" s="104">
        <f>I10/I8</f>
        <v>0.68181818181818177</v>
      </c>
      <c r="J11" s="104">
        <f>J10/J8</f>
        <v>0.8571428571428571</v>
      </c>
      <c r="K11" s="104">
        <f t="shared" ref="K11:AC11" si="6">K10/K8</f>
        <v>1</v>
      </c>
      <c r="L11" s="104">
        <f t="shared" si="6"/>
        <v>0.87883343355381838</v>
      </c>
      <c r="M11" s="104">
        <f t="shared" si="6"/>
        <v>0.95314315900686752</v>
      </c>
      <c r="N11" s="104">
        <f t="shared" si="6"/>
        <v>1.0000307787011389</v>
      </c>
      <c r="O11" s="104">
        <v>0.97</v>
      </c>
      <c r="P11" s="104">
        <f t="shared" si="6"/>
        <v>0.96970684039087951</v>
      </c>
      <c r="Q11" s="104">
        <f t="shared" si="6"/>
        <v>0.91675154852030283</v>
      </c>
      <c r="R11" s="104">
        <f t="shared" si="6"/>
        <v>0.91566265060240981</v>
      </c>
      <c r="S11" s="104">
        <v>0.94</v>
      </c>
      <c r="T11" s="104">
        <f t="shared" si="6"/>
        <v>0.9900842835894893</v>
      </c>
      <c r="U11" s="104">
        <f t="shared" si="6"/>
        <v>0.94614970382337105</v>
      </c>
      <c r="V11" s="104">
        <f t="shared" si="6"/>
        <v>0.98405845234141476</v>
      </c>
      <c r="W11" s="104">
        <f t="shared" si="6"/>
        <v>0.76559632982050563</v>
      </c>
      <c r="X11" s="104">
        <f t="shared" si="6"/>
        <v>0.72818791946308725</v>
      </c>
      <c r="Y11" s="104">
        <f t="shared" si="6"/>
        <v>0.95562599049128372</v>
      </c>
      <c r="Z11" s="104">
        <v>0.97</v>
      </c>
      <c r="AA11" s="104">
        <f t="shared" si="6"/>
        <v>0.90060947022972337</v>
      </c>
      <c r="AB11" s="104">
        <f t="shared" si="6"/>
        <v>0.96431735936865981</v>
      </c>
      <c r="AC11" s="104">
        <f t="shared" si="6"/>
        <v>0.7701960784313725</v>
      </c>
      <c r="AG11" s="120"/>
      <c r="AH11" s="119">
        <f t="shared" si="2"/>
        <v>0.90388604494995473</v>
      </c>
      <c r="AI11" s="2" t="e">
        <f t="shared" si="3"/>
        <v>#DIV/0!</v>
      </c>
    </row>
    <row r="12" spans="1:35" s="12" customFormat="1" ht="30" customHeight="1" x14ac:dyDescent="0.25">
      <c r="A12" s="13" t="s">
        <v>31</v>
      </c>
      <c r="B12" s="11">
        <f t="shared" si="0"/>
        <v>1795</v>
      </c>
      <c r="C12" s="129">
        <f t="shared" si="1"/>
        <v>9717</v>
      </c>
      <c r="D12" s="130">
        <f t="shared" ref="D12:D48" si="7">AI12</f>
        <v>5.4133704735376043</v>
      </c>
      <c r="E12" s="8">
        <v>18762</v>
      </c>
      <c r="F12" s="8">
        <f>SUM(I12:AC12)</f>
        <v>11512</v>
      </c>
      <c r="G12" s="15">
        <f>F12/E12</f>
        <v>0.61358064172263083</v>
      </c>
      <c r="H12" s="115">
        <v>16</v>
      </c>
      <c r="I12" s="105">
        <v>420</v>
      </c>
      <c r="J12" s="105">
        <v>93</v>
      </c>
      <c r="K12" s="105">
        <v>1890</v>
      </c>
      <c r="L12" s="105">
        <v>585</v>
      </c>
      <c r="M12" s="105">
        <v>50</v>
      </c>
      <c r="N12" s="105">
        <v>1715</v>
      </c>
      <c r="O12" s="105">
        <v>272</v>
      </c>
      <c r="P12" s="105">
        <v>385</v>
      </c>
      <c r="Q12" s="105">
        <v>116</v>
      </c>
      <c r="R12" s="105"/>
      <c r="S12" s="105">
        <v>232</v>
      </c>
      <c r="T12" s="105"/>
      <c r="U12" s="105">
        <v>1820</v>
      </c>
      <c r="V12" s="105">
        <v>80</v>
      </c>
      <c r="W12" s="105">
        <v>1025</v>
      </c>
      <c r="X12" s="105">
        <v>455</v>
      </c>
      <c r="Y12" s="105">
        <v>184</v>
      </c>
      <c r="Z12" s="105"/>
      <c r="AA12" s="105">
        <v>160</v>
      </c>
      <c r="AB12" s="105">
        <v>1730</v>
      </c>
      <c r="AC12" s="105">
        <v>300</v>
      </c>
      <c r="AG12" s="120">
        <v>1795</v>
      </c>
      <c r="AH12" s="119">
        <f t="shared" si="2"/>
        <v>9717</v>
      </c>
      <c r="AI12" s="2">
        <f t="shared" si="3"/>
        <v>5.4133704735376043</v>
      </c>
    </row>
    <row r="13" spans="1:35" s="12" customFormat="1" ht="30" customHeight="1" x14ac:dyDescent="0.25">
      <c r="A13" s="13" t="s">
        <v>32</v>
      </c>
      <c r="B13" s="11">
        <f t="shared" si="0"/>
        <v>0</v>
      </c>
      <c r="C13" s="129">
        <f t="shared" si="1"/>
        <v>0.21240057745207722</v>
      </c>
      <c r="D13" s="130"/>
      <c r="E13" s="15">
        <f>E12/E8</f>
        <v>0.3561030235162374</v>
      </c>
      <c r="F13" s="15">
        <f>F12/F8</f>
        <v>0.21240057745207722</v>
      </c>
      <c r="G13" s="15">
        <f t="shared" ref="G13:AC13" si="8">G12/G8</f>
        <v>0.59645822536070736</v>
      </c>
      <c r="H13" s="115"/>
      <c r="I13" s="15">
        <f t="shared" si="8"/>
        <v>0.20309477756286268</v>
      </c>
      <c r="J13" s="15">
        <f t="shared" si="8"/>
        <v>5.3142857142857144E-2</v>
      </c>
      <c r="K13" s="15">
        <f t="shared" si="8"/>
        <v>0.55752212389380529</v>
      </c>
      <c r="L13" s="15">
        <f t="shared" si="8"/>
        <v>0.17588695129284426</v>
      </c>
      <c r="M13" s="15">
        <f t="shared" si="8"/>
        <v>2.6413100898045432E-2</v>
      </c>
      <c r="N13" s="15">
        <f t="shared" si="8"/>
        <v>0.52785472453062476</v>
      </c>
      <c r="O13" s="15">
        <f t="shared" si="8"/>
        <v>0.12958551691281564</v>
      </c>
      <c r="P13" s="15">
        <f t="shared" si="8"/>
        <v>0.10450597176981542</v>
      </c>
      <c r="Q13" s="15">
        <f t="shared" si="8"/>
        <v>3.9917412250516177E-2</v>
      </c>
      <c r="R13" s="15">
        <f t="shared" si="8"/>
        <v>0</v>
      </c>
      <c r="S13" s="15">
        <f t="shared" si="8"/>
        <v>0.13325674899483056</v>
      </c>
      <c r="T13" s="15">
        <f t="shared" si="8"/>
        <v>0</v>
      </c>
      <c r="U13" s="15">
        <f t="shared" si="8"/>
        <v>0.49003769520732365</v>
      </c>
      <c r="V13" s="15">
        <f t="shared" si="8"/>
        <v>2.6569246097641979E-2</v>
      </c>
      <c r="W13" s="15">
        <f t="shared" si="8"/>
        <v>0.25401995878185413</v>
      </c>
      <c r="X13" s="15">
        <f t="shared" si="8"/>
        <v>0.19085570469798657</v>
      </c>
      <c r="Y13" s="15">
        <f t="shared" si="8"/>
        <v>9.7200211304807188E-2</v>
      </c>
      <c r="Z13" s="15">
        <f t="shared" si="8"/>
        <v>0</v>
      </c>
      <c r="AA13" s="15">
        <f t="shared" si="8"/>
        <v>7.5011720581340841E-2</v>
      </c>
      <c r="AB13" s="15">
        <f t="shared" si="8"/>
        <v>0.35815135931897413</v>
      </c>
      <c r="AC13" s="15">
        <f t="shared" si="8"/>
        <v>0.11764705882352941</v>
      </c>
      <c r="AG13" s="120"/>
      <c r="AH13" s="119">
        <f t="shared" si="2"/>
        <v>0.21240057745207722</v>
      </c>
      <c r="AI13" s="2" t="e">
        <f t="shared" si="3"/>
        <v>#DIV/0!</v>
      </c>
    </row>
    <row r="14" spans="1:35" s="12" customFormat="1" ht="30" customHeight="1" x14ac:dyDescent="0.25">
      <c r="A14" s="18" t="s">
        <v>33</v>
      </c>
      <c r="B14" s="11">
        <f t="shared" si="0"/>
        <v>0</v>
      </c>
      <c r="C14" s="129">
        <f t="shared" si="1"/>
        <v>2558</v>
      </c>
      <c r="D14" s="130"/>
      <c r="E14" s="8">
        <v>2790</v>
      </c>
      <c r="F14" s="23">
        <f t="shared" ref="F14:F21" si="9">SUM(I14:AC14)</f>
        <v>2558</v>
      </c>
      <c r="G14" s="15">
        <f>F14/E14</f>
        <v>0.91684587813620066</v>
      </c>
      <c r="H14" s="115">
        <v>7</v>
      </c>
      <c r="I14" s="10">
        <v>20</v>
      </c>
      <c r="J14" s="10">
        <v>185</v>
      </c>
      <c r="K14" s="10">
        <v>875</v>
      </c>
      <c r="L14" s="10">
        <v>575</v>
      </c>
      <c r="M14" s="10"/>
      <c r="N14" s="10">
        <v>140</v>
      </c>
      <c r="O14" s="10"/>
      <c r="P14" s="10"/>
      <c r="Q14" s="10">
        <v>400</v>
      </c>
      <c r="R14" s="10"/>
      <c r="S14" s="10"/>
      <c r="T14" s="10"/>
      <c r="U14" s="10"/>
      <c r="V14" s="10">
        <v>153</v>
      </c>
      <c r="W14" s="10"/>
      <c r="X14" s="10"/>
      <c r="Y14" s="10">
        <v>60</v>
      </c>
      <c r="Z14" s="10"/>
      <c r="AA14" s="10"/>
      <c r="AB14" s="10">
        <v>150</v>
      </c>
      <c r="AC14" s="10"/>
      <c r="AG14" s="120"/>
      <c r="AH14" s="119">
        <f t="shared" si="2"/>
        <v>2558</v>
      </c>
      <c r="AI14" s="2" t="e">
        <f t="shared" si="3"/>
        <v>#DIV/0!</v>
      </c>
    </row>
    <row r="15" spans="1:35" s="12" customFormat="1" ht="30" hidden="1" customHeight="1" x14ac:dyDescent="0.25">
      <c r="A15" s="11" t="s">
        <v>34</v>
      </c>
      <c r="B15" s="11">
        <f t="shared" si="0"/>
        <v>0</v>
      </c>
      <c r="C15" s="129">
        <f t="shared" si="1"/>
        <v>19999.399999999998</v>
      </c>
      <c r="D15" s="130" t="e">
        <f t="shared" si="7"/>
        <v>#DIV/0!</v>
      </c>
      <c r="E15" s="8">
        <v>20000.3</v>
      </c>
      <c r="F15" s="23">
        <f t="shared" si="9"/>
        <v>19999.399999999998</v>
      </c>
      <c r="G15" s="15">
        <f>F15/E15</f>
        <v>0.99995500067498977</v>
      </c>
      <c r="H15" s="115"/>
      <c r="I15" s="10">
        <v>1214</v>
      </c>
      <c r="J15" s="10">
        <v>599</v>
      </c>
      <c r="K15" s="10">
        <v>1456</v>
      </c>
      <c r="L15" s="10">
        <v>1166.4000000000001</v>
      </c>
      <c r="M15" s="10">
        <v>648</v>
      </c>
      <c r="N15" s="10">
        <v>1046</v>
      </c>
      <c r="O15" s="10">
        <v>965.7</v>
      </c>
      <c r="P15" s="10">
        <v>1272</v>
      </c>
      <c r="Q15" s="10">
        <v>779.2</v>
      </c>
      <c r="R15" s="10">
        <v>418</v>
      </c>
      <c r="S15" s="10">
        <v>542</v>
      </c>
      <c r="T15" s="10">
        <v>1129</v>
      </c>
      <c r="U15" s="10">
        <v>1318</v>
      </c>
      <c r="V15" s="10">
        <v>1036</v>
      </c>
      <c r="W15" s="10">
        <v>1268.5</v>
      </c>
      <c r="X15" s="10">
        <v>857</v>
      </c>
      <c r="Y15" s="10">
        <v>661</v>
      </c>
      <c r="Z15" s="10">
        <v>187.6</v>
      </c>
      <c r="AA15" s="10">
        <v>1099</v>
      </c>
      <c r="AB15" s="10">
        <v>1550</v>
      </c>
      <c r="AC15" s="10">
        <v>787</v>
      </c>
      <c r="AG15" s="120"/>
      <c r="AH15" s="119">
        <f t="shared" si="2"/>
        <v>19999.399999999998</v>
      </c>
      <c r="AI15" s="2" t="e">
        <f t="shared" si="3"/>
        <v>#DIV/0!</v>
      </c>
    </row>
    <row r="16" spans="1:35" s="2" customFormat="1" ht="30" hidden="1" customHeight="1" x14ac:dyDescent="0.25">
      <c r="A16" s="11" t="s">
        <v>35</v>
      </c>
      <c r="B16" s="11">
        <f t="shared" si="0"/>
        <v>0</v>
      </c>
      <c r="C16" s="129">
        <f t="shared" si="1"/>
        <v>11553.500000000002</v>
      </c>
      <c r="D16" s="130" t="e">
        <f t="shared" si="7"/>
        <v>#DIV/0!</v>
      </c>
      <c r="E16" s="19">
        <v>11053</v>
      </c>
      <c r="F16" s="23">
        <f t="shared" si="9"/>
        <v>11553.500000000002</v>
      </c>
      <c r="G16" s="15">
        <f>F16/E16</f>
        <v>1.0452818239392021</v>
      </c>
      <c r="H16" s="115"/>
      <c r="I16" s="100">
        <v>268.39999999999998</v>
      </c>
      <c r="J16" s="100">
        <v>181.8</v>
      </c>
      <c r="K16" s="100">
        <v>597.6</v>
      </c>
      <c r="L16" s="100">
        <v>1396.4</v>
      </c>
      <c r="M16" s="100">
        <v>363.2</v>
      </c>
      <c r="N16" s="100">
        <v>496.3</v>
      </c>
      <c r="O16" s="100">
        <v>781</v>
      </c>
      <c r="P16" s="100">
        <v>850.5</v>
      </c>
      <c r="Q16" s="100">
        <v>782.1</v>
      </c>
      <c r="R16" s="100">
        <v>210</v>
      </c>
      <c r="S16" s="100">
        <v>484.8</v>
      </c>
      <c r="T16" s="100">
        <v>248.3</v>
      </c>
      <c r="U16" s="100">
        <v>516.20000000000005</v>
      </c>
      <c r="V16" s="100">
        <v>356</v>
      </c>
      <c r="W16" s="100">
        <v>868</v>
      </c>
      <c r="X16" s="100">
        <v>561.20000000000005</v>
      </c>
      <c r="Y16" s="100">
        <v>219.8</v>
      </c>
      <c r="Z16" s="100">
        <v>145.1</v>
      </c>
      <c r="AA16" s="100">
        <v>605.70000000000005</v>
      </c>
      <c r="AB16" s="100">
        <v>1368.7</v>
      </c>
      <c r="AC16" s="100">
        <v>252.4</v>
      </c>
      <c r="AD16" s="20"/>
      <c r="AG16" s="67"/>
      <c r="AH16" s="119">
        <f t="shared" si="2"/>
        <v>11553.500000000002</v>
      </c>
      <c r="AI16" s="2" t="e">
        <f t="shared" si="3"/>
        <v>#DIV/0!</v>
      </c>
    </row>
    <row r="17" spans="1:35" s="2" customFormat="1" ht="30" hidden="1" customHeight="1" x14ac:dyDescent="0.25">
      <c r="A17" s="18" t="s">
        <v>36</v>
      </c>
      <c r="B17" s="11">
        <f t="shared" si="0"/>
        <v>0</v>
      </c>
      <c r="C17" s="129">
        <f t="shared" si="1"/>
        <v>12.044296902083078</v>
      </c>
      <c r="D17" s="130" t="e">
        <f t="shared" si="7"/>
        <v>#DIV/0!</v>
      </c>
      <c r="E17" s="15">
        <f>E16/E15</f>
        <v>0.5526417103743444</v>
      </c>
      <c r="F17" s="23">
        <f t="shared" si="9"/>
        <v>12.044296902083078</v>
      </c>
      <c r="G17" s="15"/>
      <c r="H17" s="115"/>
      <c r="I17" s="16">
        <f t="shared" ref="I17:AA17" si="10">I16/I15</f>
        <v>0.22108731466227347</v>
      </c>
      <c r="J17" s="16">
        <f t="shared" si="10"/>
        <v>0.30350584307178635</v>
      </c>
      <c r="K17" s="16">
        <f t="shared" si="10"/>
        <v>0.41043956043956048</v>
      </c>
      <c r="L17" s="16">
        <f t="shared" si="10"/>
        <v>1.19718792866941</v>
      </c>
      <c r="M17" s="16">
        <f t="shared" si="10"/>
        <v>0.56049382716049378</v>
      </c>
      <c r="N17" s="16">
        <f t="shared" si="10"/>
        <v>0.47447418738049713</v>
      </c>
      <c r="O17" s="16">
        <f t="shared" si="10"/>
        <v>0.8087397742570156</v>
      </c>
      <c r="P17" s="16">
        <f t="shared" si="10"/>
        <v>0.66863207547169812</v>
      </c>
      <c r="Q17" s="16">
        <f t="shared" si="10"/>
        <v>1.0037217659137576</v>
      </c>
      <c r="R17" s="16">
        <f t="shared" si="10"/>
        <v>0.50239234449760761</v>
      </c>
      <c r="S17" s="16">
        <f t="shared" si="10"/>
        <v>0.89446494464944648</v>
      </c>
      <c r="T17" s="16">
        <f t="shared" si="10"/>
        <v>0.21992914083259524</v>
      </c>
      <c r="U17" s="16">
        <f t="shared" si="10"/>
        <v>0.39165402124430959</v>
      </c>
      <c r="V17" s="16">
        <f t="shared" si="10"/>
        <v>0.34362934362934361</v>
      </c>
      <c r="W17" s="16">
        <f t="shared" si="10"/>
        <v>0.68427276310603069</v>
      </c>
      <c r="X17" s="16">
        <f t="shared" si="10"/>
        <v>0.65484247374562432</v>
      </c>
      <c r="Y17" s="16">
        <f t="shared" si="10"/>
        <v>0.33252647503782151</v>
      </c>
      <c r="Z17" s="16">
        <f t="shared" si="10"/>
        <v>0.77345415778251603</v>
      </c>
      <c r="AA17" s="16">
        <f t="shared" si="10"/>
        <v>0.55113739763421299</v>
      </c>
      <c r="AB17" s="16">
        <v>0.72699999999999998</v>
      </c>
      <c r="AC17" s="16">
        <f>AC16/AC15</f>
        <v>0.32071156289707753</v>
      </c>
      <c r="AD17" s="21"/>
      <c r="AG17" s="67"/>
      <c r="AH17" s="119">
        <f t="shared" si="2"/>
        <v>12.044296902083078</v>
      </c>
      <c r="AI17" s="2" t="e">
        <f t="shared" si="3"/>
        <v>#DIV/0!</v>
      </c>
    </row>
    <row r="18" spans="1:35" s="2" customFormat="1" ht="30" hidden="1" customHeight="1" x14ac:dyDescent="0.25">
      <c r="A18" s="11" t="s">
        <v>37</v>
      </c>
      <c r="B18" s="11">
        <f t="shared" si="0"/>
        <v>0</v>
      </c>
      <c r="C18" s="129">
        <f t="shared" si="1"/>
        <v>18.514999999999997</v>
      </c>
      <c r="D18" s="130" t="e">
        <f t="shared" si="7"/>
        <v>#DIV/0!</v>
      </c>
      <c r="E18" s="15">
        <v>0.86799999999999999</v>
      </c>
      <c r="F18" s="23">
        <f t="shared" si="9"/>
        <v>18.514999999999997</v>
      </c>
      <c r="G18" s="15"/>
      <c r="H18" s="115"/>
      <c r="I18" s="16">
        <v>0.46400000000000002</v>
      </c>
      <c r="J18" s="16">
        <v>0.46700000000000003</v>
      </c>
      <c r="K18" s="16">
        <v>0.84199999999999997</v>
      </c>
      <c r="L18" s="16">
        <v>0.81100000000000005</v>
      </c>
      <c r="M18" s="16">
        <v>1.038</v>
      </c>
      <c r="N18" s="16">
        <v>1.083</v>
      </c>
      <c r="O18" s="16">
        <v>2.1429999999999998</v>
      </c>
      <c r="P18" s="16">
        <v>1.0509999999999999</v>
      </c>
      <c r="Q18" s="16">
        <v>0.63500000000000001</v>
      </c>
      <c r="R18" s="16">
        <v>1.077</v>
      </c>
      <c r="S18" s="16">
        <v>0.67700000000000005</v>
      </c>
      <c r="T18" s="16">
        <v>0.59299999999999997</v>
      </c>
      <c r="U18" s="16">
        <v>0.6</v>
      </c>
      <c r="V18" s="16">
        <v>0.85699999999999998</v>
      </c>
      <c r="W18" s="16">
        <v>0.88300000000000001</v>
      </c>
      <c r="X18" s="16">
        <v>0.30599999999999999</v>
      </c>
      <c r="Y18" s="16">
        <v>0.8</v>
      </c>
      <c r="Z18" s="16">
        <v>0.69299999999999995</v>
      </c>
      <c r="AA18" s="16">
        <v>0.75</v>
      </c>
      <c r="AB18" s="16">
        <v>1.319</v>
      </c>
      <c r="AC18" s="16">
        <v>1.4259999999999999</v>
      </c>
      <c r="AD18" s="21"/>
      <c r="AG18" s="67"/>
      <c r="AH18" s="119">
        <f t="shared" si="2"/>
        <v>18.514999999999997</v>
      </c>
      <c r="AI18" s="2" t="e">
        <f t="shared" si="3"/>
        <v>#DIV/0!</v>
      </c>
    </row>
    <row r="19" spans="1:35" s="2" customFormat="1" ht="30" hidden="1" customHeight="1" x14ac:dyDescent="0.25">
      <c r="A19" s="11" t="s">
        <v>38</v>
      </c>
      <c r="B19" s="11">
        <f t="shared" si="0"/>
        <v>0</v>
      </c>
      <c r="C19" s="129">
        <f t="shared" si="1"/>
        <v>16.073999999999998</v>
      </c>
      <c r="D19" s="130" t="e">
        <f t="shared" si="7"/>
        <v>#DIV/0!</v>
      </c>
      <c r="E19" s="15">
        <v>0.65500000000000003</v>
      </c>
      <c r="F19" s="23">
        <f t="shared" si="9"/>
        <v>16.073999999999998</v>
      </c>
      <c r="G19" s="15"/>
      <c r="H19" s="115"/>
      <c r="I19" s="16">
        <v>0.95099999999999996</v>
      </c>
      <c r="J19" s="16">
        <v>0.26700000000000002</v>
      </c>
      <c r="K19" s="16">
        <v>1.1719999999999999</v>
      </c>
      <c r="L19" s="16">
        <v>0.52600000000000002</v>
      </c>
      <c r="M19" s="16">
        <v>0.625</v>
      </c>
      <c r="N19" s="16">
        <v>1.1180000000000001</v>
      </c>
      <c r="O19" s="16">
        <v>3.464</v>
      </c>
      <c r="P19" s="16">
        <v>0.377</v>
      </c>
      <c r="Q19" s="16">
        <v>0.4</v>
      </c>
      <c r="R19" s="16">
        <v>1.548</v>
      </c>
      <c r="S19" s="16">
        <v>0.63300000000000001</v>
      </c>
      <c r="T19" s="16">
        <v>5.6000000000000001E-2</v>
      </c>
      <c r="U19" s="16">
        <v>0.42199999999999999</v>
      </c>
      <c r="V19" s="16">
        <v>8.6999999999999994E-2</v>
      </c>
      <c r="W19" s="16">
        <v>0.97899999999999998</v>
      </c>
      <c r="X19" s="16">
        <v>0.313</v>
      </c>
      <c r="Y19" s="16">
        <v>0</v>
      </c>
      <c r="Z19" s="16">
        <v>1.6830000000000001</v>
      </c>
      <c r="AA19" s="16">
        <v>0.752</v>
      </c>
      <c r="AB19" s="16">
        <v>0.54900000000000004</v>
      </c>
      <c r="AC19" s="16">
        <v>0.152</v>
      </c>
      <c r="AD19" s="21"/>
      <c r="AG19" s="67"/>
      <c r="AH19" s="119">
        <f t="shared" si="2"/>
        <v>16.073999999999998</v>
      </c>
      <c r="AI19" s="2" t="e">
        <f t="shared" si="3"/>
        <v>#DIV/0!</v>
      </c>
    </row>
    <row r="20" spans="1:35" s="12" customFormat="1" ht="30" customHeight="1" x14ac:dyDescent="0.25">
      <c r="A20" s="22" t="s">
        <v>39</v>
      </c>
      <c r="B20" s="11">
        <f t="shared" si="0"/>
        <v>0</v>
      </c>
      <c r="C20" s="129">
        <f t="shared" si="1"/>
        <v>96223</v>
      </c>
      <c r="D20" s="130"/>
      <c r="E20" s="23">
        <v>81874.5</v>
      </c>
      <c r="F20" s="23">
        <f t="shared" si="9"/>
        <v>96223</v>
      </c>
      <c r="G20" s="15">
        <f>F20/E20</f>
        <v>1.1752499251903827</v>
      </c>
      <c r="H20" s="115">
        <v>21</v>
      </c>
      <c r="I20" s="88">
        <v>7450</v>
      </c>
      <c r="J20" s="88">
        <v>3160</v>
      </c>
      <c r="K20" s="88">
        <v>5500</v>
      </c>
      <c r="L20" s="88">
        <v>5776</v>
      </c>
      <c r="M20" s="88">
        <v>2995</v>
      </c>
      <c r="N20" s="88">
        <v>5950</v>
      </c>
      <c r="O20" s="88">
        <v>4262</v>
      </c>
      <c r="P20" s="88">
        <v>3460</v>
      </c>
      <c r="Q20" s="88">
        <v>5009</v>
      </c>
      <c r="R20" s="88">
        <v>1437</v>
      </c>
      <c r="S20" s="88">
        <v>1895</v>
      </c>
      <c r="T20" s="88">
        <v>7055</v>
      </c>
      <c r="U20" s="88">
        <f>7043-143</f>
        <v>6900</v>
      </c>
      <c r="V20" s="88">
        <v>4463</v>
      </c>
      <c r="W20" s="88">
        <v>7978</v>
      </c>
      <c r="X20" s="88">
        <v>4099</v>
      </c>
      <c r="Y20" s="88">
        <v>2800</v>
      </c>
      <c r="Z20" s="88">
        <v>2085</v>
      </c>
      <c r="AA20" s="88">
        <v>6184</v>
      </c>
      <c r="AB20" s="88">
        <v>5162</v>
      </c>
      <c r="AC20" s="88">
        <v>2603</v>
      </c>
      <c r="AG20" s="120"/>
      <c r="AH20" s="119">
        <f t="shared" si="2"/>
        <v>96223</v>
      </c>
      <c r="AI20" s="2" t="e">
        <f t="shared" si="3"/>
        <v>#DIV/0!</v>
      </c>
    </row>
    <row r="21" spans="1:35" s="12" customFormat="1" ht="30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23">
        <v>0</v>
      </c>
      <c r="F21" s="23">
        <f t="shared" si="9"/>
        <v>1518</v>
      </c>
      <c r="G21" s="15" t="e">
        <f t="shared" ref="G21:G22" si="11">F21/E21</f>
        <v>#DIV/0!</v>
      </c>
      <c r="H21" s="115">
        <v>10</v>
      </c>
      <c r="I21" s="26"/>
      <c r="J21" s="26">
        <v>60</v>
      </c>
      <c r="K21" s="26">
        <v>218</v>
      </c>
      <c r="L21" s="26">
        <v>100</v>
      </c>
      <c r="M21" s="26"/>
      <c r="N21" s="26"/>
      <c r="O21" s="26">
        <v>140</v>
      </c>
      <c r="P21" s="26">
        <v>250</v>
      </c>
      <c r="Q21" s="26"/>
      <c r="R21" s="26"/>
      <c r="S21" s="26"/>
      <c r="T21" s="26"/>
      <c r="U21" s="26"/>
      <c r="V21" s="26"/>
      <c r="W21" s="26">
        <v>190</v>
      </c>
      <c r="X21" s="26"/>
      <c r="Y21" s="26">
        <v>201</v>
      </c>
      <c r="Z21" s="26">
        <v>50</v>
      </c>
      <c r="AA21" s="26"/>
      <c r="AB21" s="26">
        <v>250</v>
      </c>
      <c r="AC21" s="26">
        <v>59</v>
      </c>
      <c r="AG21" s="120"/>
      <c r="AH21" s="119">
        <f t="shared" si="2"/>
        <v>1518</v>
      </c>
      <c r="AI21" s="2" t="e">
        <f t="shared" si="3"/>
        <v>#DIV/0!</v>
      </c>
    </row>
    <row r="22" spans="1:35" s="12" customFormat="1" ht="30" customHeight="1" x14ac:dyDescent="0.25">
      <c r="A22" s="25" t="s">
        <v>41</v>
      </c>
      <c r="B22" s="11">
        <f t="shared" si="0"/>
        <v>0</v>
      </c>
      <c r="C22" s="129">
        <f t="shared" si="1"/>
        <v>1.577585400579903E-2</v>
      </c>
      <c r="D22" s="130"/>
      <c r="E22" s="9">
        <f>E21/E20</f>
        <v>0</v>
      </c>
      <c r="F22" s="9">
        <f>F21/F20</f>
        <v>1.577585400579903E-2</v>
      </c>
      <c r="G22" s="15" t="e">
        <f t="shared" si="11"/>
        <v>#DIV/0!</v>
      </c>
      <c r="H22" s="115"/>
      <c r="I22" s="87">
        <f t="shared" ref="I22:AC22" si="12">I21/I20</f>
        <v>0</v>
      </c>
      <c r="J22" s="87">
        <f t="shared" si="12"/>
        <v>1.8987341772151899E-2</v>
      </c>
      <c r="K22" s="87">
        <f t="shared" si="12"/>
        <v>3.9636363636363636E-2</v>
      </c>
      <c r="L22" s="87">
        <f t="shared" si="12"/>
        <v>1.7313019390581719E-2</v>
      </c>
      <c r="M22" s="87">
        <f t="shared" si="12"/>
        <v>0</v>
      </c>
      <c r="N22" s="87">
        <f t="shared" si="12"/>
        <v>0</v>
      </c>
      <c r="O22" s="87">
        <f t="shared" si="12"/>
        <v>3.2848427968090101E-2</v>
      </c>
      <c r="P22" s="87">
        <f t="shared" si="12"/>
        <v>7.2254335260115612E-2</v>
      </c>
      <c r="Q22" s="87">
        <f t="shared" si="12"/>
        <v>0</v>
      </c>
      <c r="R22" s="87">
        <f t="shared" si="12"/>
        <v>0</v>
      </c>
      <c r="S22" s="87">
        <f t="shared" si="12"/>
        <v>0</v>
      </c>
      <c r="T22" s="87">
        <f t="shared" si="12"/>
        <v>0</v>
      </c>
      <c r="U22" s="87">
        <f t="shared" si="12"/>
        <v>0</v>
      </c>
      <c r="V22" s="87">
        <f t="shared" si="12"/>
        <v>0</v>
      </c>
      <c r="W22" s="87">
        <f t="shared" si="12"/>
        <v>2.3815492604662824E-2</v>
      </c>
      <c r="X22" s="87">
        <f t="shared" si="12"/>
        <v>0</v>
      </c>
      <c r="Y22" s="87">
        <f t="shared" si="12"/>
        <v>7.1785714285714286E-2</v>
      </c>
      <c r="Z22" s="87">
        <f t="shared" si="12"/>
        <v>2.3980815347721823E-2</v>
      </c>
      <c r="AA22" s="87">
        <f t="shared" si="12"/>
        <v>0</v>
      </c>
      <c r="AB22" s="87">
        <f t="shared" si="12"/>
        <v>4.8430840759395584E-2</v>
      </c>
      <c r="AC22" s="87">
        <f t="shared" si="12"/>
        <v>2.266615443718786E-2</v>
      </c>
      <c r="AG22" s="120"/>
      <c r="AH22" s="119">
        <f t="shared" si="2"/>
        <v>1.577585400579903E-2</v>
      </c>
      <c r="AI22" s="2" t="e">
        <f t="shared" si="3"/>
        <v>#DIV/0!</v>
      </c>
    </row>
    <row r="23" spans="1:35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7"/>
        <v>#DIV/0!</v>
      </c>
      <c r="E23" s="23">
        <v>0</v>
      </c>
      <c r="F23" s="27">
        <f>SUM(I23:AC23)</f>
        <v>0</v>
      </c>
      <c r="G23" s="15" t="e">
        <f>F23/E23</f>
        <v>#DIV/0!</v>
      </c>
      <c r="H23" s="115">
        <v>8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G23" s="120"/>
      <c r="AH23" s="119">
        <f t="shared" si="2"/>
        <v>0</v>
      </c>
      <c r="AI23" s="2" t="e">
        <f t="shared" si="3"/>
        <v>#DIV/0!</v>
      </c>
    </row>
    <row r="24" spans="1:35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7"/>
        <v>#DIV/0!</v>
      </c>
      <c r="E24" s="15" t="e">
        <f>E23/E21</f>
        <v>#DIV/0!</v>
      </c>
      <c r="F24" s="15">
        <f>F23/F21</f>
        <v>0</v>
      </c>
      <c r="G24" s="15" t="e">
        <f>F24/E24</f>
        <v>#DIV/0!</v>
      </c>
      <c r="H24" s="115"/>
      <c r="I24" s="16" t="e">
        <f>I23/I21</f>
        <v>#DIV/0!</v>
      </c>
      <c r="J24" s="16">
        <f t="shared" ref="J24:AC24" si="13">J23/J21</f>
        <v>0</v>
      </c>
      <c r="K24" s="16">
        <f t="shared" si="13"/>
        <v>0</v>
      </c>
      <c r="L24" s="16">
        <f t="shared" si="13"/>
        <v>0</v>
      </c>
      <c r="M24" s="16" t="e">
        <f t="shared" si="13"/>
        <v>#DIV/0!</v>
      </c>
      <c r="N24" s="16" t="e">
        <f t="shared" si="13"/>
        <v>#DIV/0!</v>
      </c>
      <c r="O24" s="16">
        <f t="shared" si="13"/>
        <v>0</v>
      </c>
      <c r="P24" s="16">
        <f t="shared" si="13"/>
        <v>0</v>
      </c>
      <c r="Q24" s="16" t="e">
        <f t="shared" si="13"/>
        <v>#DIV/0!</v>
      </c>
      <c r="R24" s="16" t="e">
        <f t="shared" si="13"/>
        <v>#DIV/0!</v>
      </c>
      <c r="S24" s="16" t="e">
        <f t="shared" si="13"/>
        <v>#DIV/0!</v>
      </c>
      <c r="T24" s="16" t="e">
        <f t="shared" si="13"/>
        <v>#DIV/0!</v>
      </c>
      <c r="U24" s="16" t="e">
        <f t="shared" si="13"/>
        <v>#DIV/0!</v>
      </c>
      <c r="V24" s="16" t="e">
        <f t="shared" si="13"/>
        <v>#DIV/0!</v>
      </c>
      <c r="W24" s="16">
        <f t="shared" si="13"/>
        <v>0</v>
      </c>
      <c r="X24" s="16" t="e">
        <f t="shared" si="13"/>
        <v>#DIV/0!</v>
      </c>
      <c r="Y24" s="16">
        <f t="shared" si="13"/>
        <v>0</v>
      </c>
      <c r="Z24" s="16">
        <f t="shared" si="13"/>
        <v>0</v>
      </c>
      <c r="AA24" s="16" t="e">
        <f t="shared" si="13"/>
        <v>#DIV/0!</v>
      </c>
      <c r="AB24" s="16">
        <f t="shared" si="13"/>
        <v>0</v>
      </c>
      <c r="AC24" s="16">
        <f t="shared" si="13"/>
        <v>0</v>
      </c>
      <c r="AG24" s="120"/>
      <c r="AH24" s="119">
        <f t="shared" si="2"/>
        <v>0</v>
      </c>
      <c r="AI24" s="2" t="e">
        <f t="shared" si="3"/>
        <v>#DIV/0!</v>
      </c>
    </row>
    <row r="25" spans="1:35" s="12" customFormat="1" ht="30" customHeight="1" x14ac:dyDescent="0.25">
      <c r="A25" s="13" t="s">
        <v>44</v>
      </c>
      <c r="B25" s="11">
        <f t="shared" si="0"/>
        <v>14063</v>
      </c>
      <c r="C25" s="129">
        <f t="shared" si="1"/>
        <v>38136</v>
      </c>
      <c r="D25" s="130">
        <f t="shared" si="7"/>
        <v>2.7117969138875062</v>
      </c>
      <c r="E25" s="23">
        <v>74535</v>
      </c>
      <c r="F25" s="23">
        <f>SUM(I25:AC25)</f>
        <v>52199</v>
      </c>
      <c r="G25" s="15">
        <f>F25/E25</f>
        <v>0.7003287046354062</v>
      </c>
      <c r="H25" s="115">
        <v>21</v>
      </c>
      <c r="I25" s="26">
        <v>5500</v>
      </c>
      <c r="J25" s="26">
        <v>1742</v>
      </c>
      <c r="K25" s="26">
        <v>1250</v>
      </c>
      <c r="L25" s="26">
        <v>3482</v>
      </c>
      <c r="M25" s="26">
        <v>706</v>
      </c>
      <c r="N25" s="26">
        <v>2300</v>
      </c>
      <c r="O25" s="26">
        <v>3551</v>
      </c>
      <c r="P25" s="26">
        <v>864</v>
      </c>
      <c r="Q25" s="26">
        <v>3328</v>
      </c>
      <c r="R25" s="26">
        <v>338</v>
      </c>
      <c r="S25" s="26">
        <v>416</v>
      </c>
      <c r="T25" s="26">
        <v>4959</v>
      </c>
      <c r="U25" s="26">
        <v>3006</v>
      </c>
      <c r="V25" s="26">
        <v>3104</v>
      </c>
      <c r="W25" s="26">
        <v>6230</v>
      </c>
      <c r="X25" s="26">
        <v>1998</v>
      </c>
      <c r="Y25" s="26">
        <v>1813</v>
      </c>
      <c r="Z25" s="26">
        <v>270</v>
      </c>
      <c r="AA25" s="26">
        <v>2964</v>
      </c>
      <c r="AB25" s="26">
        <v>3358</v>
      </c>
      <c r="AC25" s="26">
        <v>1020</v>
      </c>
      <c r="AG25" s="120">
        <v>14063</v>
      </c>
      <c r="AH25" s="119">
        <f t="shared" si="2"/>
        <v>38136</v>
      </c>
      <c r="AI25" s="2">
        <f t="shared" si="3"/>
        <v>2.7117969138875062</v>
      </c>
    </row>
    <row r="26" spans="1:35" s="12" customFormat="1" ht="30" customHeight="1" x14ac:dyDescent="0.25">
      <c r="A26" s="18" t="s">
        <v>45</v>
      </c>
      <c r="B26" s="11">
        <f t="shared" si="0"/>
        <v>0</v>
      </c>
      <c r="C26" s="129">
        <f t="shared" si="1"/>
        <v>0.54247944878043708</v>
      </c>
      <c r="D26" s="130"/>
      <c r="E26" s="28">
        <f t="shared" ref="E26" si="14">E25/E20</f>
        <v>0.9103567044684242</v>
      </c>
      <c r="F26" s="28">
        <f>F25/F20</f>
        <v>0.54247944878043708</v>
      </c>
      <c r="G26" s="28">
        <f t="shared" ref="G26:AC26" si="15">G25/G20</f>
        <v>0.59589768067584226</v>
      </c>
      <c r="H26" s="115"/>
      <c r="I26" s="28">
        <f t="shared" si="15"/>
        <v>0.73825503355704702</v>
      </c>
      <c r="J26" s="28">
        <f t="shared" si="15"/>
        <v>0.55126582278481018</v>
      </c>
      <c r="K26" s="28">
        <f t="shared" si="15"/>
        <v>0.22727272727272727</v>
      </c>
      <c r="L26" s="28">
        <f t="shared" si="15"/>
        <v>0.60283933518005539</v>
      </c>
      <c r="M26" s="28">
        <f t="shared" si="15"/>
        <v>0.2357262103505843</v>
      </c>
      <c r="N26" s="28">
        <f t="shared" si="15"/>
        <v>0.38655462184873951</v>
      </c>
      <c r="O26" s="28">
        <f t="shared" si="15"/>
        <v>0.83317691224777102</v>
      </c>
      <c r="P26" s="28">
        <f t="shared" si="15"/>
        <v>0.24971098265895952</v>
      </c>
      <c r="Q26" s="28">
        <f t="shared" si="15"/>
        <v>0.66440407266919543</v>
      </c>
      <c r="R26" s="28">
        <f t="shared" si="15"/>
        <v>0.23521224773834376</v>
      </c>
      <c r="S26" s="28">
        <f t="shared" si="15"/>
        <v>0.21952506596306068</v>
      </c>
      <c r="T26" s="28">
        <f t="shared" si="15"/>
        <v>0.70290574060949684</v>
      </c>
      <c r="U26" s="28">
        <f t="shared" si="15"/>
        <v>0.43565217391304351</v>
      </c>
      <c r="V26" s="28">
        <f t="shared" si="15"/>
        <v>0.69549630293524534</v>
      </c>
      <c r="W26" s="28">
        <f t="shared" si="15"/>
        <v>0.78089746803710203</v>
      </c>
      <c r="X26" s="28">
        <f t="shared" si="15"/>
        <v>0.48743595999024153</v>
      </c>
      <c r="Y26" s="28">
        <f t="shared" si="15"/>
        <v>0.64749999999999996</v>
      </c>
      <c r="Z26" s="28">
        <f t="shared" si="15"/>
        <v>0.12949640287769784</v>
      </c>
      <c r="AA26" s="28">
        <f t="shared" si="15"/>
        <v>0.47930142302716688</v>
      </c>
      <c r="AB26" s="28">
        <f t="shared" si="15"/>
        <v>0.65052305308020142</v>
      </c>
      <c r="AC26" s="28">
        <f t="shared" si="15"/>
        <v>0.39185555128697658</v>
      </c>
      <c r="AG26" s="120"/>
      <c r="AH26" s="119">
        <f t="shared" si="2"/>
        <v>0.54247944878043708</v>
      </c>
      <c r="AI26" s="2" t="e">
        <f t="shared" si="3"/>
        <v>#DIV/0!</v>
      </c>
    </row>
    <row r="27" spans="1:35" s="86" customFormat="1" ht="30" hidden="1" customHeight="1" x14ac:dyDescent="0.25">
      <c r="A27" s="83" t="s">
        <v>187</v>
      </c>
      <c r="B27" s="11">
        <f t="shared" si="0"/>
        <v>0</v>
      </c>
      <c r="C27" s="129">
        <f t="shared" si="1"/>
        <v>0</v>
      </c>
      <c r="D27" s="130" t="e">
        <f t="shared" si="7"/>
        <v>#DIV/0!</v>
      </c>
      <c r="E27" s="84"/>
      <c r="F27" s="23">
        <f t="shared" ref="F27:F33" si="16">SUM(I27:AC27)</f>
        <v>0</v>
      </c>
      <c r="G27" s="85"/>
      <c r="H27" s="11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G27" s="121"/>
      <c r="AH27" s="119">
        <f t="shared" si="2"/>
        <v>0</v>
      </c>
      <c r="AI27" s="2" t="e">
        <f t="shared" si="3"/>
        <v>#DIV/0!</v>
      </c>
    </row>
    <row r="28" spans="1:35" s="12" customFormat="1" ht="30" customHeight="1" x14ac:dyDescent="0.25">
      <c r="A28" s="25" t="s">
        <v>46</v>
      </c>
      <c r="B28" s="11">
        <f t="shared" si="0"/>
        <v>1523</v>
      </c>
      <c r="C28" s="129">
        <f t="shared" si="1"/>
        <v>23663</v>
      </c>
      <c r="D28" s="130">
        <f t="shared" si="7"/>
        <v>15.5370978332239</v>
      </c>
      <c r="E28" s="23">
        <v>57057</v>
      </c>
      <c r="F28" s="23">
        <f t="shared" si="16"/>
        <v>25186</v>
      </c>
      <c r="G28" s="15">
        <f t="shared" ref="G28:G55" si="17">F28/E28</f>
        <v>0.44141823089191512</v>
      </c>
      <c r="H28" s="115">
        <v>15</v>
      </c>
      <c r="I28" s="26">
        <v>5500</v>
      </c>
      <c r="J28" s="26">
        <v>160</v>
      </c>
      <c r="K28" s="26">
        <v>1010</v>
      </c>
      <c r="L28" s="26"/>
      <c r="M28" s="26"/>
      <c r="N28" s="26">
        <v>1420</v>
      </c>
      <c r="O28" s="26">
        <v>2968</v>
      </c>
      <c r="P28" s="26">
        <v>1008</v>
      </c>
      <c r="Q28" s="26"/>
      <c r="R28" s="26">
        <v>338</v>
      </c>
      <c r="S28" s="26">
        <v>235</v>
      </c>
      <c r="T28" s="26">
        <v>1431</v>
      </c>
      <c r="U28" s="26">
        <v>3292</v>
      </c>
      <c r="V28" s="26">
        <v>962</v>
      </c>
      <c r="W28" s="26">
        <v>1569</v>
      </c>
      <c r="X28" s="26"/>
      <c r="Y28" s="26">
        <v>580</v>
      </c>
      <c r="Z28" s="26"/>
      <c r="AA28" s="26">
        <v>996</v>
      </c>
      <c r="AB28" s="26">
        <v>2017</v>
      </c>
      <c r="AC28" s="26">
        <v>1700</v>
      </c>
      <c r="AG28" s="120">
        <v>1523</v>
      </c>
      <c r="AH28" s="119">
        <f t="shared" si="2"/>
        <v>23663</v>
      </c>
      <c r="AI28" s="2">
        <f t="shared" si="3"/>
        <v>15.5370978332239</v>
      </c>
    </row>
    <row r="29" spans="1:35" s="12" customFormat="1" ht="30" hidden="1" customHeight="1" x14ac:dyDescent="0.25">
      <c r="A29" s="18" t="s">
        <v>45</v>
      </c>
      <c r="B29" s="11">
        <f t="shared" si="0"/>
        <v>0</v>
      </c>
      <c r="C29" s="129">
        <f t="shared" si="1"/>
        <v>0.26174615216736125</v>
      </c>
      <c r="D29" s="130" t="e">
        <f t="shared" si="7"/>
        <v>#DIV/0!</v>
      </c>
      <c r="E29" s="9">
        <f>E28/E20</f>
        <v>0.69688364509096234</v>
      </c>
      <c r="F29" s="9">
        <f>F28/F20</f>
        <v>0.26174615216736125</v>
      </c>
      <c r="G29" s="15">
        <f t="shared" si="17"/>
        <v>0.37559520016170883</v>
      </c>
      <c r="H29" s="115"/>
      <c r="I29" s="87">
        <f t="shared" ref="I29:U29" si="18">I28/I20</f>
        <v>0.73825503355704702</v>
      </c>
      <c r="J29" s="87">
        <f t="shared" si="18"/>
        <v>5.0632911392405063E-2</v>
      </c>
      <c r="K29" s="87">
        <f t="shared" si="18"/>
        <v>0.18363636363636363</v>
      </c>
      <c r="L29" s="87">
        <f t="shared" si="18"/>
        <v>0</v>
      </c>
      <c r="M29" s="87">
        <f t="shared" si="18"/>
        <v>0</v>
      </c>
      <c r="N29" s="87">
        <f t="shared" si="18"/>
        <v>0.23865546218487396</v>
      </c>
      <c r="O29" s="87">
        <f t="shared" si="18"/>
        <v>0.69638667292351009</v>
      </c>
      <c r="P29" s="87">
        <f t="shared" si="18"/>
        <v>0.29132947976878615</v>
      </c>
      <c r="Q29" s="87">
        <f t="shared" si="18"/>
        <v>0</v>
      </c>
      <c r="R29" s="87">
        <f t="shared" si="18"/>
        <v>0.23521224773834376</v>
      </c>
      <c r="S29" s="87">
        <f t="shared" si="18"/>
        <v>0.12401055408970976</v>
      </c>
      <c r="T29" s="87">
        <f t="shared" si="18"/>
        <v>0.20283486888731397</v>
      </c>
      <c r="U29" s="87">
        <f t="shared" si="18"/>
        <v>0.4771014492753623</v>
      </c>
      <c r="V29" s="87">
        <f t="shared" ref="V29:AC29" si="19">V28/V20</f>
        <v>0.21555007842258569</v>
      </c>
      <c r="W29" s="87">
        <f t="shared" si="19"/>
        <v>0.19666583103534721</v>
      </c>
      <c r="X29" s="87">
        <f t="shared" si="19"/>
        <v>0</v>
      </c>
      <c r="Y29" s="87">
        <f t="shared" si="19"/>
        <v>0.20714285714285716</v>
      </c>
      <c r="Z29" s="87">
        <f t="shared" si="19"/>
        <v>0</v>
      </c>
      <c r="AA29" s="87">
        <f t="shared" si="19"/>
        <v>0.16106080206985771</v>
      </c>
      <c r="AB29" s="87">
        <f t="shared" si="19"/>
        <v>0.39074002324680357</v>
      </c>
      <c r="AC29" s="87">
        <f t="shared" si="19"/>
        <v>0.6530925854782943</v>
      </c>
      <c r="AG29" s="120"/>
      <c r="AH29" s="119">
        <f t="shared" si="2"/>
        <v>0.26174615216736125</v>
      </c>
      <c r="AI29" s="2" t="e">
        <f t="shared" si="3"/>
        <v>#DIV/0!</v>
      </c>
    </row>
    <row r="30" spans="1:35" s="12" customFormat="1" ht="30" customHeight="1" x14ac:dyDescent="0.25">
      <c r="A30" s="11" t="s">
        <v>217</v>
      </c>
      <c r="B30" s="11">
        <f t="shared" si="0"/>
        <v>0</v>
      </c>
      <c r="C30" s="129">
        <f t="shared" si="1"/>
        <v>95572</v>
      </c>
      <c r="D30" s="130"/>
      <c r="E30" s="23">
        <v>94099</v>
      </c>
      <c r="F30" s="23">
        <v>95572</v>
      </c>
      <c r="G30" s="15">
        <f t="shared" si="17"/>
        <v>1.015653726394542</v>
      </c>
      <c r="H30" s="115">
        <v>21</v>
      </c>
      <c r="I30" s="30">
        <v>630.70000000000005</v>
      </c>
      <c r="J30" s="30">
        <v>2189</v>
      </c>
      <c r="K30" s="30">
        <v>9708</v>
      </c>
      <c r="L30" s="30">
        <v>6131</v>
      </c>
      <c r="M30" s="30">
        <v>5290</v>
      </c>
      <c r="N30" s="30">
        <v>4662</v>
      </c>
      <c r="O30" s="30">
        <v>2838</v>
      </c>
      <c r="P30" s="30">
        <v>4610</v>
      </c>
      <c r="Q30" s="30">
        <v>2641</v>
      </c>
      <c r="R30" s="30">
        <v>3153.1</v>
      </c>
      <c r="S30" s="30">
        <v>3142</v>
      </c>
      <c r="T30" s="30">
        <v>4006.3</v>
      </c>
      <c r="U30" s="30">
        <v>4805</v>
      </c>
      <c r="V30" s="30">
        <v>2853</v>
      </c>
      <c r="W30" s="30">
        <v>5594</v>
      </c>
      <c r="X30" s="30">
        <v>5066</v>
      </c>
      <c r="Y30" s="30">
        <v>1126</v>
      </c>
      <c r="Z30" s="30">
        <v>1557</v>
      </c>
      <c r="AA30" s="30">
        <v>8679</v>
      </c>
      <c r="AB30" s="30">
        <v>8783</v>
      </c>
      <c r="AC30" s="30">
        <v>5608</v>
      </c>
      <c r="AG30" s="120"/>
      <c r="AH30" s="119">
        <f t="shared" si="2"/>
        <v>95572</v>
      </c>
      <c r="AI30" s="2" t="e">
        <f t="shared" si="3"/>
        <v>#DIV/0!</v>
      </c>
    </row>
    <row r="31" spans="1:35" s="12" customFormat="1" ht="30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23"/>
      <c r="F31" s="23">
        <f t="shared" si="16"/>
        <v>0</v>
      </c>
      <c r="G31" s="15" t="e">
        <f t="shared" si="17"/>
        <v>#DIV/0!</v>
      </c>
      <c r="H31" s="115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G31" s="120"/>
      <c r="AH31" s="119">
        <f t="shared" si="2"/>
        <v>0</v>
      </c>
      <c r="AI31" s="2" t="e">
        <f t="shared" si="3"/>
        <v>#DIV/0!</v>
      </c>
    </row>
    <row r="32" spans="1:35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7"/>
        <v>#DIV/0!</v>
      </c>
      <c r="E32" s="87">
        <f>E31/E30</f>
        <v>0</v>
      </c>
      <c r="F32" s="23">
        <f t="shared" si="16"/>
        <v>0</v>
      </c>
      <c r="G32" s="15" t="e">
        <f t="shared" si="17"/>
        <v>#DIV/0!</v>
      </c>
      <c r="H32" s="115"/>
      <c r="I32" s="87">
        <f>I31/I30</f>
        <v>0</v>
      </c>
      <c r="J32" s="87">
        <f t="shared" ref="J32:AC32" si="20">J31/J30</f>
        <v>0</v>
      </c>
      <c r="K32" s="87">
        <f t="shared" si="20"/>
        <v>0</v>
      </c>
      <c r="L32" s="87">
        <f t="shared" si="20"/>
        <v>0</v>
      </c>
      <c r="M32" s="87">
        <f t="shared" si="20"/>
        <v>0</v>
      </c>
      <c r="N32" s="87">
        <f t="shared" si="20"/>
        <v>0</v>
      </c>
      <c r="O32" s="87">
        <f t="shared" si="20"/>
        <v>0</v>
      </c>
      <c r="P32" s="87">
        <f t="shared" si="20"/>
        <v>0</v>
      </c>
      <c r="Q32" s="87">
        <f t="shared" si="20"/>
        <v>0</v>
      </c>
      <c r="R32" s="87">
        <f t="shared" si="20"/>
        <v>0</v>
      </c>
      <c r="S32" s="87">
        <f t="shared" si="20"/>
        <v>0</v>
      </c>
      <c r="T32" s="87">
        <f>T31/U30</f>
        <v>0</v>
      </c>
      <c r="U32" s="87">
        <f>U31/V30</f>
        <v>0</v>
      </c>
      <c r="V32" s="87">
        <f>V31/W30</f>
        <v>0</v>
      </c>
      <c r="W32" s="87">
        <f>W31/X30</f>
        <v>0</v>
      </c>
      <c r="X32" s="87">
        <f t="shared" si="20"/>
        <v>0</v>
      </c>
      <c r="Y32" s="87">
        <f t="shared" si="20"/>
        <v>0</v>
      </c>
      <c r="Z32" s="87">
        <f t="shared" si="20"/>
        <v>0</v>
      </c>
      <c r="AA32" s="87">
        <f t="shared" si="20"/>
        <v>0</v>
      </c>
      <c r="AB32" s="87">
        <f t="shared" si="20"/>
        <v>0</v>
      </c>
      <c r="AC32" s="87">
        <f t="shared" si="20"/>
        <v>0</v>
      </c>
      <c r="AG32" s="120"/>
      <c r="AH32" s="119">
        <f t="shared" si="2"/>
        <v>0</v>
      </c>
      <c r="AI32" s="2" t="e">
        <f t="shared" si="3"/>
        <v>#DIV/0!</v>
      </c>
    </row>
    <row r="33" spans="1:35" s="12" customFormat="1" ht="30" customHeight="1" x14ac:dyDescent="0.25">
      <c r="A33" s="13" t="s">
        <v>48</v>
      </c>
      <c r="B33" s="11">
        <f t="shared" si="0"/>
        <v>8146</v>
      </c>
      <c r="C33" s="129">
        <f t="shared" si="1"/>
        <v>15626</v>
      </c>
      <c r="D33" s="130">
        <f t="shared" si="7"/>
        <v>1.9182420820034374</v>
      </c>
      <c r="E33" s="23">
        <v>33294</v>
      </c>
      <c r="F33" s="23">
        <f t="shared" si="16"/>
        <v>23772</v>
      </c>
      <c r="G33" s="15">
        <f t="shared" si="17"/>
        <v>0.71400252297711297</v>
      </c>
      <c r="H33" s="115">
        <v>18</v>
      </c>
      <c r="I33" s="26">
        <v>520</v>
      </c>
      <c r="J33" s="26">
        <v>738</v>
      </c>
      <c r="K33" s="26">
        <v>2690</v>
      </c>
      <c r="L33" s="26">
        <v>1162</v>
      </c>
      <c r="M33" s="26"/>
      <c r="N33" s="26">
        <v>2100</v>
      </c>
      <c r="O33" s="26">
        <v>860</v>
      </c>
      <c r="P33" s="26">
        <v>801</v>
      </c>
      <c r="Q33" s="26">
        <v>307</v>
      </c>
      <c r="R33" s="26">
        <v>1299</v>
      </c>
      <c r="S33" s="26">
        <v>475</v>
      </c>
      <c r="T33" s="26">
        <v>1131</v>
      </c>
      <c r="U33" s="26"/>
      <c r="V33" s="26">
        <v>1699</v>
      </c>
      <c r="W33" s="26">
        <v>1100</v>
      </c>
      <c r="X33" s="26">
        <v>2089</v>
      </c>
      <c r="Y33" s="26">
        <v>185</v>
      </c>
      <c r="Z33" s="26">
        <v>373</v>
      </c>
      <c r="AA33" s="26"/>
      <c r="AB33" s="26">
        <v>4893</v>
      </c>
      <c r="AC33" s="26">
        <v>1350</v>
      </c>
      <c r="AG33" s="120">
        <v>8146</v>
      </c>
      <c r="AH33" s="119">
        <f t="shared" si="2"/>
        <v>15626</v>
      </c>
      <c r="AI33" s="2">
        <f t="shared" si="3"/>
        <v>1.9182420820034374</v>
      </c>
    </row>
    <row r="34" spans="1:35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0.24873393881053027</v>
      </c>
      <c r="D34" s="130" t="e">
        <f t="shared" si="7"/>
        <v>#DIV/0!</v>
      </c>
      <c r="E34" s="28"/>
      <c r="F34" s="28">
        <f t="shared" ref="F34:AC34" si="21">F33/F30</f>
        <v>0.24873393881053027</v>
      </c>
      <c r="G34" s="15" t="e">
        <f t="shared" si="17"/>
        <v>#DIV/0!</v>
      </c>
      <c r="H34" s="115"/>
      <c r="I34" s="29">
        <f t="shared" si="21"/>
        <v>0.82448073569050251</v>
      </c>
      <c r="J34" s="29">
        <f t="shared" si="21"/>
        <v>0.33714024668798537</v>
      </c>
      <c r="K34" s="29">
        <f t="shared" si="21"/>
        <v>0.27709105892047797</v>
      </c>
      <c r="L34" s="29">
        <f t="shared" si="21"/>
        <v>0.1895286250203882</v>
      </c>
      <c r="M34" s="29">
        <f t="shared" si="21"/>
        <v>0</v>
      </c>
      <c r="N34" s="29">
        <f t="shared" si="21"/>
        <v>0.45045045045045046</v>
      </c>
      <c r="O34" s="29">
        <f t="shared" si="21"/>
        <v>0.30303030303030304</v>
      </c>
      <c r="P34" s="29">
        <f t="shared" si="21"/>
        <v>0.1737527114967462</v>
      </c>
      <c r="Q34" s="29">
        <f t="shared" si="21"/>
        <v>0.11624384702764104</v>
      </c>
      <c r="R34" s="29">
        <f t="shared" si="21"/>
        <v>0.41197551615870098</v>
      </c>
      <c r="S34" s="29">
        <f t="shared" si="21"/>
        <v>0.15117759388924251</v>
      </c>
      <c r="T34" s="29">
        <f>T33/U30</f>
        <v>0.23537981269510927</v>
      </c>
      <c r="U34" s="29">
        <f>U33/V30</f>
        <v>0</v>
      </c>
      <c r="V34" s="29">
        <f>V33/W30</f>
        <v>0.30371826957454418</v>
      </c>
      <c r="W34" s="29">
        <f>W33/X30</f>
        <v>0.21713383339913148</v>
      </c>
      <c r="X34" s="29">
        <f t="shared" si="21"/>
        <v>0.41235688906435058</v>
      </c>
      <c r="Y34" s="29">
        <f t="shared" si="21"/>
        <v>0.16429840142095914</v>
      </c>
      <c r="Z34" s="29">
        <f t="shared" si="21"/>
        <v>0.23956326268464997</v>
      </c>
      <c r="AA34" s="29">
        <f t="shared" si="21"/>
        <v>0</v>
      </c>
      <c r="AB34" s="29">
        <f t="shared" si="21"/>
        <v>0.557098941136286</v>
      </c>
      <c r="AC34" s="29">
        <f t="shared" si="21"/>
        <v>0.24072753209700429</v>
      </c>
      <c r="AG34" s="120"/>
      <c r="AH34" s="119">
        <f t="shared" si="2"/>
        <v>0.24873393881053027</v>
      </c>
      <c r="AI34" s="2" t="e">
        <f t="shared" si="3"/>
        <v>#DIV/0!</v>
      </c>
    </row>
    <row r="35" spans="1:35" s="12" customFormat="1" ht="30" customHeight="1" x14ac:dyDescent="0.25">
      <c r="A35" s="25" t="s">
        <v>49</v>
      </c>
      <c r="B35" s="11">
        <f t="shared" si="0"/>
        <v>5837</v>
      </c>
      <c r="C35" s="129">
        <f t="shared" si="1"/>
        <v>22151</v>
      </c>
      <c r="D35" s="130">
        <f t="shared" si="7"/>
        <v>3.7949289018331336</v>
      </c>
      <c r="E35" s="23">
        <v>70814</v>
      </c>
      <c r="F35" s="23">
        <f>SUM(I35:AC35)</f>
        <v>27988</v>
      </c>
      <c r="G35" s="15">
        <f t="shared" si="17"/>
        <v>0.39523258112802551</v>
      </c>
      <c r="H35" s="115">
        <v>18</v>
      </c>
      <c r="I35" s="26">
        <v>500</v>
      </c>
      <c r="J35" s="26">
        <v>906</v>
      </c>
      <c r="K35" s="26">
        <v>3290</v>
      </c>
      <c r="L35" s="26">
        <v>159</v>
      </c>
      <c r="M35" s="26">
        <v>514</v>
      </c>
      <c r="N35" s="26">
        <v>950</v>
      </c>
      <c r="O35" s="26">
        <v>980</v>
      </c>
      <c r="P35" s="26">
        <v>1697</v>
      </c>
      <c r="Q35" s="26">
        <v>660</v>
      </c>
      <c r="R35" s="26">
        <v>946</v>
      </c>
      <c r="S35" s="26">
        <v>965</v>
      </c>
      <c r="T35" s="26">
        <v>830</v>
      </c>
      <c r="U35" s="26">
        <v>2581</v>
      </c>
      <c r="V35" s="26">
        <v>1739</v>
      </c>
      <c r="W35" s="26">
        <v>1041</v>
      </c>
      <c r="X35" s="26">
        <v>1343</v>
      </c>
      <c r="Y35" s="26">
        <v>185</v>
      </c>
      <c r="Z35" s="26">
        <v>373</v>
      </c>
      <c r="AA35" s="26">
        <v>892</v>
      </c>
      <c r="AB35" s="26">
        <v>5637</v>
      </c>
      <c r="AC35" s="26">
        <v>1800</v>
      </c>
      <c r="AG35" s="120">
        <v>5837</v>
      </c>
      <c r="AH35" s="119">
        <f t="shared" si="2"/>
        <v>22151</v>
      </c>
      <c r="AI35" s="2">
        <f t="shared" si="3"/>
        <v>3.7949289018331336</v>
      </c>
    </row>
    <row r="36" spans="1:35" s="12" customFormat="1" ht="30" hidden="1" customHeight="1" x14ac:dyDescent="0.25">
      <c r="A36" s="18" t="s">
        <v>45</v>
      </c>
      <c r="B36" s="11">
        <f t="shared" si="0"/>
        <v>0</v>
      </c>
      <c r="C36" s="129">
        <f t="shared" si="1"/>
        <v>0.29284727744527683</v>
      </c>
      <c r="D36" s="130" t="e">
        <f t="shared" si="7"/>
        <v>#DIV/0!</v>
      </c>
      <c r="E36" s="9">
        <f>E35/E30</f>
        <v>0.75254784854249246</v>
      </c>
      <c r="F36" s="9">
        <f>F35/F30</f>
        <v>0.29284727744527683</v>
      </c>
      <c r="G36" s="15">
        <f t="shared" si="17"/>
        <v>0.38914107323866898</v>
      </c>
      <c r="H36" s="115"/>
      <c r="I36" s="87">
        <f>I35/I30</f>
        <v>0.79276993816394481</v>
      </c>
      <c r="J36" s="87">
        <f t="shared" ref="J36:AC36" si="22">J35/J30</f>
        <v>0.41388761991777068</v>
      </c>
      <c r="K36" s="87">
        <f t="shared" si="22"/>
        <v>0.33889575607746186</v>
      </c>
      <c r="L36" s="87">
        <f t="shared" si="22"/>
        <v>2.5933779155113357E-2</v>
      </c>
      <c r="M36" s="87">
        <f t="shared" si="22"/>
        <v>9.7164461247637057E-2</v>
      </c>
      <c r="N36" s="87">
        <f t="shared" si="22"/>
        <v>0.20377520377520378</v>
      </c>
      <c r="O36" s="87">
        <f t="shared" si="22"/>
        <v>0.3453136011275546</v>
      </c>
      <c r="P36" s="87">
        <f t="shared" si="22"/>
        <v>0.3681127982646421</v>
      </c>
      <c r="Q36" s="87">
        <f t="shared" si="22"/>
        <v>0.24990533888678532</v>
      </c>
      <c r="R36" s="87">
        <f t="shared" si="22"/>
        <v>0.30002220037423488</v>
      </c>
      <c r="S36" s="87">
        <f t="shared" si="22"/>
        <v>0.30712921705919799</v>
      </c>
      <c r="T36" s="87">
        <f t="shared" si="22"/>
        <v>0.20717370142026309</v>
      </c>
      <c r="U36" s="87">
        <f t="shared" si="22"/>
        <v>0.5371488033298647</v>
      </c>
      <c r="V36" s="87">
        <f t="shared" si="22"/>
        <v>0.609533824044865</v>
      </c>
      <c r="W36" s="87">
        <f t="shared" si="22"/>
        <v>0.18609224168752234</v>
      </c>
      <c r="X36" s="87">
        <f t="shared" si="22"/>
        <v>0.2651006711409396</v>
      </c>
      <c r="Y36" s="87">
        <f t="shared" si="22"/>
        <v>0.16429840142095914</v>
      </c>
      <c r="Z36" s="87">
        <f t="shared" si="22"/>
        <v>0.23956326268464997</v>
      </c>
      <c r="AA36" s="87">
        <f t="shared" si="22"/>
        <v>0.10277681760571494</v>
      </c>
      <c r="AB36" s="87">
        <f t="shared" si="22"/>
        <v>0.6418080382557213</v>
      </c>
      <c r="AC36" s="87">
        <f t="shared" si="22"/>
        <v>0.32097004279600572</v>
      </c>
      <c r="AD36" s="87"/>
      <c r="AE36" s="87"/>
      <c r="AF36" s="116"/>
      <c r="AG36" s="87"/>
      <c r="AH36" s="119">
        <f t="shared" si="2"/>
        <v>0.29284727744527683</v>
      </c>
      <c r="AI36" s="2" t="e">
        <f t="shared" si="3"/>
        <v>#DIV/0!</v>
      </c>
    </row>
    <row r="37" spans="1:35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7"/>
        <v>#DIV/0!</v>
      </c>
      <c r="E37" s="23"/>
      <c r="F37" s="27">
        <f>SUM(I37:AC37)</f>
        <v>0</v>
      </c>
      <c r="G37" s="15" t="e">
        <f t="shared" si="17"/>
        <v>#DIV/0!</v>
      </c>
      <c r="H37" s="11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G37" s="120"/>
      <c r="AH37" s="119">
        <f t="shared" si="2"/>
        <v>0</v>
      </c>
      <c r="AI37" s="2" t="e">
        <f t="shared" si="3"/>
        <v>#DIV/0!</v>
      </c>
    </row>
    <row r="38" spans="1:35" s="12" customFormat="1" ht="30" customHeight="1" x14ac:dyDescent="0.25">
      <c r="A38" s="25" t="s">
        <v>51</v>
      </c>
      <c r="B38" s="11">
        <f t="shared" si="0"/>
        <v>1757</v>
      </c>
      <c r="C38" s="129">
        <f t="shared" si="1"/>
        <v>36649</v>
      </c>
      <c r="D38" s="130">
        <f t="shared" si="7"/>
        <v>20.858850313033582</v>
      </c>
      <c r="E38" s="23">
        <v>157249</v>
      </c>
      <c r="F38" s="23">
        <f>SUM(I38:AC38)</f>
        <v>38406</v>
      </c>
      <c r="G38" s="15">
        <f t="shared" si="17"/>
        <v>0.24423684729314654</v>
      </c>
      <c r="H38" s="115">
        <v>17</v>
      </c>
      <c r="I38" s="26">
        <v>5500</v>
      </c>
      <c r="J38" s="26">
        <v>939</v>
      </c>
      <c r="K38" s="26">
        <v>3430</v>
      </c>
      <c r="L38" s="26">
        <v>1140</v>
      </c>
      <c r="M38" s="26">
        <v>187</v>
      </c>
      <c r="N38" s="26">
        <v>680</v>
      </c>
      <c r="O38" s="26">
        <v>1243</v>
      </c>
      <c r="P38" s="26">
        <v>1076</v>
      </c>
      <c r="Q38" s="26">
        <v>310</v>
      </c>
      <c r="R38" s="26">
        <v>449</v>
      </c>
      <c r="S38" s="26">
        <v>177</v>
      </c>
      <c r="T38" s="26">
        <v>850</v>
      </c>
      <c r="U38" s="26">
        <v>4268</v>
      </c>
      <c r="V38" s="26">
        <v>870</v>
      </c>
      <c r="W38" s="26">
        <v>1970</v>
      </c>
      <c r="X38" s="26">
        <v>1448</v>
      </c>
      <c r="Y38" s="26">
        <v>1598</v>
      </c>
      <c r="Z38" s="26">
        <v>295</v>
      </c>
      <c r="AA38" s="26">
        <v>684</v>
      </c>
      <c r="AB38" s="26">
        <v>10107</v>
      </c>
      <c r="AC38" s="26">
        <v>1185</v>
      </c>
      <c r="AG38" s="120">
        <v>1757</v>
      </c>
      <c r="AH38" s="119">
        <f t="shared" si="2"/>
        <v>36649</v>
      </c>
      <c r="AI38" s="2">
        <f t="shared" si="3"/>
        <v>20.858850313033582</v>
      </c>
    </row>
    <row r="39" spans="1:35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7"/>
        <v>#DIV/0!</v>
      </c>
      <c r="E39" s="9"/>
      <c r="F39" s="9" t="e">
        <f>F38/F37</f>
        <v>#DIV/0!</v>
      </c>
      <c r="G39" s="15" t="e">
        <f t="shared" si="17"/>
        <v>#DIV/0!</v>
      </c>
      <c r="H39" s="115"/>
      <c r="I39" s="87" t="e">
        <f>I38/I37</f>
        <v>#DIV/0!</v>
      </c>
      <c r="J39" s="87" t="e">
        <f t="shared" ref="J39:AC39" si="23">J38/J37</f>
        <v>#DIV/0!</v>
      </c>
      <c r="K39" s="87" t="e">
        <f t="shared" si="23"/>
        <v>#DIV/0!</v>
      </c>
      <c r="L39" s="87" t="e">
        <f t="shared" si="23"/>
        <v>#DIV/0!</v>
      </c>
      <c r="M39" s="87" t="e">
        <f t="shared" si="23"/>
        <v>#DIV/0!</v>
      </c>
      <c r="N39" s="87" t="e">
        <f t="shared" si="23"/>
        <v>#DIV/0!</v>
      </c>
      <c r="O39" s="87" t="e">
        <f t="shared" si="23"/>
        <v>#DIV/0!</v>
      </c>
      <c r="P39" s="87" t="e">
        <f t="shared" si="23"/>
        <v>#DIV/0!</v>
      </c>
      <c r="Q39" s="87" t="e">
        <f t="shared" si="23"/>
        <v>#DIV/0!</v>
      </c>
      <c r="R39" s="87" t="e">
        <f t="shared" si="23"/>
        <v>#DIV/0!</v>
      </c>
      <c r="S39" s="87" t="e">
        <f t="shared" si="23"/>
        <v>#DIV/0!</v>
      </c>
      <c r="T39" s="87" t="e">
        <f t="shared" si="23"/>
        <v>#DIV/0!</v>
      </c>
      <c r="U39" s="87" t="e">
        <f t="shared" si="23"/>
        <v>#DIV/0!</v>
      </c>
      <c r="V39" s="87" t="e">
        <f t="shared" si="23"/>
        <v>#DIV/0!</v>
      </c>
      <c r="W39" s="87" t="e">
        <f t="shared" si="23"/>
        <v>#DIV/0!</v>
      </c>
      <c r="X39" s="87" t="e">
        <f t="shared" si="23"/>
        <v>#DIV/0!</v>
      </c>
      <c r="Y39" s="87" t="e">
        <f t="shared" si="23"/>
        <v>#DIV/0!</v>
      </c>
      <c r="Z39" s="87" t="e">
        <f t="shared" si="23"/>
        <v>#DIV/0!</v>
      </c>
      <c r="AA39" s="87" t="e">
        <f t="shared" si="23"/>
        <v>#DIV/0!</v>
      </c>
      <c r="AB39" s="87" t="e">
        <f t="shared" si="23"/>
        <v>#DIV/0!</v>
      </c>
      <c r="AC39" s="87" t="e">
        <f t="shared" si="23"/>
        <v>#DIV/0!</v>
      </c>
      <c r="AG39" s="120"/>
      <c r="AH39" s="119" t="e">
        <f t="shared" si="2"/>
        <v>#DIV/0!</v>
      </c>
      <c r="AI39" s="2" t="e">
        <f t="shared" si="3"/>
        <v>#DIV/0!</v>
      </c>
    </row>
    <row r="40" spans="1:35" s="12" customFormat="1" ht="30" customHeight="1" x14ac:dyDescent="0.25">
      <c r="A40" s="72" t="s">
        <v>53</v>
      </c>
      <c r="B40" s="11">
        <f t="shared" si="0"/>
        <v>261</v>
      </c>
      <c r="C40" s="129">
        <f t="shared" si="1"/>
        <v>15658</v>
      </c>
      <c r="D40" s="130">
        <f t="shared" si="7"/>
        <v>59.992337164750957</v>
      </c>
      <c r="E40" s="23">
        <v>97403</v>
      </c>
      <c r="F40" s="23">
        <f>SUM(I40:AC40)</f>
        <v>15919</v>
      </c>
      <c r="G40" s="15">
        <f t="shared" si="17"/>
        <v>0.16343439113784997</v>
      </c>
      <c r="H40" s="115">
        <v>8</v>
      </c>
      <c r="I40" s="26">
        <v>4950</v>
      </c>
      <c r="J40" s="26">
        <v>224</v>
      </c>
      <c r="K40" s="26">
        <v>1520</v>
      </c>
      <c r="L40" s="26">
        <v>1000</v>
      </c>
      <c r="M40" s="26">
        <v>65</v>
      </c>
      <c r="N40" s="26">
        <v>185</v>
      </c>
      <c r="O40" s="26">
        <v>560</v>
      </c>
      <c r="P40" s="26">
        <v>441</v>
      </c>
      <c r="Q40" s="26"/>
      <c r="R40" s="26">
        <v>30</v>
      </c>
      <c r="S40" s="26"/>
      <c r="T40" s="26">
        <v>130</v>
      </c>
      <c r="U40" s="26">
        <v>3011</v>
      </c>
      <c r="V40" s="26"/>
      <c r="W40" s="26">
        <v>478</v>
      </c>
      <c r="X40" s="26"/>
      <c r="Y40" s="26"/>
      <c r="Z40" s="26">
        <v>295</v>
      </c>
      <c r="AA40" s="26"/>
      <c r="AB40" s="26">
        <v>2460</v>
      </c>
      <c r="AC40" s="26">
        <v>570</v>
      </c>
      <c r="AG40" s="120">
        <v>261</v>
      </c>
      <c r="AH40" s="119">
        <f t="shared" si="2"/>
        <v>15658</v>
      </c>
      <c r="AI40" s="2">
        <f t="shared" si="3"/>
        <v>59.992337164750957</v>
      </c>
    </row>
    <row r="41" spans="1:35" s="2" customFormat="1" ht="30" hidden="1" customHeight="1" x14ac:dyDescent="0.25">
      <c r="A41" s="11" t="s">
        <v>160</v>
      </c>
      <c r="B41" s="11">
        <f t="shared" si="0"/>
        <v>0</v>
      </c>
      <c r="C41" s="129">
        <f t="shared" si="1"/>
        <v>211003</v>
      </c>
      <c r="D41" s="130" t="e">
        <f t="shared" si="7"/>
        <v>#DIV/0!</v>
      </c>
      <c r="E41" s="23">
        <v>200224</v>
      </c>
      <c r="F41" s="23">
        <f>SUM(I41:AC41)</f>
        <v>211003</v>
      </c>
      <c r="G41" s="15">
        <f t="shared" si="17"/>
        <v>1.0538347051302541</v>
      </c>
      <c r="H41" s="115"/>
      <c r="I41" s="10">
        <v>10600</v>
      </c>
      <c r="J41" s="10">
        <v>6336</v>
      </c>
      <c r="K41" s="10">
        <v>14290</v>
      </c>
      <c r="L41" s="10">
        <v>12130</v>
      </c>
      <c r="M41" s="10">
        <v>5800</v>
      </c>
      <c r="N41" s="10">
        <v>15698</v>
      </c>
      <c r="O41" s="10">
        <v>11200</v>
      </c>
      <c r="P41" s="10">
        <v>10800</v>
      </c>
      <c r="Q41" s="10">
        <v>10249</v>
      </c>
      <c r="R41" s="10">
        <v>4440</v>
      </c>
      <c r="S41" s="10">
        <v>5702</v>
      </c>
      <c r="T41" s="10">
        <v>7470</v>
      </c>
      <c r="U41" s="10">
        <v>11100</v>
      </c>
      <c r="V41" s="10">
        <v>13306</v>
      </c>
      <c r="W41" s="10">
        <v>11483</v>
      </c>
      <c r="X41" s="10">
        <v>9923</v>
      </c>
      <c r="Y41" s="10">
        <v>9650</v>
      </c>
      <c r="Z41" s="10">
        <v>3061</v>
      </c>
      <c r="AA41" s="10">
        <v>8390</v>
      </c>
      <c r="AB41" s="10">
        <v>19100</v>
      </c>
      <c r="AC41" s="10">
        <v>10275</v>
      </c>
      <c r="AD41" s="20"/>
      <c r="AG41" s="67"/>
      <c r="AH41" s="119">
        <f t="shared" si="2"/>
        <v>211003</v>
      </c>
      <c r="AI41" s="2" t="e">
        <f t="shared" si="3"/>
        <v>#DIV/0!</v>
      </c>
    </row>
    <row r="42" spans="1:35" s="2" customFormat="1" ht="30" customHeight="1" x14ac:dyDescent="0.25">
      <c r="A42" s="31" t="s">
        <v>158</v>
      </c>
      <c r="B42" s="11">
        <f t="shared" si="0"/>
        <v>166</v>
      </c>
      <c r="C42" s="129">
        <f t="shared" si="1"/>
        <v>8083</v>
      </c>
      <c r="D42" s="130">
        <f t="shared" si="7"/>
        <v>48.692771084337352</v>
      </c>
      <c r="E42" s="23">
        <v>81832</v>
      </c>
      <c r="F42" s="23">
        <f>SUM(I42:AC42)</f>
        <v>8249</v>
      </c>
      <c r="G42" s="15">
        <f t="shared" si="17"/>
        <v>0.10080408642096002</v>
      </c>
      <c r="H42" s="30">
        <v>13</v>
      </c>
      <c r="I42" s="30">
        <f>I45+I46+I50+I49</f>
        <v>1827</v>
      </c>
      <c r="J42" s="30">
        <f t="shared" ref="J42:AC42" si="24">J45+J46+J50+J49</f>
        <v>141</v>
      </c>
      <c r="K42" s="30">
        <f t="shared" si="24"/>
        <v>1310</v>
      </c>
      <c r="L42" s="30">
        <f t="shared" si="24"/>
        <v>593</v>
      </c>
      <c r="M42" s="30">
        <f t="shared" si="24"/>
        <v>5</v>
      </c>
      <c r="N42" s="30">
        <f t="shared" si="24"/>
        <v>18</v>
      </c>
      <c r="O42" s="30">
        <f t="shared" si="24"/>
        <v>268</v>
      </c>
      <c r="P42" s="30">
        <f t="shared" si="24"/>
        <v>220</v>
      </c>
      <c r="Q42" s="30">
        <f t="shared" si="24"/>
        <v>127</v>
      </c>
      <c r="R42" s="30">
        <f t="shared" si="24"/>
        <v>0</v>
      </c>
      <c r="S42" s="30">
        <f t="shared" si="24"/>
        <v>0</v>
      </c>
      <c r="T42" s="30">
        <f t="shared" si="24"/>
        <v>0</v>
      </c>
      <c r="U42" s="30">
        <f t="shared" si="24"/>
        <v>1132</v>
      </c>
      <c r="V42" s="30">
        <f t="shared" si="24"/>
        <v>100</v>
      </c>
      <c r="W42" s="30">
        <f t="shared" si="24"/>
        <v>242</v>
      </c>
      <c r="X42" s="30">
        <f t="shared" si="24"/>
        <v>47</v>
      </c>
      <c r="Y42" s="30">
        <f t="shared" si="24"/>
        <v>0</v>
      </c>
      <c r="Z42" s="30">
        <f t="shared" si="24"/>
        <v>165</v>
      </c>
      <c r="AA42" s="30">
        <f t="shared" si="24"/>
        <v>67</v>
      </c>
      <c r="AB42" s="30">
        <f t="shared" si="24"/>
        <v>1742</v>
      </c>
      <c r="AC42" s="30">
        <f t="shared" si="24"/>
        <v>245</v>
      </c>
      <c r="AD42" s="30">
        <f t="shared" ref="J42:AD42" si="25">AD45+AD46+AD50</f>
        <v>0</v>
      </c>
      <c r="AG42" s="67">
        <v>166</v>
      </c>
      <c r="AH42" s="119">
        <f t="shared" si="2"/>
        <v>8083</v>
      </c>
      <c r="AI42" s="2">
        <f t="shared" si="3"/>
        <v>48.692771084337352</v>
      </c>
    </row>
    <row r="43" spans="1:35" s="2" customFormat="1" ht="30" hidden="1" customHeight="1" x14ac:dyDescent="0.25">
      <c r="A43" s="17" t="s">
        <v>186</v>
      </c>
      <c r="B43" s="11">
        <f t="shared" si="0"/>
        <v>0</v>
      </c>
      <c r="C43" s="129">
        <f t="shared" si="1"/>
        <v>457</v>
      </c>
      <c r="D43" s="130" t="e">
        <f t="shared" si="7"/>
        <v>#DIV/0!</v>
      </c>
      <c r="E43" s="23">
        <v>13240</v>
      </c>
      <c r="F43" s="23">
        <f>SUM(I43:AC43)</f>
        <v>457</v>
      </c>
      <c r="G43" s="15">
        <f t="shared" si="17"/>
        <v>3.4516616314199396E-2</v>
      </c>
      <c r="H43" s="115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>
        <v>425</v>
      </c>
      <c r="T43" s="10"/>
      <c r="U43" s="10"/>
      <c r="V43" s="10">
        <v>32</v>
      </c>
      <c r="W43" s="10"/>
      <c r="X43" s="10"/>
      <c r="Y43" s="10"/>
      <c r="Z43" s="10"/>
      <c r="AA43" s="10"/>
      <c r="AB43" s="10"/>
      <c r="AC43" s="10"/>
      <c r="AD43" s="20"/>
      <c r="AG43" s="67"/>
      <c r="AH43" s="119">
        <f t="shared" si="2"/>
        <v>457</v>
      </c>
      <c r="AI43" s="2" t="e">
        <f t="shared" si="3"/>
        <v>#DIV/0!</v>
      </c>
    </row>
    <row r="44" spans="1:35" s="2" customFormat="1" ht="30" hidden="1" customHeight="1" x14ac:dyDescent="0.25">
      <c r="A44" s="18" t="s">
        <v>52</v>
      </c>
      <c r="B44" s="11">
        <f t="shared" si="0"/>
        <v>0</v>
      </c>
      <c r="C44" s="129">
        <f t="shared" si="1"/>
        <v>3.9094230887712494E-2</v>
      </c>
      <c r="D44" s="130" t="e">
        <f t="shared" si="7"/>
        <v>#DIV/0!</v>
      </c>
      <c r="E44" s="32">
        <f>E42/E41</f>
        <v>0.40870225347610678</v>
      </c>
      <c r="F44" s="32">
        <f>F42/F41</f>
        <v>3.9094230887712494E-2</v>
      </c>
      <c r="G44" s="15">
        <f t="shared" si="17"/>
        <v>9.5654551828885354E-2</v>
      </c>
      <c r="H44" s="115"/>
      <c r="I44" s="34">
        <f t="shared" ref="I44:AC44" si="26">I42/I41</f>
        <v>0.17235849056603775</v>
      </c>
      <c r="J44" s="34">
        <f t="shared" si="26"/>
        <v>2.225378787878788E-2</v>
      </c>
      <c r="K44" s="34">
        <f t="shared" si="26"/>
        <v>9.1672498250524842E-2</v>
      </c>
      <c r="L44" s="34">
        <f t="shared" si="26"/>
        <v>4.8887056883759272E-2</v>
      </c>
      <c r="M44" s="34">
        <f t="shared" si="26"/>
        <v>8.6206896551724137E-4</v>
      </c>
      <c r="N44" s="34">
        <f t="shared" si="26"/>
        <v>1.1466428844438782E-3</v>
      </c>
      <c r="O44" s="34">
        <f t="shared" si="26"/>
        <v>2.3928571428571428E-2</v>
      </c>
      <c r="P44" s="34">
        <f t="shared" si="26"/>
        <v>2.0370370370370372E-2</v>
      </c>
      <c r="Q44" s="34">
        <f t="shared" si="26"/>
        <v>1.2391452824665821E-2</v>
      </c>
      <c r="R44" s="34">
        <f t="shared" si="26"/>
        <v>0</v>
      </c>
      <c r="S44" s="34">
        <f t="shared" si="26"/>
        <v>0</v>
      </c>
      <c r="T44" s="34">
        <f t="shared" si="26"/>
        <v>0</v>
      </c>
      <c r="U44" s="34">
        <f t="shared" si="26"/>
        <v>0.10198198198198198</v>
      </c>
      <c r="V44" s="34">
        <f t="shared" si="26"/>
        <v>7.5154065834961668E-3</v>
      </c>
      <c r="W44" s="34">
        <f t="shared" si="26"/>
        <v>2.1074632064791432E-2</v>
      </c>
      <c r="X44" s="34">
        <f t="shared" si="26"/>
        <v>4.7364708253552351E-3</v>
      </c>
      <c r="Y44" s="34">
        <f t="shared" si="26"/>
        <v>0</v>
      </c>
      <c r="Z44" s="34">
        <f t="shared" si="26"/>
        <v>5.390395295655015E-2</v>
      </c>
      <c r="AA44" s="34">
        <f t="shared" si="26"/>
        <v>7.9856972586412403E-3</v>
      </c>
      <c r="AB44" s="34">
        <f t="shared" si="26"/>
        <v>9.1204188481675399E-2</v>
      </c>
      <c r="AC44" s="34">
        <f t="shared" si="26"/>
        <v>2.3844282238442822E-2</v>
      </c>
      <c r="AD44" s="21"/>
      <c r="AG44" s="67"/>
      <c r="AH44" s="119">
        <f t="shared" si="2"/>
        <v>3.9094230887712494E-2</v>
      </c>
      <c r="AI44" s="2" t="e">
        <f t="shared" si="3"/>
        <v>#DIV/0!</v>
      </c>
    </row>
    <row r="45" spans="1:35" s="2" customFormat="1" ht="30" customHeight="1" x14ac:dyDescent="0.25">
      <c r="A45" s="18" t="s">
        <v>159</v>
      </c>
      <c r="B45" s="11">
        <f t="shared" si="0"/>
        <v>0</v>
      </c>
      <c r="C45" s="129">
        <f t="shared" si="1"/>
        <v>2747</v>
      </c>
      <c r="D45" s="130"/>
      <c r="E45" s="23">
        <v>37104</v>
      </c>
      <c r="F45" s="23">
        <f>SUM(I45:AC45)</f>
        <v>2747</v>
      </c>
      <c r="G45" s="15">
        <f t="shared" si="17"/>
        <v>7.4035144458818453E-2</v>
      </c>
      <c r="H45" s="115">
        <v>9</v>
      </c>
      <c r="I45" s="33">
        <v>1100</v>
      </c>
      <c r="J45" s="33"/>
      <c r="K45" s="33">
        <v>228</v>
      </c>
      <c r="L45" s="33">
        <v>352</v>
      </c>
      <c r="M45" s="33"/>
      <c r="N45" s="33"/>
      <c r="O45" s="33"/>
      <c r="P45" s="33">
        <v>190</v>
      </c>
      <c r="Q45" s="33">
        <v>75</v>
      </c>
      <c r="R45" s="33"/>
      <c r="S45" s="33"/>
      <c r="T45" s="33"/>
      <c r="U45" s="33"/>
      <c r="V45" s="33">
        <v>100</v>
      </c>
      <c r="W45" s="33">
        <v>10</v>
      </c>
      <c r="X45" s="33">
        <v>18</v>
      </c>
      <c r="Y45" s="33"/>
      <c r="Z45" s="33">
        <v>95</v>
      </c>
      <c r="AA45" s="33"/>
      <c r="AB45" s="33">
        <v>579</v>
      </c>
      <c r="AC45" s="33"/>
      <c r="AD45" s="21"/>
      <c r="AG45" s="67"/>
      <c r="AH45" s="119">
        <f t="shared" si="2"/>
        <v>2747</v>
      </c>
      <c r="AI45" s="2" t="e">
        <f t="shared" si="3"/>
        <v>#DIV/0!</v>
      </c>
    </row>
    <row r="46" spans="1:35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2963</v>
      </c>
      <c r="D46" s="130">
        <f t="shared" si="7"/>
        <v>17.849397590361445</v>
      </c>
      <c r="E46" s="23">
        <v>34426</v>
      </c>
      <c r="F46" s="23">
        <f>SUM(I46:AC46)</f>
        <v>3129</v>
      </c>
      <c r="G46" s="15">
        <f t="shared" si="17"/>
        <v>9.0890605937372915E-2</v>
      </c>
      <c r="H46" s="115">
        <v>6</v>
      </c>
      <c r="I46" s="26">
        <v>587</v>
      </c>
      <c r="J46" s="26">
        <v>141</v>
      </c>
      <c r="K46" s="26">
        <v>679</v>
      </c>
      <c r="L46" s="26">
        <v>241</v>
      </c>
      <c r="M46" s="26">
        <v>5</v>
      </c>
      <c r="N46" s="26">
        <v>15</v>
      </c>
      <c r="O46" s="26"/>
      <c r="P46" s="26">
        <v>30</v>
      </c>
      <c r="Q46" s="26">
        <v>12</v>
      </c>
      <c r="R46" s="26"/>
      <c r="S46" s="26"/>
      <c r="T46" s="26"/>
      <c r="U46" s="26">
        <v>537</v>
      </c>
      <c r="V46" s="26"/>
      <c r="W46" s="26">
        <v>77</v>
      </c>
      <c r="X46" s="26">
        <v>16</v>
      </c>
      <c r="Y46" s="26"/>
      <c r="Z46" s="26">
        <v>70</v>
      </c>
      <c r="AA46" s="26">
        <v>67</v>
      </c>
      <c r="AB46" s="26">
        <v>637</v>
      </c>
      <c r="AC46" s="26">
        <v>15</v>
      </c>
      <c r="AD46" s="21"/>
      <c r="AG46" s="67">
        <v>166</v>
      </c>
      <c r="AH46" s="119">
        <f t="shared" si="2"/>
        <v>2963</v>
      </c>
      <c r="AI46" s="2">
        <f t="shared" si="3"/>
        <v>17.849397590361445</v>
      </c>
    </row>
    <row r="47" spans="1:35" s="2" customFormat="1" ht="30" hidden="1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7"/>
        <v>#DIV/0!</v>
      </c>
      <c r="E47" s="23"/>
      <c r="F47" s="23">
        <f t="shared" ref="F47:F49" si="27">SUM(I47:AC47)</f>
        <v>0</v>
      </c>
      <c r="G47" s="15" t="e">
        <f t="shared" si="17"/>
        <v>#DIV/0!</v>
      </c>
      <c r="H47" s="115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21"/>
      <c r="AG47" s="67"/>
      <c r="AH47" s="119">
        <f t="shared" si="2"/>
        <v>0</v>
      </c>
      <c r="AI47" s="2" t="e">
        <f t="shared" si="3"/>
        <v>#DIV/0!</v>
      </c>
    </row>
    <row r="48" spans="1:35" s="2" customFormat="1" ht="30" hidden="1" customHeight="1" x14ac:dyDescent="0.25">
      <c r="A48" s="18" t="s">
        <v>56</v>
      </c>
      <c r="B48" s="11">
        <f t="shared" si="0"/>
        <v>0</v>
      </c>
      <c r="C48" s="129">
        <f t="shared" si="1"/>
        <v>0</v>
      </c>
      <c r="D48" s="130" t="e">
        <f t="shared" si="7"/>
        <v>#DIV/0!</v>
      </c>
      <c r="E48" s="23">
        <v>732</v>
      </c>
      <c r="F48" s="23">
        <f t="shared" si="27"/>
        <v>0</v>
      </c>
      <c r="G48" s="15">
        <f t="shared" si="17"/>
        <v>0</v>
      </c>
      <c r="H48" s="115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21"/>
      <c r="AG48" s="67"/>
      <c r="AH48" s="119">
        <f t="shared" si="2"/>
        <v>0</v>
      </c>
      <c r="AI48" s="2" t="e">
        <f t="shared" si="3"/>
        <v>#DIV/0!</v>
      </c>
    </row>
    <row r="49" spans="1:35" s="2" customFormat="1" ht="30" customHeight="1" x14ac:dyDescent="0.25">
      <c r="A49" s="18" t="s">
        <v>221</v>
      </c>
      <c r="B49" s="11"/>
      <c r="C49" s="129"/>
      <c r="D49" s="130"/>
      <c r="E49" s="23"/>
      <c r="F49" s="23">
        <f t="shared" si="27"/>
        <v>866</v>
      </c>
      <c r="G49" s="15"/>
      <c r="H49" s="115"/>
      <c r="I49" s="33">
        <v>140</v>
      </c>
      <c r="J49" s="33"/>
      <c r="K49" s="33">
        <v>160</v>
      </c>
      <c r="L49" s="33"/>
      <c r="M49" s="33"/>
      <c r="N49" s="33"/>
      <c r="O49" s="33">
        <v>268</v>
      </c>
      <c r="P49" s="33"/>
      <c r="Q49" s="33"/>
      <c r="R49" s="33"/>
      <c r="S49" s="33"/>
      <c r="T49" s="33"/>
      <c r="U49" s="33">
        <v>55</v>
      </c>
      <c r="V49" s="33"/>
      <c r="W49" s="33"/>
      <c r="X49" s="33">
        <v>13</v>
      </c>
      <c r="Y49" s="33"/>
      <c r="Z49" s="33"/>
      <c r="AA49" s="33"/>
      <c r="AB49" s="33"/>
      <c r="AC49" s="33">
        <v>230</v>
      </c>
      <c r="AD49" s="21"/>
      <c r="AG49" s="67"/>
      <c r="AH49" s="119"/>
    </row>
    <row r="50" spans="1:35" s="2" customFormat="1" ht="30" customHeight="1" x14ac:dyDescent="0.25">
      <c r="A50" s="18" t="s">
        <v>57</v>
      </c>
      <c r="B50" s="11">
        <f t="shared" si="0"/>
        <v>0</v>
      </c>
      <c r="C50" s="129">
        <f t="shared" si="1"/>
        <v>1507</v>
      </c>
      <c r="D50" s="130"/>
      <c r="E50" s="23">
        <v>5487</v>
      </c>
      <c r="F50" s="23">
        <f>SUM(I50:AC50)</f>
        <v>1507</v>
      </c>
      <c r="G50" s="15">
        <f t="shared" si="17"/>
        <v>0.27464917076726808</v>
      </c>
      <c r="H50" s="115">
        <v>8</v>
      </c>
      <c r="I50" s="26"/>
      <c r="J50" s="26"/>
      <c r="K50" s="26">
        <v>243</v>
      </c>
      <c r="L50" s="26"/>
      <c r="M50" s="26"/>
      <c r="N50" s="26">
        <v>3</v>
      </c>
      <c r="O50" s="26"/>
      <c r="P50" s="26"/>
      <c r="Q50" s="26">
        <v>40</v>
      </c>
      <c r="R50" s="26"/>
      <c r="S50" s="26"/>
      <c r="T50" s="26"/>
      <c r="U50" s="26">
        <v>540</v>
      </c>
      <c r="V50" s="26"/>
      <c r="W50" s="26">
        <v>155</v>
      </c>
      <c r="X50" s="26"/>
      <c r="Y50" s="26"/>
      <c r="Z50" s="26"/>
      <c r="AA50" s="26"/>
      <c r="AB50" s="26">
        <v>526</v>
      </c>
      <c r="AC50" s="26"/>
      <c r="AD50" s="21"/>
      <c r="AG50" s="67"/>
      <c r="AH50" s="119">
        <f t="shared" si="2"/>
        <v>1507</v>
      </c>
      <c r="AI50" s="2" t="e">
        <f t="shared" si="3"/>
        <v>#DIV/0!</v>
      </c>
    </row>
    <row r="51" spans="1:35" s="2" customFormat="1" ht="30" hidden="1" customHeight="1" x14ac:dyDescent="0.25">
      <c r="A51" s="17" t="s">
        <v>58</v>
      </c>
      <c r="B51" s="11">
        <f t="shared" si="0"/>
        <v>0</v>
      </c>
      <c r="C51" s="129">
        <f t="shared" si="1"/>
        <v>0</v>
      </c>
      <c r="D51" s="130"/>
      <c r="E51" s="23"/>
      <c r="F51" s="23">
        <f t="shared" ref="F51:F65" si="28">SUM(I51:AC51)</f>
        <v>0</v>
      </c>
      <c r="G51" s="15" t="e">
        <f t="shared" si="17"/>
        <v>#DIV/0!</v>
      </c>
      <c r="H51" s="115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21"/>
      <c r="AG51" s="67"/>
      <c r="AH51" s="119">
        <f t="shared" si="2"/>
        <v>0</v>
      </c>
      <c r="AI51" s="2" t="e">
        <f t="shared" si="3"/>
        <v>#DIV/0!</v>
      </c>
    </row>
    <row r="52" spans="1:35" s="2" customFormat="1" ht="30" hidden="1" customHeight="1" outlineLevel="1" x14ac:dyDescent="0.25">
      <c r="A52" s="17" t="s">
        <v>161</v>
      </c>
      <c r="B52" s="11">
        <f t="shared" si="0"/>
        <v>0</v>
      </c>
      <c r="C52" s="129">
        <f t="shared" si="1"/>
        <v>237914.7</v>
      </c>
      <c r="D52" s="130"/>
      <c r="E52" s="23">
        <v>251283</v>
      </c>
      <c r="F52" s="23">
        <f t="shared" si="28"/>
        <v>237914.7</v>
      </c>
      <c r="G52" s="15">
        <f t="shared" si="17"/>
        <v>0.94679982330678958</v>
      </c>
      <c r="H52" s="115"/>
      <c r="I52" s="33">
        <v>4500</v>
      </c>
      <c r="J52" s="33">
        <v>8625</v>
      </c>
      <c r="K52" s="33">
        <v>13639</v>
      </c>
      <c r="L52" s="33">
        <v>18037</v>
      </c>
      <c r="M52" s="33">
        <v>7328</v>
      </c>
      <c r="N52" s="33">
        <v>15300</v>
      </c>
      <c r="O52" s="33">
        <v>13323.7</v>
      </c>
      <c r="P52" s="33">
        <v>7671</v>
      </c>
      <c r="Q52" s="33">
        <v>15259</v>
      </c>
      <c r="R52" s="33">
        <v>4040</v>
      </c>
      <c r="S52" s="33">
        <v>5153</v>
      </c>
      <c r="T52" s="33">
        <v>12690</v>
      </c>
      <c r="U52" s="33">
        <v>15214</v>
      </c>
      <c r="V52" s="33">
        <v>16300</v>
      </c>
      <c r="W52" s="33">
        <v>8142</v>
      </c>
      <c r="X52" s="33">
        <v>10362</v>
      </c>
      <c r="Y52" s="33">
        <v>9650</v>
      </c>
      <c r="Z52" s="33">
        <v>5714</v>
      </c>
      <c r="AA52" s="33">
        <v>9526</v>
      </c>
      <c r="AB52" s="33">
        <v>24532</v>
      </c>
      <c r="AC52" s="33">
        <v>12909</v>
      </c>
      <c r="AD52" s="21"/>
      <c r="AG52" s="67"/>
      <c r="AH52" s="119">
        <f t="shared" si="2"/>
        <v>237914.7</v>
      </c>
      <c r="AI52" s="2" t="e">
        <f t="shared" si="3"/>
        <v>#DIV/0!</v>
      </c>
    </row>
    <row r="53" spans="1:35" s="2" customFormat="1" ht="30" hidden="1" customHeight="1" outlineLevel="1" x14ac:dyDescent="0.25">
      <c r="A53" s="17" t="s">
        <v>162</v>
      </c>
      <c r="B53" s="11">
        <f t="shared" si="0"/>
        <v>0</v>
      </c>
      <c r="C53" s="129">
        <f t="shared" si="1"/>
        <v>162145.70000000001</v>
      </c>
      <c r="D53" s="130"/>
      <c r="E53" s="23">
        <v>174016</v>
      </c>
      <c r="F53" s="23">
        <f t="shared" si="28"/>
        <v>162145.70000000001</v>
      </c>
      <c r="G53" s="15">
        <f t="shared" si="17"/>
        <v>0.93178615759470396</v>
      </c>
      <c r="H53" s="115"/>
      <c r="I53" s="33">
        <v>600</v>
      </c>
      <c r="J53" s="33">
        <v>8625</v>
      </c>
      <c r="K53" s="33">
        <v>11284</v>
      </c>
      <c r="L53" s="33">
        <v>4265</v>
      </c>
      <c r="M53" s="33">
        <v>5762</v>
      </c>
      <c r="N53" s="33">
        <v>6900</v>
      </c>
      <c r="O53" s="33">
        <v>12570.7</v>
      </c>
      <c r="P53" s="33">
        <v>2000</v>
      </c>
      <c r="Q53" s="33">
        <v>11624</v>
      </c>
      <c r="R53" s="33">
        <v>4040</v>
      </c>
      <c r="S53" s="33">
        <v>4249</v>
      </c>
      <c r="T53" s="33">
        <v>12690</v>
      </c>
      <c r="U53" s="33">
        <v>15214</v>
      </c>
      <c r="V53" s="33">
        <v>11235</v>
      </c>
      <c r="W53" s="33">
        <v>915</v>
      </c>
      <c r="X53" s="33">
        <v>3778</v>
      </c>
      <c r="Y53" s="33">
        <v>2502</v>
      </c>
      <c r="Z53" s="33">
        <v>5714</v>
      </c>
      <c r="AA53" s="33">
        <v>9526</v>
      </c>
      <c r="AB53" s="33">
        <v>24532</v>
      </c>
      <c r="AC53" s="33">
        <v>4120</v>
      </c>
      <c r="AD53" s="21"/>
      <c r="AG53" s="67"/>
      <c r="AH53" s="119">
        <f t="shared" si="2"/>
        <v>162145.70000000001</v>
      </c>
      <c r="AI53" s="2" t="e">
        <f t="shared" si="3"/>
        <v>#DIV/0!</v>
      </c>
    </row>
    <row r="54" spans="1:35" s="2" customFormat="1" ht="30" hidden="1" customHeight="1" x14ac:dyDescent="0.25">
      <c r="A54" s="11" t="s">
        <v>59</v>
      </c>
      <c r="B54" s="11">
        <f t="shared" si="0"/>
        <v>0</v>
      </c>
      <c r="C54" s="129">
        <f t="shared" si="1"/>
        <v>5518</v>
      </c>
      <c r="D54" s="130"/>
      <c r="E54" s="23">
        <v>5500</v>
      </c>
      <c r="F54" s="23">
        <f>SUM(I54:AC54)</f>
        <v>5518</v>
      </c>
      <c r="G54" s="15">
        <f t="shared" si="17"/>
        <v>1.0032727272727273</v>
      </c>
      <c r="H54" s="115"/>
      <c r="I54" s="33">
        <v>98</v>
      </c>
      <c r="J54" s="33">
        <v>178</v>
      </c>
      <c r="K54" s="33">
        <v>674</v>
      </c>
      <c r="L54" s="33">
        <v>361</v>
      </c>
      <c r="M54" s="33">
        <v>15</v>
      </c>
      <c r="N54" s="33">
        <v>157</v>
      </c>
      <c r="O54" s="33">
        <v>925</v>
      </c>
      <c r="P54" s="33">
        <v>772</v>
      </c>
      <c r="Q54" s="33">
        <v>210</v>
      </c>
      <c r="R54" s="33">
        <v>37</v>
      </c>
      <c r="S54" s="33">
        <v>236</v>
      </c>
      <c r="T54" s="33">
        <v>251</v>
      </c>
      <c r="U54" s="33">
        <v>74</v>
      </c>
      <c r="V54" s="33">
        <v>453</v>
      </c>
      <c r="W54" s="33">
        <v>212</v>
      </c>
      <c r="X54" s="33">
        <v>45</v>
      </c>
      <c r="Y54" s="33">
        <v>115</v>
      </c>
      <c r="Z54" s="33">
        <v>5</v>
      </c>
      <c r="AA54" s="33">
        <v>351</v>
      </c>
      <c r="AB54" s="33">
        <v>349</v>
      </c>
      <c r="AC54" s="33"/>
      <c r="AD54" s="20"/>
      <c r="AG54" s="67"/>
      <c r="AH54" s="119">
        <f t="shared" si="2"/>
        <v>5518</v>
      </c>
      <c r="AI54" s="2" t="e">
        <f t="shared" si="3"/>
        <v>#DIV/0!</v>
      </c>
    </row>
    <row r="55" spans="1:35" s="2" customFormat="1" ht="30" hidden="1" customHeight="1" x14ac:dyDescent="0.25">
      <c r="A55" s="31" t="s">
        <v>60</v>
      </c>
      <c r="B55" s="11">
        <f t="shared" si="0"/>
        <v>0</v>
      </c>
      <c r="C55" s="129">
        <f t="shared" si="1"/>
        <v>5691.1</v>
      </c>
      <c r="D55" s="130"/>
      <c r="E55" s="23">
        <v>5003</v>
      </c>
      <c r="F55" s="23">
        <f t="shared" si="28"/>
        <v>5691.1</v>
      </c>
      <c r="G55" s="15">
        <f t="shared" si="17"/>
        <v>1.1375374775134919</v>
      </c>
      <c r="H55" s="115"/>
      <c r="I55" s="33">
        <v>154</v>
      </c>
      <c r="J55" s="33">
        <v>162</v>
      </c>
      <c r="K55" s="33">
        <v>802</v>
      </c>
      <c r="L55" s="33">
        <v>375</v>
      </c>
      <c r="M55" s="33">
        <v>9.6</v>
      </c>
      <c r="N55" s="33">
        <v>142</v>
      </c>
      <c r="O55" s="33">
        <v>607</v>
      </c>
      <c r="P55" s="33">
        <v>739</v>
      </c>
      <c r="Q55" s="33">
        <v>243</v>
      </c>
      <c r="R55" s="33">
        <v>35</v>
      </c>
      <c r="S55" s="33">
        <v>280</v>
      </c>
      <c r="T55" s="33">
        <v>338</v>
      </c>
      <c r="U55" s="33">
        <v>12</v>
      </c>
      <c r="V55" s="33">
        <v>679</v>
      </c>
      <c r="W55" s="33">
        <v>183</v>
      </c>
      <c r="X55" s="33">
        <v>50</v>
      </c>
      <c r="Y55" s="33">
        <v>116</v>
      </c>
      <c r="Z55" s="33">
        <v>30.5</v>
      </c>
      <c r="AA55" s="33">
        <v>351</v>
      </c>
      <c r="AB55" s="33">
        <v>383</v>
      </c>
      <c r="AC55" s="33"/>
      <c r="AD55" s="20"/>
      <c r="AG55" s="67"/>
      <c r="AH55" s="119">
        <f t="shared" si="2"/>
        <v>5691.1</v>
      </c>
      <c r="AI55" s="2" t="e">
        <f t="shared" si="3"/>
        <v>#DIV/0!</v>
      </c>
    </row>
    <row r="56" spans="1:35" s="2" customFormat="1" ht="30" hidden="1" customHeight="1" x14ac:dyDescent="0.25">
      <c r="A56" s="18" t="s">
        <v>52</v>
      </c>
      <c r="B56" s="11">
        <f t="shared" si="0"/>
        <v>0</v>
      </c>
      <c r="C56" s="129">
        <f t="shared" si="1"/>
        <v>1.0313700616165278</v>
      </c>
      <c r="D56" s="130"/>
      <c r="E56" s="32">
        <f>E55/E54</f>
        <v>0.90963636363636369</v>
      </c>
      <c r="F56" s="15">
        <f>F55/F54</f>
        <v>1.0313700616165278</v>
      </c>
      <c r="G56" s="15"/>
      <c r="H56" s="115"/>
      <c r="I56" s="34">
        <f t="shared" ref="I56:AB56" si="29">I55/I54</f>
        <v>1.5714285714285714</v>
      </c>
      <c r="J56" s="34">
        <f t="shared" si="29"/>
        <v>0.9101123595505618</v>
      </c>
      <c r="K56" s="34">
        <f t="shared" si="29"/>
        <v>1.1899109792284865</v>
      </c>
      <c r="L56" s="34">
        <f t="shared" si="29"/>
        <v>1.0387811634349031</v>
      </c>
      <c r="M56" s="34">
        <f t="shared" si="29"/>
        <v>0.64</v>
      </c>
      <c r="N56" s="34">
        <f t="shared" si="29"/>
        <v>0.90445859872611467</v>
      </c>
      <c r="O56" s="34">
        <f t="shared" si="29"/>
        <v>0.65621621621621617</v>
      </c>
      <c r="P56" s="34">
        <f t="shared" si="29"/>
        <v>0.95725388601036265</v>
      </c>
      <c r="Q56" s="34">
        <f t="shared" si="29"/>
        <v>1.1571428571428573</v>
      </c>
      <c r="R56" s="34">
        <f t="shared" si="29"/>
        <v>0.94594594594594594</v>
      </c>
      <c r="S56" s="34">
        <f t="shared" si="29"/>
        <v>1.1864406779661016</v>
      </c>
      <c r="T56" s="34">
        <f t="shared" si="29"/>
        <v>1.346613545816733</v>
      </c>
      <c r="U56" s="34">
        <f t="shared" si="29"/>
        <v>0.16216216216216217</v>
      </c>
      <c r="V56" s="34">
        <f t="shared" si="29"/>
        <v>1.4988962472406182</v>
      </c>
      <c r="W56" s="34">
        <f t="shared" si="29"/>
        <v>0.8632075471698113</v>
      </c>
      <c r="X56" s="34">
        <f t="shared" si="29"/>
        <v>1.1111111111111112</v>
      </c>
      <c r="Y56" s="34">
        <f t="shared" si="29"/>
        <v>1.008695652173913</v>
      </c>
      <c r="Z56" s="34">
        <f t="shared" si="29"/>
        <v>6.1</v>
      </c>
      <c r="AA56" s="34">
        <f t="shared" si="29"/>
        <v>1</v>
      </c>
      <c r="AB56" s="34">
        <f t="shared" si="29"/>
        <v>1.0974212034383954</v>
      </c>
      <c r="AC56" s="34"/>
      <c r="AD56" s="21"/>
      <c r="AG56" s="67"/>
      <c r="AH56" s="119">
        <f t="shared" si="2"/>
        <v>1.0313700616165278</v>
      </c>
      <c r="AI56" s="2" t="e">
        <f t="shared" si="3"/>
        <v>#DIV/0!</v>
      </c>
    </row>
    <row r="57" spans="1:35" s="2" customFormat="1" ht="30" hidden="1" customHeight="1" outlineLevel="1" x14ac:dyDescent="0.25">
      <c r="A57" s="17" t="s">
        <v>61</v>
      </c>
      <c r="B57" s="11">
        <f t="shared" si="0"/>
        <v>0</v>
      </c>
      <c r="C57" s="129">
        <f t="shared" si="1"/>
        <v>0</v>
      </c>
      <c r="D57" s="130"/>
      <c r="E57" s="23"/>
      <c r="F57" s="23">
        <f t="shared" si="28"/>
        <v>0</v>
      </c>
      <c r="G57" s="15" t="e">
        <f>F57/E57</f>
        <v>#DIV/0!</v>
      </c>
      <c r="H57" s="115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21"/>
      <c r="AG57" s="67"/>
      <c r="AH57" s="119">
        <f t="shared" si="2"/>
        <v>0</v>
      </c>
      <c r="AI57" s="2" t="e">
        <f t="shared" si="3"/>
        <v>#DIV/0!</v>
      </c>
    </row>
    <row r="58" spans="1:35" s="2" customFormat="1" ht="30" hidden="1" customHeight="1" x14ac:dyDescent="0.25">
      <c r="A58" s="11" t="s">
        <v>153</v>
      </c>
      <c r="B58" s="11">
        <f t="shared" si="0"/>
        <v>0</v>
      </c>
      <c r="C58" s="129">
        <f t="shared" si="1"/>
        <v>840</v>
      </c>
      <c r="D58" s="130"/>
      <c r="E58" s="23">
        <v>900</v>
      </c>
      <c r="F58" s="23">
        <f t="shared" si="28"/>
        <v>840</v>
      </c>
      <c r="G58" s="15">
        <f>F58/E58</f>
        <v>0.93333333333333335</v>
      </c>
      <c r="H58" s="115"/>
      <c r="I58" s="33">
        <v>12</v>
      </c>
      <c r="J58" s="33">
        <v>105</v>
      </c>
      <c r="K58" s="33">
        <v>72</v>
      </c>
      <c r="L58" s="33">
        <v>5</v>
      </c>
      <c r="M58" s="33">
        <v>7</v>
      </c>
      <c r="N58" s="33">
        <v>9</v>
      </c>
      <c r="O58" s="33">
        <v>119</v>
      </c>
      <c r="P58" s="33">
        <v>70</v>
      </c>
      <c r="Q58" s="33">
        <v>33</v>
      </c>
      <c r="R58" s="33">
        <v>5</v>
      </c>
      <c r="S58" s="33">
        <v>40</v>
      </c>
      <c r="T58" s="33">
        <v>109</v>
      </c>
      <c r="U58" s="33"/>
      <c r="V58" s="33">
        <v>3</v>
      </c>
      <c r="W58" s="33">
        <v>35</v>
      </c>
      <c r="X58" s="33">
        <v>36</v>
      </c>
      <c r="Y58" s="33"/>
      <c r="Z58" s="33">
        <v>17</v>
      </c>
      <c r="AA58" s="33">
        <v>95</v>
      </c>
      <c r="AB58" s="33">
        <v>58</v>
      </c>
      <c r="AC58" s="33">
        <v>10</v>
      </c>
      <c r="AD58" s="20"/>
      <c r="AG58" s="67"/>
      <c r="AH58" s="119">
        <f t="shared" si="2"/>
        <v>840</v>
      </c>
      <c r="AI58" s="2" t="e">
        <f t="shared" si="3"/>
        <v>#DIV/0!</v>
      </c>
    </row>
    <row r="59" spans="1:35" s="2" customFormat="1" ht="26.25" customHeight="1" x14ac:dyDescent="0.25">
      <c r="A59" s="31" t="s">
        <v>154</v>
      </c>
      <c r="B59" s="11">
        <f t="shared" si="0"/>
        <v>0</v>
      </c>
      <c r="C59" s="129">
        <f t="shared" si="1"/>
        <v>12.1</v>
      </c>
      <c r="D59" s="130"/>
      <c r="E59" s="27">
        <v>13</v>
      </c>
      <c r="F59" s="27">
        <f t="shared" si="28"/>
        <v>12.1</v>
      </c>
      <c r="G59" s="15">
        <f>F59/E59</f>
        <v>0.93076923076923079</v>
      </c>
      <c r="H59" s="115">
        <v>1</v>
      </c>
      <c r="I59" s="26"/>
      <c r="J59" s="26"/>
      <c r="K59" s="155">
        <v>12.1</v>
      </c>
      <c r="L59" s="26"/>
      <c r="M59" s="26"/>
      <c r="N59" s="26"/>
      <c r="O59" s="26"/>
      <c r="P59" s="26"/>
      <c r="Q59" s="26"/>
      <c r="R59" s="50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0"/>
      <c r="AG59" s="67"/>
      <c r="AH59" s="119">
        <f t="shared" si="2"/>
        <v>12.1</v>
      </c>
      <c r="AI59" s="2" t="e">
        <f t="shared" si="3"/>
        <v>#DIV/0!</v>
      </c>
    </row>
    <row r="60" spans="1:35" s="2" customFormat="1" ht="26.25" hidden="1" customHeight="1" x14ac:dyDescent="0.25">
      <c r="A60" s="18" t="s">
        <v>52</v>
      </c>
      <c r="B60" s="11">
        <f t="shared" si="0"/>
        <v>0</v>
      </c>
      <c r="C60" s="129">
        <f t="shared" si="1"/>
        <v>1.4404761904761905E-2</v>
      </c>
      <c r="D60" s="130"/>
      <c r="E60" s="9">
        <f>E59/E58</f>
        <v>1.4444444444444444E-2</v>
      </c>
      <c r="F60" s="9">
        <f>F59/F58</f>
        <v>1.4404761904761905E-2</v>
      </c>
      <c r="G60" s="15"/>
      <c r="H60" s="115"/>
      <c r="I60" s="87">
        <f>I59/I58</f>
        <v>0</v>
      </c>
      <c r="J60" s="87">
        <f t="shared" ref="J60:AC60" si="30">J59/J58</f>
        <v>0</v>
      </c>
      <c r="K60" s="87">
        <f t="shared" si="30"/>
        <v>0.16805555555555554</v>
      </c>
      <c r="L60" s="87"/>
      <c r="M60" s="87">
        <f t="shared" si="30"/>
        <v>0</v>
      </c>
      <c r="N60" s="87">
        <f t="shared" si="30"/>
        <v>0</v>
      </c>
      <c r="O60" s="87">
        <f t="shared" si="30"/>
        <v>0</v>
      </c>
      <c r="P60" s="87">
        <f t="shared" si="30"/>
        <v>0</v>
      </c>
      <c r="Q60" s="87">
        <f t="shared" si="30"/>
        <v>0</v>
      </c>
      <c r="R60" s="87">
        <f t="shared" si="30"/>
        <v>0</v>
      </c>
      <c r="S60" s="87">
        <f t="shared" si="30"/>
        <v>0</v>
      </c>
      <c r="T60" s="87">
        <f t="shared" si="30"/>
        <v>0</v>
      </c>
      <c r="U60" s="87"/>
      <c r="V60" s="87">
        <f t="shared" si="30"/>
        <v>0</v>
      </c>
      <c r="W60" s="87">
        <f t="shared" si="30"/>
        <v>0</v>
      </c>
      <c r="X60" s="87">
        <f t="shared" si="30"/>
        <v>0</v>
      </c>
      <c r="Y60" s="87"/>
      <c r="Z60" s="87"/>
      <c r="AA60" s="87">
        <f t="shared" si="30"/>
        <v>0</v>
      </c>
      <c r="AB60" s="87">
        <f t="shared" si="30"/>
        <v>0</v>
      </c>
      <c r="AC60" s="87">
        <f t="shared" si="30"/>
        <v>0</v>
      </c>
      <c r="AD60" s="20"/>
      <c r="AG60" s="67"/>
      <c r="AH60" s="119">
        <f t="shared" si="2"/>
        <v>1.4404761904761905E-2</v>
      </c>
      <c r="AI60" s="2" t="e">
        <f t="shared" si="3"/>
        <v>#DIV/0!</v>
      </c>
    </row>
    <row r="61" spans="1:35" s="2" customFormat="1" ht="30" customHeight="1" x14ac:dyDescent="0.25">
      <c r="A61" s="13" t="s">
        <v>188</v>
      </c>
      <c r="B61" s="11">
        <f t="shared" si="0"/>
        <v>0</v>
      </c>
      <c r="C61" s="129">
        <f t="shared" si="1"/>
        <v>75</v>
      </c>
      <c r="D61" s="130"/>
      <c r="E61" s="27">
        <v>501</v>
      </c>
      <c r="F61" s="27">
        <f t="shared" si="28"/>
        <v>75</v>
      </c>
      <c r="G61" s="15">
        <f t="shared" ref="G61:G76" si="31">F61/E61</f>
        <v>0.1497005988023952</v>
      </c>
      <c r="H61" s="115">
        <v>1</v>
      </c>
      <c r="I61" s="26"/>
      <c r="J61" s="26"/>
      <c r="K61" s="26">
        <v>65</v>
      </c>
      <c r="L61" s="50"/>
      <c r="M61" s="26"/>
      <c r="N61" s="26"/>
      <c r="O61" s="26"/>
      <c r="P61" s="26"/>
      <c r="Q61" s="50"/>
      <c r="R61" s="50"/>
      <c r="S61" s="26"/>
      <c r="T61" s="26"/>
      <c r="U61" s="26"/>
      <c r="V61" s="26"/>
      <c r="W61" s="26"/>
      <c r="X61" s="26"/>
      <c r="Y61" s="26"/>
      <c r="Z61" s="26"/>
      <c r="AA61" s="26"/>
      <c r="AB61" s="26">
        <v>10</v>
      </c>
      <c r="AC61" s="26"/>
      <c r="AD61" s="20"/>
      <c r="AG61" s="67"/>
      <c r="AH61" s="119">
        <f t="shared" si="2"/>
        <v>75</v>
      </c>
      <c r="AI61" s="2" t="e">
        <f t="shared" si="3"/>
        <v>#DIV/0!</v>
      </c>
    </row>
    <row r="62" spans="1:35" s="2" customFormat="1" ht="30" hidden="1" customHeight="1" x14ac:dyDescent="0.25">
      <c r="A62" s="13" t="s">
        <v>52</v>
      </c>
      <c r="B62" s="11">
        <f t="shared" si="0"/>
        <v>0</v>
      </c>
      <c r="C62" s="129">
        <f t="shared" si="1"/>
        <v>0</v>
      </c>
      <c r="D62" s="130"/>
      <c r="E62" s="32"/>
      <c r="F62" s="27">
        <f t="shared" si="28"/>
        <v>0</v>
      </c>
      <c r="G62" s="15" t="e">
        <f t="shared" si="31"/>
        <v>#DIV/0!</v>
      </c>
      <c r="H62" s="11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21"/>
      <c r="AG62" s="67"/>
      <c r="AH62" s="119">
        <f t="shared" si="2"/>
        <v>0</v>
      </c>
      <c r="AI62" s="2" t="e">
        <f t="shared" si="3"/>
        <v>#DIV/0!</v>
      </c>
    </row>
    <row r="63" spans="1:35" s="2" customFormat="1" ht="30" customHeight="1" x14ac:dyDescent="0.25">
      <c r="A63" s="18" t="s">
        <v>189</v>
      </c>
      <c r="B63" s="11">
        <f t="shared" si="0"/>
        <v>0</v>
      </c>
      <c r="C63" s="129">
        <f t="shared" si="1"/>
        <v>827</v>
      </c>
      <c r="D63" s="130"/>
      <c r="E63" s="27">
        <v>3263</v>
      </c>
      <c r="F63" s="27">
        <f>SUM(I63:AC63)</f>
        <v>827</v>
      </c>
      <c r="G63" s="15">
        <f t="shared" si="31"/>
        <v>0.25344774747165183</v>
      </c>
      <c r="H63" s="115">
        <v>1</v>
      </c>
      <c r="I63" s="33">
        <f>I68+I69+I75+I76</f>
        <v>612</v>
      </c>
      <c r="J63" s="33">
        <f t="shared" ref="J63:AD63" si="32">J68+J69+J75+J76</f>
        <v>0</v>
      </c>
      <c r="K63" s="33">
        <f t="shared" si="32"/>
        <v>0</v>
      </c>
      <c r="L63" s="33">
        <f t="shared" si="32"/>
        <v>130</v>
      </c>
      <c r="M63" s="33">
        <f t="shared" si="32"/>
        <v>0</v>
      </c>
      <c r="N63" s="33">
        <f t="shared" si="32"/>
        <v>0</v>
      </c>
      <c r="O63" s="33">
        <f t="shared" si="32"/>
        <v>0</v>
      </c>
      <c r="P63" s="33">
        <f t="shared" si="32"/>
        <v>40</v>
      </c>
      <c r="Q63" s="33">
        <f t="shared" si="32"/>
        <v>0</v>
      </c>
      <c r="R63" s="33">
        <f t="shared" si="32"/>
        <v>0</v>
      </c>
      <c r="S63" s="33">
        <f t="shared" si="32"/>
        <v>0</v>
      </c>
      <c r="T63" s="33">
        <f t="shared" si="32"/>
        <v>0</v>
      </c>
      <c r="U63" s="33">
        <f t="shared" si="32"/>
        <v>0</v>
      </c>
      <c r="V63" s="33">
        <f t="shared" si="32"/>
        <v>30</v>
      </c>
      <c r="W63" s="33">
        <f t="shared" si="32"/>
        <v>0</v>
      </c>
      <c r="X63" s="33">
        <f t="shared" si="32"/>
        <v>15</v>
      </c>
      <c r="Y63" s="33">
        <f t="shared" si="32"/>
        <v>0</v>
      </c>
      <c r="Z63" s="33">
        <f t="shared" si="32"/>
        <v>0</v>
      </c>
      <c r="AA63" s="33">
        <f t="shared" si="32"/>
        <v>0</v>
      </c>
      <c r="AB63" s="33">
        <f t="shared" si="32"/>
        <v>0</v>
      </c>
      <c r="AC63" s="33">
        <f t="shared" si="32"/>
        <v>0</v>
      </c>
      <c r="AD63" s="33">
        <f t="shared" si="32"/>
        <v>0</v>
      </c>
      <c r="AG63" s="67"/>
      <c r="AH63" s="119">
        <f t="shared" si="2"/>
        <v>827</v>
      </c>
      <c r="AI63" s="2" t="e">
        <f t="shared" si="3"/>
        <v>#DIV/0!</v>
      </c>
    </row>
    <row r="64" spans="1:35" s="2" customFormat="1" ht="30" hidden="1" customHeight="1" x14ac:dyDescent="0.25">
      <c r="A64" s="18" t="s">
        <v>190</v>
      </c>
      <c r="B64" s="11">
        <f t="shared" si="0"/>
        <v>0</v>
      </c>
      <c r="C64" s="129">
        <f t="shared" si="1"/>
        <v>0</v>
      </c>
      <c r="D64" s="130"/>
      <c r="E64" s="27">
        <f>E70+E72+E73+E77</f>
        <v>18449</v>
      </c>
      <c r="F64" s="27">
        <f>SUM(I64:AC64)</f>
        <v>0</v>
      </c>
      <c r="G64" s="15">
        <f t="shared" si="31"/>
        <v>0</v>
      </c>
      <c r="H64" s="115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21"/>
      <c r="AG64" s="67"/>
      <c r="AH64" s="119">
        <f t="shared" si="2"/>
        <v>0</v>
      </c>
      <c r="AI64" s="2" t="e">
        <f t="shared" si="3"/>
        <v>#DIV/0!</v>
      </c>
    </row>
    <row r="65" spans="1:35" s="2" customFormat="1" ht="30" hidden="1" customHeight="1" x14ac:dyDescent="0.25">
      <c r="A65" s="18" t="s">
        <v>62</v>
      </c>
      <c r="B65" s="11">
        <f t="shared" si="0"/>
        <v>0</v>
      </c>
      <c r="C65" s="129">
        <f t="shared" si="1"/>
        <v>0</v>
      </c>
      <c r="D65" s="130"/>
      <c r="E65" s="23">
        <v>652</v>
      </c>
      <c r="F65" s="27">
        <f t="shared" si="28"/>
        <v>0</v>
      </c>
      <c r="G65" s="15">
        <f t="shared" si="31"/>
        <v>0</v>
      </c>
      <c r="H65" s="115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20"/>
      <c r="AG65" s="67"/>
      <c r="AH65" s="119">
        <f t="shared" si="2"/>
        <v>0</v>
      </c>
      <c r="AI65" s="2" t="e">
        <f t="shared" si="3"/>
        <v>#DIV/0!</v>
      </c>
    </row>
    <row r="66" spans="1:35" s="2" customFormat="1" ht="30" hidden="1" customHeight="1" outlineLevel="1" x14ac:dyDescent="0.25">
      <c r="A66" s="17" t="s">
        <v>63</v>
      </c>
      <c r="B66" s="11">
        <f t="shared" si="0"/>
        <v>0</v>
      </c>
      <c r="C66" s="129">
        <f t="shared" si="1"/>
        <v>0</v>
      </c>
      <c r="D66" s="130"/>
      <c r="E66" s="23"/>
      <c r="F66" s="23">
        <f t="shared" ref="F66:F79" si="33">SUM(I66:AC66)</f>
        <v>0</v>
      </c>
      <c r="G66" s="15" t="e">
        <f t="shared" si="31"/>
        <v>#DIV/0!</v>
      </c>
      <c r="H66" s="115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21"/>
      <c r="AG66" s="67"/>
      <c r="AH66" s="119">
        <f t="shared" si="2"/>
        <v>0</v>
      </c>
      <c r="AI66" s="2" t="e">
        <f t="shared" si="3"/>
        <v>#DIV/0!</v>
      </c>
    </row>
    <row r="67" spans="1:35" s="2" customFormat="1" ht="30" hidden="1" customHeight="1" outlineLevel="1" x14ac:dyDescent="0.25">
      <c r="A67" s="17" t="s">
        <v>64</v>
      </c>
      <c r="B67" s="11">
        <f t="shared" si="0"/>
        <v>0</v>
      </c>
      <c r="C67" s="129">
        <f t="shared" si="1"/>
        <v>0</v>
      </c>
      <c r="D67" s="130"/>
      <c r="E67" s="23"/>
      <c r="F67" s="23">
        <f t="shared" si="33"/>
        <v>0</v>
      </c>
      <c r="G67" s="15" t="e">
        <f t="shared" si="31"/>
        <v>#DIV/0!</v>
      </c>
      <c r="H67" s="115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21"/>
      <c r="AG67" s="67"/>
      <c r="AH67" s="119">
        <f t="shared" si="2"/>
        <v>0</v>
      </c>
      <c r="AI67" s="2" t="e">
        <f t="shared" si="3"/>
        <v>#DIV/0!</v>
      </c>
    </row>
    <row r="68" spans="1:35" s="2" customFormat="1" ht="30" customHeight="1" collapsed="1" x14ac:dyDescent="0.25">
      <c r="A68" s="18" t="s">
        <v>65</v>
      </c>
      <c r="B68" s="11">
        <f t="shared" si="0"/>
        <v>0</v>
      </c>
      <c r="C68" s="129">
        <f t="shared" si="1"/>
        <v>687</v>
      </c>
      <c r="D68" s="130"/>
      <c r="E68" s="27">
        <v>2219</v>
      </c>
      <c r="F68" s="23">
        <f t="shared" si="33"/>
        <v>687</v>
      </c>
      <c r="G68" s="15">
        <f t="shared" si="31"/>
        <v>0.30959891843172599</v>
      </c>
      <c r="H68" s="115">
        <v>2</v>
      </c>
      <c r="I68" s="35">
        <v>612</v>
      </c>
      <c r="J68" s="35"/>
      <c r="K68" s="35"/>
      <c r="L68" s="35"/>
      <c r="M68" s="35"/>
      <c r="N68" s="35"/>
      <c r="O68" s="35"/>
      <c r="P68" s="35">
        <v>40</v>
      </c>
      <c r="Q68" s="35"/>
      <c r="R68" s="35"/>
      <c r="S68" s="35"/>
      <c r="T68" s="35"/>
      <c r="U68" s="35"/>
      <c r="V68" s="35">
        <v>30</v>
      </c>
      <c r="W68" s="35"/>
      <c r="X68" s="35">
        <v>5</v>
      </c>
      <c r="Y68" s="35"/>
      <c r="Z68" s="35"/>
      <c r="AA68" s="35"/>
      <c r="AB68" s="35"/>
      <c r="AC68" s="35"/>
      <c r="AD68" s="21"/>
      <c r="AG68" s="67"/>
      <c r="AH68" s="119">
        <f t="shared" si="2"/>
        <v>687</v>
      </c>
      <c r="AI68" s="2" t="e">
        <f t="shared" si="3"/>
        <v>#DIV/0!</v>
      </c>
    </row>
    <row r="69" spans="1:35" s="2" customFormat="1" ht="30" customHeight="1" x14ac:dyDescent="0.25">
      <c r="A69" s="18" t="s">
        <v>66</v>
      </c>
      <c r="B69" s="11">
        <f t="shared" si="0"/>
        <v>0</v>
      </c>
      <c r="C69" s="129">
        <f t="shared" si="1"/>
        <v>140</v>
      </c>
      <c r="D69" s="130"/>
      <c r="E69" s="23">
        <v>1786</v>
      </c>
      <c r="F69" s="23">
        <f t="shared" si="33"/>
        <v>140</v>
      </c>
      <c r="G69" s="15">
        <f t="shared" si="31"/>
        <v>7.8387458006718924E-2</v>
      </c>
      <c r="H69" s="115"/>
      <c r="I69" s="35"/>
      <c r="J69" s="35"/>
      <c r="K69" s="35"/>
      <c r="L69" s="35">
        <v>130</v>
      </c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>
        <v>10</v>
      </c>
      <c r="Y69" s="35"/>
      <c r="Z69" s="35"/>
      <c r="AA69" s="35"/>
      <c r="AB69" s="35"/>
      <c r="AC69" s="35"/>
      <c r="AD69" s="21"/>
      <c r="AG69" s="67"/>
      <c r="AH69" s="119">
        <f t="shared" si="2"/>
        <v>140</v>
      </c>
      <c r="AI69" s="2" t="e">
        <f t="shared" si="3"/>
        <v>#DIV/0!</v>
      </c>
    </row>
    <row r="70" spans="1:35" s="2" customFormat="1" ht="30" hidden="1" customHeight="1" x14ac:dyDescent="0.25">
      <c r="A70" s="18" t="s">
        <v>67</v>
      </c>
      <c r="B70" s="11">
        <f t="shared" si="0"/>
        <v>0</v>
      </c>
      <c r="C70" s="129">
        <f t="shared" si="1"/>
        <v>0</v>
      </c>
      <c r="D70" s="130"/>
      <c r="E70" s="23">
        <v>10893</v>
      </c>
      <c r="F70" s="23">
        <f t="shared" si="33"/>
        <v>0</v>
      </c>
      <c r="G70" s="15">
        <f t="shared" si="31"/>
        <v>0</v>
      </c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21"/>
      <c r="AG70" s="67"/>
      <c r="AH70" s="119">
        <f t="shared" si="2"/>
        <v>0</v>
      </c>
      <c r="AI70" s="2" t="e">
        <f t="shared" si="3"/>
        <v>#DIV/0!</v>
      </c>
    </row>
    <row r="71" spans="1:35" s="2" customFormat="1" ht="30" hidden="1" customHeight="1" x14ac:dyDescent="0.25">
      <c r="A71" s="18" t="s">
        <v>68</v>
      </c>
      <c r="B71" s="11">
        <f t="shared" si="0"/>
        <v>0</v>
      </c>
      <c r="C71" s="129">
        <f t="shared" si="1"/>
        <v>0</v>
      </c>
      <c r="D71" s="130"/>
      <c r="E71" s="23">
        <v>2995</v>
      </c>
      <c r="F71" s="23">
        <f t="shared" si="33"/>
        <v>0</v>
      </c>
      <c r="G71" s="15">
        <f t="shared" si="31"/>
        <v>0</v>
      </c>
      <c r="H71" s="11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21"/>
      <c r="AG71" s="67"/>
      <c r="AH71" s="119">
        <f t="shared" si="2"/>
        <v>0</v>
      </c>
      <c r="AI71" s="2" t="e">
        <f t="shared" si="3"/>
        <v>#DIV/0!</v>
      </c>
    </row>
    <row r="72" spans="1:35" s="2" customFormat="1" ht="30" customHeight="1" x14ac:dyDescent="0.25">
      <c r="A72" s="18" t="s">
        <v>69</v>
      </c>
      <c r="B72" s="11">
        <f t="shared" si="0"/>
        <v>0</v>
      </c>
      <c r="C72" s="129">
        <f t="shared" si="1"/>
        <v>628</v>
      </c>
      <c r="D72" s="130"/>
      <c r="E72" s="23">
        <v>6193</v>
      </c>
      <c r="F72" s="23">
        <f t="shared" si="33"/>
        <v>628</v>
      </c>
      <c r="G72" s="15">
        <f t="shared" si="31"/>
        <v>0.10140481188438559</v>
      </c>
      <c r="H72" s="115">
        <v>2</v>
      </c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>
        <v>70</v>
      </c>
      <c r="X72" s="35"/>
      <c r="Y72" s="35"/>
      <c r="Z72" s="35"/>
      <c r="AA72" s="35"/>
      <c r="AB72" s="35">
        <v>458</v>
      </c>
      <c r="AC72" s="35">
        <v>100</v>
      </c>
      <c r="AD72" s="21"/>
      <c r="AG72" s="67"/>
      <c r="AH72" s="119">
        <f t="shared" si="2"/>
        <v>628</v>
      </c>
      <c r="AI72" s="2" t="e">
        <f t="shared" si="3"/>
        <v>#DIV/0!</v>
      </c>
    </row>
    <row r="73" spans="1:35" s="2" customFormat="1" ht="30" customHeight="1" x14ac:dyDescent="0.25">
      <c r="A73" s="18" t="s">
        <v>70</v>
      </c>
      <c r="B73" s="11">
        <f t="shared" ref="B73:B76" si="34">AG73</f>
        <v>0</v>
      </c>
      <c r="C73" s="129">
        <f t="shared" ref="C73:C76" si="35">AH73</f>
        <v>107</v>
      </c>
      <c r="D73" s="130"/>
      <c r="E73" s="23">
        <v>1363</v>
      </c>
      <c r="F73" s="23">
        <f t="shared" si="33"/>
        <v>107</v>
      </c>
      <c r="G73" s="15">
        <f t="shared" si="31"/>
        <v>7.8503301540719009E-2</v>
      </c>
      <c r="H73" s="115">
        <v>1</v>
      </c>
      <c r="I73" s="35"/>
      <c r="J73" s="35"/>
      <c r="K73" s="35"/>
      <c r="L73" s="35"/>
      <c r="M73" s="35"/>
      <c r="N73" s="35">
        <v>26</v>
      </c>
      <c r="O73" s="35"/>
      <c r="P73" s="35">
        <v>11</v>
      </c>
      <c r="Q73" s="35"/>
      <c r="R73" s="35"/>
      <c r="S73" s="35"/>
      <c r="T73" s="106"/>
      <c r="U73" s="35"/>
      <c r="V73" s="35"/>
      <c r="W73" s="35"/>
      <c r="X73" s="35"/>
      <c r="Y73" s="35"/>
      <c r="Z73" s="35"/>
      <c r="AA73" s="35"/>
      <c r="AB73" s="35">
        <v>50</v>
      </c>
      <c r="AC73" s="35">
        <v>20</v>
      </c>
      <c r="AD73" s="21"/>
      <c r="AG73" s="67"/>
      <c r="AH73" s="119">
        <f t="shared" ref="AH73:AH76" si="36">F73-AG73</f>
        <v>107</v>
      </c>
      <c r="AI73" s="2" t="e">
        <f t="shared" ref="AI73:AI76" si="37">AH73/AG73</f>
        <v>#DIV/0!</v>
      </c>
    </row>
    <row r="74" spans="1:35" s="2" customFormat="1" ht="30" hidden="1" customHeight="1" x14ac:dyDescent="0.25">
      <c r="A74" s="18" t="s">
        <v>71</v>
      </c>
      <c r="B74" s="11">
        <f t="shared" si="34"/>
        <v>0</v>
      </c>
      <c r="C74" s="129">
        <f t="shared" si="35"/>
        <v>0</v>
      </c>
      <c r="D74" s="130"/>
      <c r="E74" s="23">
        <v>541</v>
      </c>
      <c r="F74" s="23">
        <f t="shared" si="33"/>
        <v>0</v>
      </c>
      <c r="G74" s="15">
        <f t="shared" si="31"/>
        <v>0</v>
      </c>
      <c r="H74" s="11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107"/>
      <c r="U74" s="107"/>
      <c r="V74" s="45"/>
      <c r="W74" s="35"/>
      <c r="X74" s="35"/>
      <c r="Y74" s="35"/>
      <c r="Z74" s="35"/>
      <c r="AA74" s="35"/>
      <c r="AB74" s="35"/>
      <c r="AC74" s="35"/>
      <c r="AD74" s="21"/>
      <c r="AG74" s="67"/>
      <c r="AH74" s="119">
        <f t="shared" si="36"/>
        <v>0</v>
      </c>
      <c r="AI74" s="2" t="e">
        <f t="shared" si="37"/>
        <v>#DIV/0!</v>
      </c>
    </row>
    <row r="75" spans="1:35" s="2" customFormat="1" ht="30" customHeight="1" x14ac:dyDescent="0.25">
      <c r="A75" s="18" t="s">
        <v>72</v>
      </c>
      <c r="B75" s="11">
        <f t="shared" si="34"/>
        <v>0</v>
      </c>
      <c r="C75" s="129">
        <f t="shared" si="35"/>
        <v>0</v>
      </c>
      <c r="D75" s="130"/>
      <c r="E75" s="23">
        <v>80</v>
      </c>
      <c r="F75" s="23">
        <f t="shared" si="33"/>
        <v>0</v>
      </c>
      <c r="G75" s="15">
        <f t="shared" si="31"/>
        <v>0</v>
      </c>
      <c r="H75" s="115"/>
      <c r="I75" s="35"/>
      <c r="J75" s="35"/>
      <c r="K75" s="23"/>
      <c r="L75" s="88"/>
      <c r="M75" s="88"/>
      <c r="N75" s="35"/>
      <c r="O75" s="35"/>
      <c r="P75" s="35"/>
      <c r="Q75" s="35"/>
      <c r="R75" s="35"/>
      <c r="S75" s="35"/>
      <c r="T75" s="107"/>
      <c r="U75" s="107"/>
      <c r="V75" s="35"/>
      <c r="W75" s="35"/>
      <c r="X75" s="35"/>
      <c r="Y75" s="35"/>
      <c r="Z75" s="35"/>
      <c r="AA75" s="35"/>
      <c r="AB75" s="35"/>
      <c r="AC75" s="35"/>
      <c r="AD75" s="21"/>
      <c r="AG75" s="67"/>
      <c r="AH75" s="119">
        <f t="shared" si="36"/>
        <v>0</v>
      </c>
      <c r="AI75" s="2" t="e">
        <f t="shared" si="37"/>
        <v>#DIV/0!</v>
      </c>
    </row>
    <row r="76" spans="1:35" s="2" customFormat="1" ht="30" customHeight="1" x14ac:dyDescent="0.25">
      <c r="A76" s="18" t="s">
        <v>73</v>
      </c>
      <c r="B76" s="11">
        <f t="shared" si="34"/>
        <v>0</v>
      </c>
      <c r="C76" s="129">
        <f t="shared" si="35"/>
        <v>0</v>
      </c>
      <c r="D76" s="130"/>
      <c r="E76" s="23">
        <v>197</v>
      </c>
      <c r="F76" s="23">
        <f t="shared" si="33"/>
        <v>0</v>
      </c>
      <c r="G76" s="15">
        <f t="shared" si="31"/>
        <v>0</v>
      </c>
      <c r="H76" s="11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107"/>
      <c r="U76" s="107"/>
      <c r="V76" s="35"/>
      <c r="W76" s="35"/>
      <c r="X76" s="35"/>
      <c r="Y76" s="35"/>
      <c r="Z76" s="35"/>
      <c r="AA76" s="35"/>
      <c r="AB76" s="35"/>
      <c r="AC76" s="35"/>
      <c r="AD76" s="21"/>
      <c r="AG76" s="67"/>
      <c r="AH76" s="119">
        <f t="shared" si="36"/>
        <v>0</v>
      </c>
      <c r="AI76" s="2" t="e">
        <f t="shared" si="37"/>
        <v>#DIV/0!</v>
      </c>
    </row>
    <row r="77" spans="1:35" s="2" customFormat="1" ht="30" hidden="1" customHeight="1" x14ac:dyDescent="0.25">
      <c r="A77" s="18" t="s">
        <v>74</v>
      </c>
      <c r="B77" s="18"/>
      <c r="C77" s="18"/>
      <c r="D77" s="18"/>
      <c r="E77" s="23"/>
      <c r="F77" s="23">
        <f t="shared" si="33"/>
        <v>29.4</v>
      </c>
      <c r="G77" s="15"/>
      <c r="H77" s="115"/>
      <c r="I77" s="35"/>
      <c r="J77" s="35">
        <v>1</v>
      </c>
      <c r="K77" s="35">
        <v>8</v>
      </c>
      <c r="L77" s="35">
        <v>2</v>
      </c>
      <c r="M77" s="35">
        <v>2.9</v>
      </c>
      <c r="N77" s="35"/>
      <c r="O77" s="35">
        <v>0.5</v>
      </c>
      <c r="P77" s="35"/>
      <c r="Q77" s="35">
        <v>3</v>
      </c>
      <c r="R77" s="35">
        <v>1.2</v>
      </c>
      <c r="S77" s="35">
        <v>0.5</v>
      </c>
      <c r="T77" s="107"/>
      <c r="U77" s="107"/>
      <c r="V77" s="35"/>
      <c r="W77" s="35">
        <v>2</v>
      </c>
      <c r="X77" s="35"/>
      <c r="Y77" s="35"/>
      <c r="Z77" s="35">
        <v>0.5</v>
      </c>
      <c r="AA77" s="35">
        <v>0.8</v>
      </c>
      <c r="AB77" s="35"/>
      <c r="AC77" s="35">
        <v>7</v>
      </c>
      <c r="AD77" s="21"/>
      <c r="AG77" s="67">
        <v>29.4</v>
      </c>
      <c r="AH77" s="67"/>
    </row>
    <row r="78" spans="1:35" s="2" customFormat="1" ht="30" hidden="1" customHeight="1" x14ac:dyDescent="0.25">
      <c r="A78" s="18" t="s">
        <v>75</v>
      </c>
      <c r="B78" s="18"/>
      <c r="C78" s="18"/>
      <c r="D78" s="18"/>
      <c r="E78" s="23">
        <v>100</v>
      </c>
      <c r="F78" s="19">
        <f t="shared" si="33"/>
        <v>122.9</v>
      </c>
      <c r="G78" s="15">
        <f t="shared" ref="G78:G85" si="38">F78/E78</f>
        <v>1.2290000000000001</v>
      </c>
      <c r="H78" s="115"/>
      <c r="I78" s="35"/>
      <c r="J78" s="35"/>
      <c r="K78" s="35"/>
      <c r="L78" s="35">
        <v>22</v>
      </c>
      <c r="M78" s="35"/>
      <c r="N78" s="35"/>
      <c r="O78" s="35"/>
      <c r="P78" s="35"/>
      <c r="Q78" s="35"/>
      <c r="R78" s="35"/>
      <c r="S78" s="35">
        <v>4</v>
      </c>
      <c r="T78" s="107"/>
      <c r="U78" s="107"/>
      <c r="V78" s="35">
        <v>36</v>
      </c>
      <c r="W78" s="35">
        <v>15.7</v>
      </c>
      <c r="X78" s="35">
        <v>3.2</v>
      </c>
      <c r="Y78" s="35"/>
      <c r="Z78" s="35"/>
      <c r="AA78" s="35">
        <v>42</v>
      </c>
      <c r="AB78" s="35"/>
      <c r="AC78" s="35"/>
      <c r="AD78" s="21"/>
      <c r="AG78" s="67">
        <v>122.9</v>
      </c>
      <c r="AH78" s="67"/>
    </row>
    <row r="79" spans="1:35" ht="30" hidden="1" customHeight="1" x14ac:dyDescent="0.25">
      <c r="A79" s="11" t="s">
        <v>76</v>
      </c>
      <c r="B79" s="44"/>
      <c r="C79" s="44"/>
      <c r="D79" s="44"/>
      <c r="E79" s="23"/>
      <c r="F79" s="23">
        <f t="shared" si="33"/>
        <v>0</v>
      </c>
      <c r="G79" s="15" t="e">
        <f t="shared" si="38"/>
        <v>#DIV/0!</v>
      </c>
      <c r="H79" s="11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107"/>
      <c r="U79" s="107"/>
      <c r="V79" s="35"/>
      <c r="W79" s="35"/>
      <c r="X79" s="35"/>
      <c r="Y79" s="35"/>
      <c r="Z79" s="35"/>
      <c r="AA79" s="35"/>
      <c r="AB79" s="35"/>
      <c r="AC79" s="35"/>
      <c r="AG79" s="60">
        <v>0</v>
      </c>
    </row>
    <row r="80" spans="1:35" ht="30" hidden="1" customHeight="1" x14ac:dyDescent="0.25">
      <c r="A80" s="31" t="s">
        <v>77</v>
      </c>
      <c r="B80" s="93"/>
      <c r="C80" s="93"/>
      <c r="D80" s="93"/>
      <c r="E80" s="23">
        <v>102</v>
      </c>
      <c r="F80" s="23">
        <f>SUM(I80:AC80)</f>
        <v>122.9</v>
      </c>
      <c r="G80" s="15">
        <f t="shared" si="38"/>
        <v>1.2049019607843139</v>
      </c>
      <c r="H80" s="115"/>
      <c r="I80" s="35"/>
      <c r="J80" s="35"/>
      <c r="K80" s="35"/>
      <c r="L80" s="35">
        <v>22</v>
      </c>
      <c r="M80" s="35"/>
      <c r="N80" s="35"/>
      <c r="O80" s="35"/>
      <c r="P80" s="35"/>
      <c r="Q80" s="35"/>
      <c r="R80" s="35"/>
      <c r="S80" s="35">
        <v>4</v>
      </c>
      <c r="T80" s="107"/>
      <c r="U80" s="107"/>
      <c r="V80" s="35">
        <v>36</v>
      </c>
      <c r="W80" s="35">
        <v>15.7</v>
      </c>
      <c r="X80" s="35">
        <v>3.2</v>
      </c>
      <c r="Y80" s="35"/>
      <c r="Z80" s="35"/>
      <c r="AA80" s="35">
        <v>42</v>
      </c>
      <c r="AB80" s="35"/>
      <c r="AC80" s="35"/>
      <c r="AG80" s="60">
        <v>122.9</v>
      </c>
    </row>
    <row r="81" spans="1:34" ht="30" hidden="1" customHeight="1" x14ac:dyDescent="0.25">
      <c r="A81" s="13" t="s">
        <v>52</v>
      </c>
      <c r="B81" s="13"/>
      <c r="C81" s="13"/>
      <c r="D81" s="13"/>
      <c r="E81" s="32"/>
      <c r="F81" s="23">
        <f>SUM(I81:AC81)</f>
        <v>0</v>
      </c>
      <c r="G81" s="15" t="e">
        <f t="shared" si="38"/>
        <v>#DIV/0!</v>
      </c>
      <c r="H81" s="115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94"/>
      <c r="U81" s="34"/>
      <c r="V81" s="34"/>
      <c r="W81" s="34"/>
      <c r="X81" s="34"/>
      <c r="Y81" s="34"/>
      <c r="Z81" s="34"/>
      <c r="AA81" s="34"/>
      <c r="AB81" s="34"/>
      <c r="AC81" s="34"/>
      <c r="AG81" s="60">
        <v>0</v>
      </c>
    </row>
    <row r="82" spans="1:34" ht="30" hidden="1" customHeight="1" x14ac:dyDescent="0.25">
      <c r="A82" s="13" t="s">
        <v>78</v>
      </c>
      <c r="B82" s="13"/>
      <c r="C82" s="13"/>
      <c r="D82" s="13"/>
      <c r="E82" s="32"/>
      <c r="F82" s="23">
        <f>SUM(I82:AC82)</f>
        <v>0</v>
      </c>
      <c r="G82" s="15" t="e">
        <f t="shared" si="38"/>
        <v>#DIV/0!</v>
      </c>
      <c r="H82" s="115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G82" s="60">
        <v>0</v>
      </c>
    </row>
    <row r="83" spans="1:34" ht="30" hidden="1" customHeight="1" x14ac:dyDescent="0.25">
      <c r="A83" s="13"/>
      <c r="B83" s="13"/>
      <c r="C83" s="13"/>
      <c r="D83" s="13"/>
      <c r="E83" s="32"/>
      <c r="F83" s="88"/>
      <c r="G83" s="15" t="e">
        <f t="shared" si="38"/>
        <v>#DIV/0!</v>
      </c>
      <c r="H83" s="115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34" s="4" customFormat="1" ht="30" hidden="1" customHeight="1" x14ac:dyDescent="0.25">
      <c r="A84" s="70" t="s">
        <v>79</v>
      </c>
      <c r="B84" s="70"/>
      <c r="C84" s="70"/>
      <c r="D84" s="70"/>
      <c r="E84" s="37"/>
      <c r="F84" s="37">
        <f>SUM(I84:AC84)</f>
        <v>0</v>
      </c>
      <c r="G84" s="15" t="e">
        <f t="shared" si="38"/>
        <v>#DIV/0!</v>
      </c>
      <c r="H84" s="115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G84" s="108">
        <v>0</v>
      </c>
      <c r="AH84" s="108"/>
    </row>
    <row r="85" spans="1:34" ht="30" hidden="1" customHeight="1" x14ac:dyDescent="0.25">
      <c r="A85" s="13"/>
      <c r="B85" s="13"/>
      <c r="C85" s="13"/>
      <c r="D85" s="13"/>
      <c r="E85" s="32"/>
      <c r="F85" s="88"/>
      <c r="G85" s="15" t="e">
        <f t="shared" si="38"/>
        <v>#DIV/0!</v>
      </c>
      <c r="H85" s="115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1:34" ht="7.9" hidden="1" customHeight="1" x14ac:dyDescent="0.25">
      <c r="A86" s="13"/>
      <c r="B86" s="13"/>
      <c r="C86" s="13"/>
      <c r="D86" s="13"/>
      <c r="E86" s="32"/>
      <c r="F86" s="19"/>
      <c r="G86" s="15"/>
      <c r="H86" s="15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</row>
    <row r="87" spans="1:34" s="39" customFormat="1" ht="26.25" hidden="1" customHeight="1" x14ac:dyDescent="0.25">
      <c r="A87" s="13" t="s">
        <v>80</v>
      </c>
      <c r="B87" s="13"/>
      <c r="C87" s="13"/>
      <c r="D87" s="13"/>
      <c r="E87" s="38"/>
      <c r="F87" s="38">
        <f>SUM(I87:AC87)</f>
        <v>-204341</v>
      </c>
      <c r="G87" s="15"/>
      <c r="H87" s="15"/>
      <c r="I87" s="109">
        <f>(I42-I88)</f>
        <v>-8793</v>
      </c>
      <c r="J87" s="109">
        <f t="shared" ref="J87:AC87" si="39">(J42-J88)</f>
        <v>-6195</v>
      </c>
      <c r="K87" s="109">
        <f t="shared" si="39"/>
        <v>-12980</v>
      </c>
      <c r="L87" s="109">
        <f t="shared" si="39"/>
        <v>-11006</v>
      </c>
      <c r="M87" s="109">
        <f t="shared" si="39"/>
        <v>-6395</v>
      </c>
      <c r="N87" s="109">
        <f t="shared" si="39"/>
        <v>-15762</v>
      </c>
      <c r="O87" s="109">
        <f t="shared" si="39"/>
        <v>-10666</v>
      </c>
      <c r="P87" s="109">
        <f t="shared" si="39"/>
        <v>-9882</v>
      </c>
      <c r="Q87" s="109">
        <f t="shared" si="39"/>
        <v>-10251</v>
      </c>
      <c r="R87" s="109">
        <f t="shared" si="39"/>
        <v>-4591</v>
      </c>
      <c r="S87" s="109">
        <f t="shared" si="39"/>
        <v>-5460</v>
      </c>
      <c r="T87" s="109">
        <f t="shared" si="39"/>
        <v>-7565</v>
      </c>
      <c r="U87" s="109">
        <f t="shared" si="39"/>
        <v>-10004</v>
      </c>
      <c r="V87" s="109">
        <f t="shared" si="39"/>
        <v>-13456</v>
      </c>
      <c r="W87" s="109">
        <f t="shared" si="39"/>
        <v>-11757</v>
      </c>
      <c r="X87" s="109">
        <f t="shared" si="39"/>
        <v>-10041</v>
      </c>
      <c r="Y87" s="109">
        <f t="shared" si="39"/>
        <v>-9650</v>
      </c>
      <c r="Z87" s="109">
        <f t="shared" si="39"/>
        <v>-3137</v>
      </c>
      <c r="AA87" s="109">
        <f t="shared" si="39"/>
        <v>-8232</v>
      </c>
      <c r="AB87" s="109">
        <f t="shared" si="39"/>
        <v>-18413</v>
      </c>
      <c r="AC87" s="109">
        <f t="shared" si="39"/>
        <v>-10105</v>
      </c>
      <c r="AG87" s="122"/>
      <c r="AH87" s="122"/>
    </row>
    <row r="88" spans="1:34" ht="30" hidden="1" customHeight="1" x14ac:dyDescent="0.25">
      <c r="A88" s="13" t="s">
        <v>81</v>
      </c>
      <c r="B88" s="40"/>
      <c r="C88" s="40"/>
      <c r="D88" s="40"/>
      <c r="E88" s="23"/>
      <c r="F88" s="23">
        <f>SUM(I88:AC88)</f>
        <v>212590</v>
      </c>
      <c r="G88" s="15"/>
      <c r="H88" s="15"/>
      <c r="I88" s="10">
        <v>10620</v>
      </c>
      <c r="J88" s="10">
        <v>6336</v>
      </c>
      <c r="K88" s="10">
        <v>14290</v>
      </c>
      <c r="L88" s="10">
        <v>11599</v>
      </c>
      <c r="M88" s="10">
        <v>6400</v>
      </c>
      <c r="N88" s="10">
        <v>15780</v>
      </c>
      <c r="O88" s="10">
        <v>10934</v>
      </c>
      <c r="P88" s="10">
        <v>10102</v>
      </c>
      <c r="Q88" s="10">
        <v>10378</v>
      </c>
      <c r="R88" s="10">
        <v>4591</v>
      </c>
      <c r="S88" s="10">
        <v>5460</v>
      </c>
      <c r="T88" s="10">
        <v>7565</v>
      </c>
      <c r="U88" s="10">
        <v>11136</v>
      </c>
      <c r="V88" s="10">
        <v>13556</v>
      </c>
      <c r="W88" s="10">
        <v>11999</v>
      </c>
      <c r="X88" s="10">
        <v>10088</v>
      </c>
      <c r="Y88" s="10">
        <v>9650</v>
      </c>
      <c r="Z88" s="10">
        <v>3302</v>
      </c>
      <c r="AA88" s="10">
        <v>8299</v>
      </c>
      <c r="AB88" s="10">
        <v>20155</v>
      </c>
      <c r="AC88" s="10">
        <v>10350</v>
      </c>
      <c r="AD88" s="20"/>
    </row>
    <row r="89" spans="1:34" ht="30" hidden="1" customHeight="1" x14ac:dyDescent="0.25">
      <c r="A89" s="13"/>
      <c r="B89" s="13"/>
      <c r="C89" s="13"/>
      <c r="D89" s="13"/>
      <c r="E89" s="32"/>
      <c r="F89" s="23"/>
      <c r="G89" s="15" t="e">
        <f>F89/E89</f>
        <v>#DIV/0!</v>
      </c>
      <c r="H89" s="15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34" s="39" customFormat="1" ht="30" hidden="1" customHeight="1" x14ac:dyDescent="0.25">
      <c r="A90" s="13" t="s">
        <v>82</v>
      </c>
      <c r="B90" s="13"/>
      <c r="C90" s="13"/>
      <c r="D90" s="13"/>
      <c r="E90" s="38"/>
      <c r="F90" s="38"/>
      <c r="G90" s="15"/>
      <c r="H90" s="15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G90" s="122"/>
      <c r="AH90" s="122"/>
    </row>
    <row r="91" spans="1:34" ht="30" hidden="1" customHeight="1" x14ac:dyDescent="0.25">
      <c r="A91" s="13" t="s">
        <v>83</v>
      </c>
      <c r="B91" s="126"/>
      <c r="C91" s="126"/>
      <c r="D91" s="126"/>
      <c r="E91" s="33"/>
      <c r="F91" s="27">
        <f>SUM(I91:AC91)</f>
        <v>0</v>
      </c>
      <c r="G91" s="15" t="e">
        <f>F91/E91</f>
        <v>#DIV/0!</v>
      </c>
      <c r="H91" s="113"/>
      <c r="I91" s="33"/>
      <c r="J91" s="33"/>
      <c r="K91" s="33"/>
      <c r="L91" s="33"/>
      <c r="M91" s="33"/>
      <c r="N91" s="33"/>
      <c r="O91" s="33"/>
      <c r="P91" s="33"/>
      <c r="Q91" s="33"/>
      <c r="R91" s="11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</row>
    <row r="92" spans="1:34" ht="30" hidden="1" customHeight="1" x14ac:dyDescent="0.25">
      <c r="A92" s="40" t="s">
        <v>84</v>
      </c>
      <c r="B92" s="40"/>
      <c r="C92" s="40"/>
      <c r="D92" s="40"/>
      <c r="E92" s="41"/>
      <c r="F92" s="41"/>
      <c r="G92" s="15" t="e">
        <f>F92/E92</f>
        <v>#DIV/0!</v>
      </c>
      <c r="H92" s="114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34" ht="30" hidden="1" customHeight="1" x14ac:dyDescent="0.25">
      <c r="A93" s="13" t="s">
        <v>85</v>
      </c>
      <c r="B93" s="13"/>
      <c r="C93" s="13"/>
      <c r="D93" s="13"/>
      <c r="E93" s="38"/>
      <c r="F93" s="38">
        <f>F42+F55+F59+F63+F64</f>
        <v>14779.2</v>
      </c>
      <c r="G93" s="15"/>
      <c r="H93" s="114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34" ht="30" hidden="1" customHeight="1" x14ac:dyDescent="0.25">
      <c r="A94" s="13" t="s">
        <v>86</v>
      </c>
      <c r="B94" s="13"/>
      <c r="C94" s="13"/>
      <c r="D94" s="13"/>
      <c r="E94" s="29"/>
      <c r="F94" s="29" t="e">
        <f>F93/F92</f>
        <v>#DIV/0!</v>
      </c>
      <c r="G94" s="15" t="e">
        <f>F94/E94</f>
        <v>#DIV/0!</v>
      </c>
      <c r="H94" s="114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</row>
    <row r="95" spans="1:34" ht="30" hidden="1" customHeight="1" x14ac:dyDescent="0.25">
      <c r="A95" s="40" t="s">
        <v>169</v>
      </c>
      <c r="B95" s="40"/>
      <c r="C95" s="40"/>
      <c r="D95" s="40"/>
      <c r="E95" s="74"/>
      <c r="F95" s="74"/>
      <c r="G95" s="43"/>
      <c r="H95" s="43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</row>
    <row r="96" spans="1:34" s="12" customFormat="1" ht="30" hidden="1" customHeight="1" outlineLevel="1" x14ac:dyDescent="0.2">
      <c r="A96" s="44" t="s">
        <v>87</v>
      </c>
      <c r="B96" s="44"/>
      <c r="C96" s="44"/>
      <c r="D96" s="44"/>
      <c r="E96" s="23"/>
      <c r="F96" s="27">
        <f>SUM(I96:AC96)</f>
        <v>299643</v>
      </c>
      <c r="G96" s="15"/>
      <c r="H96" s="15"/>
      <c r="I96" s="10">
        <v>15618</v>
      </c>
      <c r="J96" s="10">
        <v>9881</v>
      </c>
      <c r="K96" s="10">
        <v>17703</v>
      </c>
      <c r="L96" s="10">
        <v>18359</v>
      </c>
      <c r="M96" s="10">
        <v>9522</v>
      </c>
      <c r="N96" s="10">
        <v>22534</v>
      </c>
      <c r="O96" s="10">
        <v>13480</v>
      </c>
      <c r="P96" s="10">
        <v>13503</v>
      </c>
      <c r="Q96" s="10">
        <v>15301</v>
      </c>
      <c r="R96" s="10">
        <v>5835</v>
      </c>
      <c r="S96" s="10">
        <v>8476</v>
      </c>
      <c r="T96" s="10">
        <v>15145</v>
      </c>
      <c r="U96" s="10">
        <v>17387</v>
      </c>
      <c r="V96" s="10">
        <v>16968</v>
      </c>
      <c r="W96" s="10">
        <v>18608</v>
      </c>
      <c r="X96" s="10">
        <v>13471</v>
      </c>
      <c r="Y96" s="10">
        <v>10438</v>
      </c>
      <c r="Z96" s="10">
        <v>5721</v>
      </c>
      <c r="AA96" s="10">
        <v>15263</v>
      </c>
      <c r="AB96" s="10">
        <v>23648</v>
      </c>
      <c r="AC96" s="10">
        <v>12782</v>
      </c>
      <c r="AG96" s="120"/>
      <c r="AH96" s="120"/>
    </row>
    <row r="97" spans="1:34" s="12" customFormat="1" ht="30" hidden="1" customHeight="1" outlineLevel="1" x14ac:dyDescent="0.2">
      <c r="A97" s="44" t="s">
        <v>92</v>
      </c>
      <c r="B97" s="44"/>
      <c r="C97" s="44"/>
      <c r="D97" s="44"/>
      <c r="E97" s="88"/>
      <c r="F97" s="26"/>
      <c r="G97" s="15"/>
      <c r="H97" s="15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G97" s="120"/>
      <c r="AH97" s="120"/>
    </row>
    <row r="98" spans="1:34" s="12" customFormat="1" ht="30" hidden="1" customHeight="1" outlineLevel="1" x14ac:dyDescent="0.2">
      <c r="A98" s="44" t="s">
        <v>150</v>
      </c>
      <c r="B98" s="44"/>
      <c r="C98" s="44"/>
      <c r="D98" s="44"/>
      <c r="E98" s="88"/>
      <c r="F98" s="26"/>
      <c r="G98" s="15"/>
      <c r="H98" s="15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G98" s="120"/>
      <c r="AH98" s="120"/>
    </row>
    <row r="99" spans="1:34" s="12" customFormat="1" ht="30" hidden="1" customHeight="1" outlineLevel="1" x14ac:dyDescent="0.2">
      <c r="A99" s="44" t="s">
        <v>151</v>
      </c>
      <c r="B99" s="44"/>
      <c r="C99" s="44"/>
      <c r="D99" s="44"/>
      <c r="E99" s="88"/>
      <c r="F99" s="26"/>
      <c r="G99" s="15"/>
      <c r="H99" s="15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G99" s="120"/>
      <c r="AH99" s="120"/>
    </row>
    <row r="100" spans="1:34" s="46" customFormat="1" ht="34.9" hidden="1" customHeight="1" outlineLevel="1" x14ac:dyDescent="0.2">
      <c r="A100" s="13" t="s">
        <v>88</v>
      </c>
      <c r="B100" s="40"/>
      <c r="C100" s="40"/>
      <c r="D100" s="40"/>
      <c r="E100" s="88"/>
      <c r="F100" s="26">
        <f>SUM(I100:AC100)</f>
        <v>784</v>
      </c>
      <c r="G100" s="15"/>
      <c r="H100" s="15"/>
      <c r="I100" s="10"/>
      <c r="J100" s="10">
        <v>91</v>
      </c>
      <c r="K100" s="10"/>
      <c r="L100" s="10"/>
      <c r="M100" s="10"/>
      <c r="N100" s="10"/>
      <c r="O100" s="10"/>
      <c r="P100" s="10"/>
      <c r="Q100" s="10"/>
      <c r="R100" s="10"/>
      <c r="S100" s="10">
        <v>77</v>
      </c>
      <c r="T100" s="10"/>
      <c r="U100" s="10">
        <v>154</v>
      </c>
      <c r="V100" s="10"/>
      <c r="W100" s="10"/>
      <c r="X100" s="10"/>
      <c r="Y100" s="10"/>
      <c r="Z100" s="10">
        <v>402</v>
      </c>
      <c r="AA100" s="10">
        <v>60</v>
      </c>
      <c r="AB100" s="10"/>
      <c r="AC100" s="10"/>
      <c r="AG100" s="123"/>
      <c r="AH100" s="123"/>
    </row>
    <row r="101" spans="1:34" s="46" customFormat="1" ht="33" hidden="1" customHeight="1" outlineLevel="1" x14ac:dyDescent="0.2">
      <c r="A101" s="13" t="s">
        <v>89</v>
      </c>
      <c r="B101" s="40"/>
      <c r="C101" s="40"/>
      <c r="D101" s="40"/>
      <c r="E101" s="88"/>
      <c r="F101" s="26">
        <f>SUM(I101:AC101)</f>
        <v>1748</v>
      </c>
      <c r="G101" s="15"/>
      <c r="H101" s="15"/>
      <c r="I101" s="10"/>
      <c r="J101" s="10"/>
      <c r="K101" s="10"/>
      <c r="L101" s="10"/>
      <c r="M101" s="10"/>
      <c r="N101" s="10"/>
      <c r="O101" s="10"/>
      <c r="P101" s="10"/>
      <c r="Q101" s="10">
        <v>52</v>
      </c>
      <c r="R101" s="10"/>
      <c r="S101" s="10">
        <v>70</v>
      </c>
      <c r="T101" s="10">
        <v>200</v>
      </c>
      <c r="U101" s="10">
        <v>809</v>
      </c>
      <c r="V101" s="10"/>
      <c r="W101" s="10">
        <v>240</v>
      </c>
      <c r="X101" s="10"/>
      <c r="Y101" s="10">
        <v>20</v>
      </c>
      <c r="Z101" s="10">
        <v>6</v>
      </c>
      <c r="AA101" s="10"/>
      <c r="AB101" s="10">
        <v>351</v>
      </c>
      <c r="AC101" s="10"/>
      <c r="AG101" s="123"/>
      <c r="AH101" s="123"/>
    </row>
    <row r="102" spans="1:34" s="12" customFormat="1" ht="34.15" hidden="1" customHeight="1" outlineLevel="1" x14ac:dyDescent="0.2">
      <c r="A102" s="11" t="s">
        <v>90</v>
      </c>
      <c r="B102" s="11"/>
      <c r="C102" s="11"/>
      <c r="D102" s="11"/>
      <c r="E102" s="27">
        <v>303227</v>
      </c>
      <c r="F102" s="27">
        <f>SUM(I102:AC102)</f>
        <v>301407</v>
      </c>
      <c r="G102" s="15">
        <f>F102/E102</f>
        <v>0.99399789596572863</v>
      </c>
      <c r="H102" s="15"/>
      <c r="I102" s="10">
        <v>15618</v>
      </c>
      <c r="J102" s="10">
        <v>9881</v>
      </c>
      <c r="K102" s="10">
        <v>17818</v>
      </c>
      <c r="L102" s="10">
        <v>19159</v>
      </c>
      <c r="M102" s="10">
        <v>9522</v>
      </c>
      <c r="N102" s="10">
        <v>22534</v>
      </c>
      <c r="O102" s="10">
        <v>13480</v>
      </c>
      <c r="P102" s="10">
        <v>13503</v>
      </c>
      <c r="Q102" s="10">
        <v>15301</v>
      </c>
      <c r="R102" s="10">
        <v>5835</v>
      </c>
      <c r="S102" s="10">
        <v>8667</v>
      </c>
      <c r="T102" s="10">
        <v>15145</v>
      </c>
      <c r="U102" s="10">
        <v>17433</v>
      </c>
      <c r="V102" s="10">
        <v>16968</v>
      </c>
      <c r="W102" s="10">
        <v>18751</v>
      </c>
      <c r="X102" s="10">
        <v>13696</v>
      </c>
      <c r="Y102" s="10">
        <v>10438</v>
      </c>
      <c r="Z102" s="10">
        <v>5721</v>
      </c>
      <c r="AA102" s="10">
        <v>15507</v>
      </c>
      <c r="AB102" s="10">
        <v>23648</v>
      </c>
      <c r="AC102" s="10">
        <v>12782</v>
      </c>
      <c r="AG102" s="120"/>
      <c r="AH102" s="120"/>
    </row>
    <row r="103" spans="1:34" s="12" customFormat="1" ht="30" hidden="1" customHeight="1" x14ac:dyDescent="0.2">
      <c r="A103" s="31" t="s">
        <v>91</v>
      </c>
      <c r="B103" s="93"/>
      <c r="C103" s="93"/>
      <c r="D103" s="93"/>
      <c r="E103" s="23">
        <v>297991</v>
      </c>
      <c r="F103" s="27">
        <f>SUM(I103:AC103)</f>
        <v>298518</v>
      </c>
      <c r="G103" s="15">
        <f>F103/E103</f>
        <v>1.0017685097872084</v>
      </c>
      <c r="H103" s="15"/>
      <c r="I103" s="88">
        <v>15618</v>
      </c>
      <c r="J103" s="88">
        <v>9790</v>
      </c>
      <c r="K103" s="88">
        <v>17818</v>
      </c>
      <c r="L103" s="88">
        <v>18910</v>
      </c>
      <c r="M103" s="88">
        <v>9522</v>
      </c>
      <c r="N103" s="88">
        <v>22534</v>
      </c>
      <c r="O103" s="88">
        <v>13480</v>
      </c>
      <c r="P103" s="88">
        <v>13477</v>
      </c>
      <c r="Q103" s="88">
        <v>15249</v>
      </c>
      <c r="R103" s="88">
        <v>5835</v>
      </c>
      <c r="S103" s="88">
        <v>8418</v>
      </c>
      <c r="T103" s="88">
        <v>14945</v>
      </c>
      <c r="U103" s="88">
        <v>16470</v>
      </c>
      <c r="V103" s="88">
        <v>17176</v>
      </c>
      <c r="W103" s="88">
        <v>18451</v>
      </c>
      <c r="X103" s="88">
        <v>13606</v>
      </c>
      <c r="Y103" s="88">
        <v>10380</v>
      </c>
      <c r="Z103" s="88">
        <v>5313</v>
      </c>
      <c r="AA103" s="88">
        <v>15447</v>
      </c>
      <c r="AB103" s="88">
        <v>23297</v>
      </c>
      <c r="AC103" s="88">
        <v>12782</v>
      </c>
      <c r="AD103" s="69"/>
      <c r="AG103" s="120"/>
      <c r="AH103" s="120"/>
    </row>
    <row r="104" spans="1:34" s="12" customFormat="1" ht="30" hidden="1" customHeight="1" x14ac:dyDescent="0.2">
      <c r="A104" s="11" t="s">
        <v>205</v>
      </c>
      <c r="B104" s="44"/>
      <c r="C104" s="44"/>
      <c r="D104" s="44"/>
      <c r="E104" s="23"/>
      <c r="F104" s="27">
        <f>SUM(I104:AC104)</f>
        <v>298834</v>
      </c>
      <c r="G104" s="15"/>
      <c r="H104" s="15"/>
      <c r="I104" s="88">
        <f>I102-I101</f>
        <v>15618</v>
      </c>
      <c r="J104" s="88">
        <f>J102-J101-J100</f>
        <v>9790</v>
      </c>
      <c r="K104" s="88">
        <f t="shared" ref="K104:Y104" si="40">K102-K101</f>
        <v>17818</v>
      </c>
      <c r="L104" s="88">
        <v>18910</v>
      </c>
      <c r="M104" s="88">
        <f t="shared" si="40"/>
        <v>9522</v>
      </c>
      <c r="N104" s="88">
        <f t="shared" si="40"/>
        <v>22534</v>
      </c>
      <c r="O104" s="88">
        <f t="shared" si="40"/>
        <v>13480</v>
      </c>
      <c r="P104" s="88">
        <f t="shared" si="40"/>
        <v>13503</v>
      </c>
      <c r="Q104" s="88">
        <f>Q102-Q101</f>
        <v>15249</v>
      </c>
      <c r="R104" s="88">
        <f t="shared" si="40"/>
        <v>5835</v>
      </c>
      <c r="S104" s="88">
        <f>S102-S101-S100</f>
        <v>8520</v>
      </c>
      <c r="T104" s="88">
        <f t="shared" si="40"/>
        <v>14945</v>
      </c>
      <c r="U104" s="88">
        <f>U102-U100-U101</f>
        <v>16470</v>
      </c>
      <c r="V104" s="88">
        <v>17176</v>
      </c>
      <c r="W104" s="88">
        <f t="shared" si="40"/>
        <v>18511</v>
      </c>
      <c r="X104" s="88">
        <f>X102-X101</f>
        <v>13696</v>
      </c>
      <c r="Y104" s="88">
        <f t="shared" si="40"/>
        <v>10418</v>
      </c>
      <c r="Z104" s="88">
        <f>Z102-Z101-Z100</f>
        <v>5313</v>
      </c>
      <c r="AA104" s="88">
        <f>AA102-AA101-AA100</f>
        <v>15447</v>
      </c>
      <c r="AB104" s="88">
        <f>AB102-AB101</f>
        <v>23297</v>
      </c>
      <c r="AC104" s="88">
        <f>AC102-AC101</f>
        <v>12782</v>
      </c>
      <c r="AG104" s="120"/>
      <c r="AH104" s="120"/>
    </row>
    <row r="105" spans="1:34" s="12" customFormat="1" ht="30" hidden="1" customHeight="1" x14ac:dyDescent="0.2">
      <c r="A105" s="13" t="s">
        <v>175</v>
      </c>
      <c r="B105" s="13"/>
      <c r="C105" s="13"/>
      <c r="D105" s="13"/>
      <c r="E105" s="29">
        <f>E103/E102</f>
        <v>0.98273240839371168</v>
      </c>
      <c r="F105" s="29">
        <f>F103/F96</f>
        <v>0.99624553218329814</v>
      </c>
      <c r="G105" s="15">
        <f>F105/E105</f>
        <v>1.0137505628939967</v>
      </c>
      <c r="H105" s="15"/>
      <c r="I105" s="29">
        <f>I103/I104</f>
        <v>1</v>
      </c>
      <c r="J105" s="29">
        <f t="shared" ref="J105:AC105" si="41">J103/J104</f>
        <v>1</v>
      </c>
      <c r="K105" s="29">
        <f t="shared" si="41"/>
        <v>1</v>
      </c>
      <c r="L105" s="29">
        <f t="shared" si="41"/>
        <v>1</v>
      </c>
      <c r="M105" s="29">
        <f t="shared" si="41"/>
        <v>1</v>
      </c>
      <c r="N105" s="29">
        <f t="shared" si="41"/>
        <v>1</v>
      </c>
      <c r="O105" s="29">
        <f t="shared" si="41"/>
        <v>1</v>
      </c>
      <c r="P105" s="29">
        <f t="shared" si="41"/>
        <v>0.99807450196252689</v>
      </c>
      <c r="Q105" s="29">
        <f>Q103/Q104</f>
        <v>1</v>
      </c>
      <c r="R105" s="29">
        <f t="shared" si="41"/>
        <v>1</v>
      </c>
      <c r="S105" s="29">
        <f t="shared" si="41"/>
        <v>0.98802816901408452</v>
      </c>
      <c r="T105" s="29">
        <f t="shared" si="41"/>
        <v>1</v>
      </c>
      <c r="U105" s="29">
        <f t="shared" si="41"/>
        <v>1</v>
      </c>
      <c r="V105" s="29">
        <f t="shared" si="41"/>
        <v>1</v>
      </c>
      <c r="W105" s="29">
        <f t="shared" si="41"/>
        <v>0.99675868402571444</v>
      </c>
      <c r="X105" s="29">
        <f t="shared" si="41"/>
        <v>0.99342873831775702</v>
      </c>
      <c r="Y105" s="29">
        <f t="shared" si="41"/>
        <v>0.99635246688423884</v>
      </c>
      <c r="Z105" s="29">
        <f t="shared" si="41"/>
        <v>1</v>
      </c>
      <c r="AA105" s="29">
        <f t="shared" si="41"/>
        <v>1</v>
      </c>
      <c r="AB105" s="29">
        <f>AB103/AB104</f>
        <v>1</v>
      </c>
      <c r="AC105" s="29">
        <f t="shared" si="41"/>
        <v>1</v>
      </c>
      <c r="AG105" s="120"/>
      <c r="AH105" s="120"/>
    </row>
    <row r="106" spans="1:34" s="12" customFormat="1" ht="31.9" hidden="1" customHeight="1" x14ac:dyDescent="0.2">
      <c r="A106" s="13" t="s">
        <v>96</v>
      </c>
      <c r="B106" s="13"/>
      <c r="C106" s="13"/>
      <c r="D106" s="13"/>
      <c r="E106" s="26">
        <f>E102-E103</f>
        <v>5236</v>
      </c>
      <c r="F106" s="26">
        <f>F104-F103</f>
        <v>316</v>
      </c>
      <c r="G106" s="15">
        <f>F106/E106</f>
        <v>6.0351413292589765E-2</v>
      </c>
      <c r="H106" s="15"/>
      <c r="I106" s="88">
        <f>I104-I103</f>
        <v>0</v>
      </c>
      <c r="J106" s="88">
        <f t="shared" ref="J106:P106" si="42">J104-J103</f>
        <v>0</v>
      </c>
      <c r="K106" s="88">
        <f t="shared" si="42"/>
        <v>0</v>
      </c>
      <c r="L106" s="88">
        <f>L104-L103</f>
        <v>0</v>
      </c>
      <c r="M106" s="88">
        <f>M104-M103</f>
        <v>0</v>
      </c>
      <c r="N106" s="88">
        <f t="shared" si="42"/>
        <v>0</v>
      </c>
      <c r="O106" s="88">
        <f t="shared" si="42"/>
        <v>0</v>
      </c>
      <c r="P106" s="88">
        <f t="shared" si="42"/>
        <v>26</v>
      </c>
      <c r="Q106" s="88">
        <f>Q104-Q103</f>
        <v>0</v>
      </c>
      <c r="R106" s="88">
        <f>R104-R103</f>
        <v>0</v>
      </c>
      <c r="S106" s="88">
        <f t="shared" ref="S106:AC106" si="43">S104-S103</f>
        <v>102</v>
      </c>
      <c r="T106" s="88">
        <f t="shared" si="43"/>
        <v>0</v>
      </c>
      <c r="U106" s="88">
        <f>U104-U103</f>
        <v>0</v>
      </c>
      <c r="V106" s="88">
        <f t="shared" si="43"/>
        <v>0</v>
      </c>
      <c r="W106" s="88">
        <f t="shared" si="43"/>
        <v>60</v>
      </c>
      <c r="X106" s="88">
        <f t="shared" si="43"/>
        <v>90</v>
      </c>
      <c r="Y106" s="88">
        <f t="shared" si="43"/>
        <v>38</v>
      </c>
      <c r="Z106" s="88">
        <f t="shared" si="43"/>
        <v>0</v>
      </c>
      <c r="AA106" s="88">
        <f>AA104-AA103</f>
        <v>0</v>
      </c>
      <c r="AB106" s="88">
        <f t="shared" si="43"/>
        <v>0</v>
      </c>
      <c r="AC106" s="88">
        <f t="shared" si="43"/>
        <v>0</v>
      </c>
      <c r="AD106" s="69"/>
      <c r="AG106" s="120"/>
      <c r="AH106" s="120"/>
    </row>
    <row r="107" spans="1:34" s="12" customFormat="1" ht="30" hidden="1" customHeight="1" x14ac:dyDescent="0.2">
      <c r="A107" s="11" t="s">
        <v>92</v>
      </c>
      <c r="B107" s="44"/>
      <c r="C107" s="44"/>
      <c r="D107" s="44"/>
      <c r="E107" s="88">
        <v>167595</v>
      </c>
      <c r="F107" s="26">
        <f t="shared" ref="F107:F111" si="44">SUM(I107:AC107)</f>
        <v>164332.5</v>
      </c>
      <c r="G107" s="15">
        <f>F107/E107</f>
        <v>0.98053342880157524</v>
      </c>
      <c r="H107" s="15"/>
      <c r="I107" s="10">
        <v>13142</v>
      </c>
      <c r="J107" s="10">
        <v>5958</v>
      </c>
      <c r="K107" s="10">
        <v>5025</v>
      </c>
      <c r="L107" s="10">
        <v>9693</v>
      </c>
      <c r="M107" s="10">
        <v>5146</v>
      </c>
      <c r="N107" s="10">
        <v>12931</v>
      </c>
      <c r="O107" s="10">
        <v>7041.5</v>
      </c>
      <c r="P107" s="10">
        <v>6444</v>
      </c>
      <c r="Q107" s="10">
        <v>9358</v>
      </c>
      <c r="R107" s="10">
        <v>2749</v>
      </c>
      <c r="S107" s="10">
        <v>4897</v>
      </c>
      <c r="T107" s="10">
        <v>7931</v>
      </c>
      <c r="U107" s="10">
        <v>11035</v>
      </c>
      <c r="V107" s="10">
        <v>10330</v>
      </c>
      <c r="W107" s="10">
        <v>10687</v>
      </c>
      <c r="X107" s="10">
        <v>7138</v>
      </c>
      <c r="Y107" s="10">
        <v>6304</v>
      </c>
      <c r="Z107" s="10">
        <v>3371</v>
      </c>
      <c r="AA107" s="10">
        <v>7963</v>
      </c>
      <c r="AB107" s="10">
        <v>11373</v>
      </c>
      <c r="AC107" s="10">
        <v>5816</v>
      </c>
      <c r="AG107" s="120"/>
      <c r="AH107" s="120"/>
    </row>
    <row r="108" spans="1:34" s="12" customFormat="1" ht="30" hidden="1" customHeight="1" x14ac:dyDescent="0.2">
      <c r="A108" s="11" t="s">
        <v>93</v>
      </c>
      <c r="B108" s="44"/>
      <c r="C108" s="44"/>
      <c r="D108" s="44"/>
      <c r="E108" s="88">
        <v>9935</v>
      </c>
      <c r="F108" s="26">
        <f t="shared" si="44"/>
        <v>10569</v>
      </c>
      <c r="G108" s="15">
        <f>F108/E108</f>
        <v>1.0638147961751383</v>
      </c>
      <c r="H108" s="15"/>
      <c r="I108" s="10">
        <v>240</v>
      </c>
      <c r="J108" s="10">
        <v>488</v>
      </c>
      <c r="K108" s="10">
        <v>83</v>
      </c>
      <c r="L108" s="10">
        <v>493</v>
      </c>
      <c r="M108" s="10">
        <v>266</v>
      </c>
      <c r="N108" s="10">
        <v>1340</v>
      </c>
      <c r="O108" s="10">
        <v>1056</v>
      </c>
      <c r="P108" s="10">
        <v>683</v>
      </c>
      <c r="Q108" s="10">
        <v>20</v>
      </c>
      <c r="R108" s="10">
        <v>86</v>
      </c>
      <c r="S108" s="10">
        <v>1025</v>
      </c>
      <c r="T108" s="10">
        <v>258</v>
      </c>
      <c r="U108" s="10">
        <v>90</v>
      </c>
      <c r="V108" s="10">
        <v>370</v>
      </c>
      <c r="W108" s="10">
        <v>501</v>
      </c>
      <c r="X108" s="10">
        <v>60</v>
      </c>
      <c r="Y108" s="10"/>
      <c r="Z108" s="10">
        <v>300</v>
      </c>
      <c r="AA108" s="10">
        <v>970</v>
      </c>
      <c r="AB108" s="10">
        <v>1297</v>
      </c>
      <c r="AC108" s="10">
        <v>943</v>
      </c>
      <c r="AG108" s="120"/>
      <c r="AH108" s="120"/>
    </row>
    <row r="109" spans="1:34" s="12" customFormat="1" ht="30" hidden="1" customHeight="1" x14ac:dyDescent="0.2">
      <c r="A109" s="11" t="s">
        <v>94</v>
      </c>
      <c r="B109" s="44"/>
      <c r="C109" s="44"/>
      <c r="D109" s="44"/>
      <c r="E109" s="88">
        <v>94835</v>
      </c>
      <c r="F109" s="26">
        <f t="shared" si="44"/>
        <v>91762.3</v>
      </c>
      <c r="G109" s="15">
        <f>F109/E109</f>
        <v>0.96759951494701324</v>
      </c>
      <c r="H109" s="15"/>
      <c r="I109" s="10">
        <v>825</v>
      </c>
      <c r="J109" s="10">
        <v>2890</v>
      </c>
      <c r="K109" s="10">
        <v>5172</v>
      </c>
      <c r="L109" s="10">
        <v>7240</v>
      </c>
      <c r="M109" s="10">
        <v>2585</v>
      </c>
      <c r="N109" s="10">
        <v>6984</v>
      </c>
      <c r="O109" s="10">
        <v>3294.5</v>
      </c>
      <c r="P109" s="10">
        <v>4715</v>
      </c>
      <c r="Q109" s="10">
        <v>4431</v>
      </c>
      <c r="R109" s="10">
        <v>2326.8000000000002</v>
      </c>
      <c r="S109" s="10">
        <v>1639</v>
      </c>
      <c r="T109" s="10">
        <v>5311</v>
      </c>
      <c r="U109" s="10">
        <v>3442</v>
      </c>
      <c r="V109" s="10">
        <v>6152</v>
      </c>
      <c r="W109" s="10">
        <v>6172</v>
      </c>
      <c r="X109" s="10">
        <v>5224</v>
      </c>
      <c r="Y109" s="10">
        <v>3199</v>
      </c>
      <c r="Z109" s="10">
        <v>1766</v>
      </c>
      <c r="AA109" s="10">
        <v>4385</v>
      </c>
      <c r="AB109" s="10">
        <v>8509</v>
      </c>
      <c r="AC109" s="10">
        <v>5500</v>
      </c>
      <c r="AG109" s="120"/>
      <c r="AH109" s="120"/>
    </row>
    <row r="110" spans="1:34" s="12" customFormat="1" ht="30" hidden="1" customHeight="1" x14ac:dyDescent="0.2">
      <c r="A110" s="11" t="s">
        <v>95</v>
      </c>
      <c r="B110" s="44"/>
      <c r="C110" s="44"/>
      <c r="D110" s="44"/>
      <c r="E110" s="88"/>
      <c r="F110" s="26">
        <f t="shared" si="44"/>
        <v>568</v>
      </c>
      <c r="G110" s="15"/>
      <c r="H110" s="15"/>
      <c r="I110" s="24"/>
      <c r="J110" s="24"/>
      <c r="K110" s="88">
        <v>328</v>
      </c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>
        <v>240</v>
      </c>
      <c r="AC110" s="88"/>
      <c r="AG110" s="120"/>
      <c r="AH110" s="120"/>
    </row>
    <row r="111" spans="1:34" s="12" customFormat="1" ht="30" hidden="1" customHeight="1" x14ac:dyDescent="0.2">
      <c r="A111" s="11" t="s">
        <v>209</v>
      </c>
      <c r="B111" s="44"/>
      <c r="C111" s="44"/>
      <c r="D111" s="44"/>
      <c r="E111" s="88"/>
      <c r="F111" s="26">
        <f t="shared" si="44"/>
        <v>211</v>
      </c>
      <c r="G111" s="15"/>
      <c r="H111" s="15"/>
      <c r="I111" s="102"/>
      <c r="J111" s="102"/>
      <c r="K111" s="88">
        <v>70</v>
      </c>
      <c r="L111" s="88"/>
      <c r="M111" s="88"/>
      <c r="N111" s="88"/>
      <c r="O111" s="88"/>
      <c r="P111" s="88"/>
      <c r="Q111" s="88">
        <v>82</v>
      </c>
      <c r="R111" s="88"/>
      <c r="S111" s="88"/>
      <c r="T111" s="88"/>
      <c r="U111" s="88"/>
      <c r="V111" s="88"/>
      <c r="W111" s="88">
        <v>14</v>
      </c>
      <c r="X111" s="88"/>
      <c r="Y111" s="88"/>
      <c r="Z111" s="88"/>
      <c r="AA111" s="88"/>
      <c r="AB111" s="88">
        <v>45</v>
      </c>
      <c r="AC111" s="88"/>
      <c r="AG111" s="120"/>
      <c r="AH111" s="120"/>
    </row>
    <row r="112" spans="1:34" s="12" customFormat="1" ht="30" hidden="1" customHeight="1" x14ac:dyDescent="0.2">
      <c r="A112" s="31" t="s">
        <v>97</v>
      </c>
      <c r="B112" s="31"/>
      <c r="C112" s="31"/>
      <c r="D112" s="31"/>
      <c r="E112" s="27">
        <v>297991</v>
      </c>
      <c r="F112" s="27">
        <f>SUM(I112:AC112)</f>
        <v>298518</v>
      </c>
      <c r="G112" s="15">
        <f t="shared" ref="G112:G137" si="45">F112/E112</f>
        <v>1.0017685097872084</v>
      </c>
      <c r="H112" s="15"/>
      <c r="I112" s="88">
        <v>15618</v>
      </c>
      <c r="J112" s="88">
        <v>9790</v>
      </c>
      <c r="K112" s="88">
        <v>17818</v>
      </c>
      <c r="L112" s="88">
        <v>18910</v>
      </c>
      <c r="M112" s="88">
        <v>9522</v>
      </c>
      <c r="N112" s="88">
        <v>22534</v>
      </c>
      <c r="O112" s="88">
        <v>13480</v>
      </c>
      <c r="P112" s="88">
        <v>13477</v>
      </c>
      <c r="Q112" s="88">
        <v>15249</v>
      </c>
      <c r="R112" s="88">
        <v>5835</v>
      </c>
      <c r="S112" s="88">
        <v>8418</v>
      </c>
      <c r="T112" s="88">
        <v>14945</v>
      </c>
      <c r="U112" s="88">
        <v>16470</v>
      </c>
      <c r="V112" s="88">
        <v>17176</v>
      </c>
      <c r="W112" s="88">
        <v>18451</v>
      </c>
      <c r="X112" s="88">
        <v>13606</v>
      </c>
      <c r="Y112" s="88">
        <v>10380</v>
      </c>
      <c r="Z112" s="88">
        <v>5313</v>
      </c>
      <c r="AA112" s="88">
        <v>15447</v>
      </c>
      <c r="AB112" s="88">
        <v>23297</v>
      </c>
      <c r="AC112" s="88">
        <v>12782</v>
      </c>
      <c r="AD112" s="69"/>
      <c r="AG112" s="120"/>
      <c r="AH112" s="120"/>
    </row>
    <row r="113" spans="1:34" s="12" customFormat="1" ht="31.15" hidden="1" customHeight="1" x14ac:dyDescent="0.2">
      <c r="A113" s="13" t="s">
        <v>175</v>
      </c>
      <c r="B113" s="13"/>
      <c r="C113" s="13"/>
      <c r="D113" s="13"/>
      <c r="E113" s="29">
        <f>E112/E102</f>
        <v>0.98273240839371168</v>
      </c>
      <c r="F113" s="29">
        <f>F103/F96</f>
        <v>0.99624553218329814</v>
      </c>
      <c r="G113" s="15">
        <f t="shared" si="45"/>
        <v>1.0137505628939967</v>
      </c>
      <c r="H113" s="15"/>
      <c r="I113" s="29">
        <f t="shared" ref="I113" si="46">I112/I102</f>
        <v>1</v>
      </c>
      <c r="J113" s="29">
        <f>J112/J102</f>
        <v>0.9907904058293695</v>
      </c>
      <c r="K113" s="29">
        <f t="shared" ref="K113:AC113" si="47">K112/K102</f>
        <v>1</v>
      </c>
      <c r="L113" s="29">
        <f t="shared" si="47"/>
        <v>0.98700349705099433</v>
      </c>
      <c r="M113" s="29">
        <f t="shared" si="47"/>
        <v>1</v>
      </c>
      <c r="N113" s="29">
        <f t="shared" si="47"/>
        <v>1</v>
      </c>
      <c r="O113" s="29">
        <f t="shared" si="47"/>
        <v>1</v>
      </c>
      <c r="P113" s="29">
        <f t="shared" si="47"/>
        <v>0.99807450196252689</v>
      </c>
      <c r="Q113" s="29">
        <f>Q104/Q103</f>
        <v>1</v>
      </c>
      <c r="R113" s="29">
        <f>R112/R102</f>
        <v>1</v>
      </c>
      <c r="S113" s="29">
        <f t="shared" si="47"/>
        <v>0.97127033575631705</v>
      </c>
      <c r="T113" s="29">
        <f t="shared" si="47"/>
        <v>0.98679432155827007</v>
      </c>
      <c r="U113" s="29">
        <f t="shared" si="47"/>
        <v>0.94475993804852865</v>
      </c>
      <c r="V113" s="29">
        <f t="shared" si="47"/>
        <v>1.0122583686940123</v>
      </c>
      <c r="W113" s="29">
        <f t="shared" si="47"/>
        <v>0.98400085328782461</v>
      </c>
      <c r="X113" s="29">
        <f t="shared" si="47"/>
        <v>0.99342873831775702</v>
      </c>
      <c r="Y113" s="29">
        <f t="shared" si="47"/>
        <v>0.99444337995784637</v>
      </c>
      <c r="Z113" s="29">
        <f t="shared" si="47"/>
        <v>0.92868379653906663</v>
      </c>
      <c r="AA113" s="29">
        <f t="shared" si="47"/>
        <v>0.99613077964790098</v>
      </c>
      <c r="AB113" s="29">
        <f t="shared" si="47"/>
        <v>0.9851573071718539</v>
      </c>
      <c r="AC113" s="29">
        <f t="shared" si="47"/>
        <v>1</v>
      </c>
      <c r="AG113" s="120"/>
      <c r="AH113" s="120"/>
    </row>
    <row r="114" spans="1:34" s="12" customFormat="1" ht="30" hidden="1" customHeight="1" x14ac:dyDescent="0.2">
      <c r="A114" s="11" t="s">
        <v>197</v>
      </c>
      <c r="B114" s="44"/>
      <c r="C114" s="44"/>
      <c r="D114" s="44"/>
      <c r="E114" s="88">
        <v>167595</v>
      </c>
      <c r="F114" s="26">
        <f t="shared" ref="F114:F125" si="48">SUM(I114:AC114)</f>
        <v>167628</v>
      </c>
      <c r="G114" s="15">
        <f t="shared" si="45"/>
        <v>1.0001969032489035</v>
      </c>
      <c r="H114" s="15"/>
      <c r="I114" s="10">
        <v>13142</v>
      </c>
      <c r="J114" s="10">
        <v>5958</v>
      </c>
      <c r="K114" s="10">
        <v>8228</v>
      </c>
      <c r="L114" s="10">
        <v>9871</v>
      </c>
      <c r="M114" s="10">
        <v>5146</v>
      </c>
      <c r="N114" s="10">
        <v>12931</v>
      </c>
      <c r="O114" s="10">
        <v>7042</v>
      </c>
      <c r="P114" s="10">
        <v>6444</v>
      </c>
      <c r="Q114" s="10">
        <v>9358</v>
      </c>
      <c r="R114" s="10">
        <v>2749</v>
      </c>
      <c r="S114" s="10">
        <v>4897</v>
      </c>
      <c r="T114" s="10">
        <v>7931</v>
      </c>
      <c r="U114" s="10">
        <v>11035</v>
      </c>
      <c r="V114" s="10">
        <v>10330</v>
      </c>
      <c r="W114" s="10">
        <v>10687</v>
      </c>
      <c r="X114" s="10">
        <v>7138</v>
      </c>
      <c r="Y114" s="10">
        <v>6304</v>
      </c>
      <c r="Z114" s="10">
        <v>3371</v>
      </c>
      <c r="AA114" s="10">
        <v>7963</v>
      </c>
      <c r="AB114" s="10">
        <v>11204</v>
      </c>
      <c r="AC114" s="10">
        <v>5899</v>
      </c>
      <c r="AG114" s="120"/>
      <c r="AH114" s="120"/>
    </row>
    <row r="115" spans="1:34" s="12" customFormat="1" ht="30" hidden="1" customHeight="1" x14ac:dyDescent="0.2">
      <c r="A115" s="11" t="s">
        <v>93</v>
      </c>
      <c r="B115" s="44"/>
      <c r="C115" s="44"/>
      <c r="D115" s="44"/>
      <c r="E115" s="88">
        <v>9935</v>
      </c>
      <c r="F115" s="26">
        <f t="shared" si="48"/>
        <v>10625</v>
      </c>
      <c r="G115" s="15">
        <f t="shared" si="45"/>
        <v>1.0694514343231001</v>
      </c>
      <c r="H115" s="15"/>
      <c r="I115" s="10">
        <v>240</v>
      </c>
      <c r="J115" s="10">
        <v>488</v>
      </c>
      <c r="K115" s="10">
        <v>83</v>
      </c>
      <c r="L115" s="10">
        <v>549</v>
      </c>
      <c r="M115" s="10">
        <v>266</v>
      </c>
      <c r="N115" s="10">
        <v>1340</v>
      </c>
      <c r="O115" s="10">
        <v>1056</v>
      </c>
      <c r="P115" s="10">
        <v>683</v>
      </c>
      <c r="Q115" s="10">
        <v>20</v>
      </c>
      <c r="R115" s="10">
        <v>86</v>
      </c>
      <c r="S115" s="10">
        <v>1025</v>
      </c>
      <c r="T115" s="10">
        <v>258</v>
      </c>
      <c r="U115" s="10">
        <v>90</v>
      </c>
      <c r="V115" s="10">
        <v>370</v>
      </c>
      <c r="W115" s="10">
        <v>501</v>
      </c>
      <c r="X115" s="10">
        <v>60</v>
      </c>
      <c r="Y115" s="10"/>
      <c r="Z115" s="10">
        <v>300</v>
      </c>
      <c r="AA115" s="10">
        <v>970</v>
      </c>
      <c r="AB115" s="10">
        <v>1297</v>
      </c>
      <c r="AC115" s="10">
        <v>943</v>
      </c>
      <c r="AG115" s="120"/>
      <c r="AH115" s="120"/>
    </row>
    <row r="116" spans="1:34" s="12" customFormat="1" ht="30" hidden="1" customHeight="1" x14ac:dyDescent="0.2">
      <c r="A116" s="11" t="s">
        <v>94</v>
      </c>
      <c r="B116" s="44"/>
      <c r="C116" s="44"/>
      <c r="D116" s="44"/>
      <c r="E116" s="88">
        <v>94835</v>
      </c>
      <c r="F116" s="26">
        <f t="shared" si="48"/>
        <v>93152.8</v>
      </c>
      <c r="G116" s="15">
        <f t="shared" si="45"/>
        <v>0.98226182316655242</v>
      </c>
      <c r="H116" s="15"/>
      <c r="I116" s="10">
        <v>825</v>
      </c>
      <c r="J116" s="10">
        <v>2890</v>
      </c>
      <c r="K116" s="10">
        <v>6555</v>
      </c>
      <c r="L116" s="10">
        <v>7319</v>
      </c>
      <c r="M116" s="10">
        <v>2585</v>
      </c>
      <c r="N116" s="10">
        <v>6984</v>
      </c>
      <c r="O116" s="10">
        <v>3295</v>
      </c>
      <c r="P116" s="10">
        <v>4715</v>
      </c>
      <c r="Q116" s="10">
        <v>4455</v>
      </c>
      <c r="R116" s="10">
        <v>2326.8000000000002</v>
      </c>
      <c r="S116" s="10">
        <v>1639</v>
      </c>
      <c r="T116" s="10">
        <v>5311</v>
      </c>
      <c r="U116" s="10">
        <v>3442</v>
      </c>
      <c r="V116" s="10">
        <v>6152</v>
      </c>
      <c r="W116" s="10">
        <v>6172</v>
      </c>
      <c r="X116" s="10">
        <v>5224</v>
      </c>
      <c r="Y116" s="10">
        <v>3199</v>
      </c>
      <c r="Z116" s="10">
        <v>1766</v>
      </c>
      <c r="AA116" s="10">
        <v>4385</v>
      </c>
      <c r="AB116" s="10">
        <v>8413</v>
      </c>
      <c r="AC116" s="10">
        <v>5500</v>
      </c>
      <c r="AG116" s="120"/>
      <c r="AH116" s="120"/>
    </row>
    <row r="117" spans="1:34" s="12" customFormat="1" ht="30" hidden="1" customHeight="1" x14ac:dyDescent="0.2">
      <c r="A117" s="11" t="s">
        <v>95</v>
      </c>
      <c r="B117" s="44"/>
      <c r="C117" s="44"/>
      <c r="D117" s="44"/>
      <c r="E117" s="88">
        <v>154</v>
      </c>
      <c r="F117" s="26">
        <f t="shared" si="48"/>
        <v>1145</v>
      </c>
      <c r="G117" s="15">
        <f t="shared" si="45"/>
        <v>7.4350649350649354</v>
      </c>
      <c r="H117" s="15"/>
      <c r="I117" s="24">
        <v>333</v>
      </c>
      <c r="J117" s="24"/>
      <c r="K117" s="88">
        <v>328</v>
      </c>
      <c r="L117" s="88">
        <v>40</v>
      </c>
      <c r="M117" s="88">
        <v>188</v>
      </c>
      <c r="N117" s="88"/>
      <c r="O117" s="88"/>
      <c r="P117" s="88"/>
      <c r="Q117" s="88"/>
      <c r="R117" s="88"/>
      <c r="S117" s="88"/>
      <c r="T117" s="88"/>
      <c r="U117" s="88"/>
      <c r="V117" s="88">
        <v>16</v>
      </c>
      <c r="W117" s="88"/>
      <c r="X117" s="88"/>
      <c r="Y117" s="88"/>
      <c r="Z117" s="88"/>
      <c r="AA117" s="88"/>
      <c r="AB117" s="88">
        <v>240</v>
      </c>
      <c r="AC117" s="88"/>
      <c r="AG117" s="120"/>
      <c r="AH117" s="120"/>
    </row>
    <row r="118" spans="1:34" s="46" customFormat="1" ht="48" hidden="1" customHeight="1" x14ac:dyDescent="0.2">
      <c r="A118" s="13" t="s">
        <v>184</v>
      </c>
      <c r="B118" s="40"/>
      <c r="C118" s="40"/>
      <c r="D118" s="40"/>
      <c r="E118" s="88"/>
      <c r="F118" s="26">
        <v>595200</v>
      </c>
      <c r="G118" s="15" t="e">
        <f t="shared" si="45"/>
        <v>#DIV/0!</v>
      </c>
      <c r="H118" s="15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G118" s="123"/>
      <c r="AH118" s="123"/>
    </row>
    <row r="119" spans="1:34" s="46" customFormat="1" ht="30" hidden="1" customHeight="1" x14ac:dyDescent="0.2">
      <c r="A119" s="11" t="s">
        <v>209</v>
      </c>
      <c r="B119" s="44"/>
      <c r="C119" s="44"/>
      <c r="D119" s="44"/>
      <c r="E119" s="88">
        <v>1368</v>
      </c>
      <c r="F119" s="26">
        <f>SUM(I119:AC119)</f>
        <v>1023</v>
      </c>
      <c r="G119" s="15">
        <f t="shared" si="45"/>
        <v>0.7478070175438597</v>
      </c>
      <c r="H119" s="15"/>
      <c r="I119" s="88"/>
      <c r="J119" s="88"/>
      <c r="K119" s="88">
        <v>195</v>
      </c>
      <c r="L119" s="88">
        <v>400</v>
      </c>
      <c r="M119" s="88"/>
      <c r="N119" s="88"/>
      <c r="O119" s="88"/>
      <c r="P119" s="88"/>
      <c r="Q119" s="88">
        <v>100</v>
      </c>
      <c r="R119" s="88"/>
      <c r="S119" s="88"/>
      <c r="T119" s="88"/>
      <c r="U119" s="88"/>
      <c r="V119" s="88"/>
      <c r="W119" s="88">
        <v>68</v>
      </c>
      <c r="X119" s="88">
        <v>210</v>
      </c>
      <c r="Y119" s="88"/>
      <c r="Z119" s="88"/>
      <c r="AA119" s="88"/>
      <c r="AB119" s="88">
        <v>50</v>
      </c>
      <c r="AC119" s="88"/>
      <c r="AG119" s="123"/>
      <c r="AH119" s="123"/>
    </row>
    <row r="120" spans="1:34" s="12" customFormat="1" ht="30" hidden="1" customHeight="1" x14ac:dyDescent="0.2">
      <c r="A120" s="31" t="s">
        <v>185</v>
      </c>
      <c r="B120" s="31"/>
      <c r="C120" s="31"/>
      <c r="D120" s="31"/>
      <c r="E120" s="27">
        <v>582036</v>
      </c>
      <c r="F120" s="27">
        <f>SUM(I120:AC120)</f>
        <v>1016681.1000000001</v>
      </c>
      <c r="G120" s="15">
        <f t="shared" si="45"/>
        <v>1.746766694843618</v>
      </c>
      <c r="H120" s="15"/>
      <c r="I120" s="88">
        <v>75950</v>
      </c>
      <c r="J120" s="88">
        <v>29370</v>
      </c>
      <c r="K120" s="88">
        <v>62375</v>
      </c>
      <c r="L120" s="88">
        <v>63930</v>
      </c>
      <c r="M120" s="88">
        <v>28942</v>
      </c>
      <c r="N120" s="88">
        <v>80942</v>
      </c>
      <c r="O120" s="88">
        <v>47680.800000000003</v>
      </c>
      <c r="P120" s="88">
        <v>41339</v>
      </c>
      <c r="Q120" s="88">
        <v>51915</v>
      </c>
      <c r="R120" s="88">
        <v>17094</v>
      </c>
      <c r="S120" s="88">
        <v>25874</v>
      </c>
      <c r="T120" s="88">
        <v>44046</v>
      </c>
      <c r="U120" s="88">
        <v>50207</v>
      </c>
      <c r="V120" s="88">
        <v>57658</v>
      </c>
      <c r="W120" s="88">
        <v>72369.3</v>
      </c>
      <c r="X120" s="88">
        <v>42804</v>
      </c>
      <c r="Y120" s="88">
        <v>33898</v>
      </c>
      <c r="Z120" s="88">
        <v>15784</v>
      </c>
      <c r="AA120" s="88">
        <v>46463</v>
      </c>
      <c r="AB120" s="88">
        <v>89440</v>
      </c>
      <c r="AC120" s="88">
        <v>38600</v>
      </c>
      <c r="AG120" s="120"/>
      <c r="AH120" s="120"/>
    </row>
    <row r="121" spans="1:34" s="12" customFormat="1" ht="27" hidden="1" customHeight="1" x14ac:dyDescent="0.2">
      <c r="A121" s="13" t="s">
        <v>52</v>
      </c>
      <c r="B121" s="13"/>
      <c r="C121" s="13"/>
      <c r="D121" s="13"/>
      <c r="E121" s="87" t="e">
        <f>E120/E118</f>
        <v>#DIV/0!</v>
      </c>
      <c r="F121" s="87">
        <f>F120/F118</f>
        <v>1.7081335685483872</v>
      </c>
      <c r="G121" s="15" t="e">
        <f t="shared" si="45"/>
        <v>#DIV/0!</v>
      </c>
      <c r="H121" s="15"/>
      <c r="I121" s="87" t="e">
        <f t="shared" ref="I121:AC121" si="49">I120/I118</f>
        <v>#DIV/0!</v>
      </c>
      <c r="J121" s="87" t="e">
        <f t="shared" si="49"/>
        <v>#DIV/0!</v>
      </c>
      <c r="K121" s="88" t="e">
        <f t="shared" si="49"/>
        <v>#DIV/0!</v>
      </c>
      <c r="L121" s="88" t="e">
        <f t="shared" si="49"/>
        <v>#DIV/0!</v>
      </c>
      <c r="M121" s="88" t="e">
        <f t="shared" si="49"/>
        <v>#DIV/0!</v>
      </c>
      <c r="N121" s="88" t="e">
        <f t="shared" si="49"/>
        <v>#DIV/0!</v>
      </c>
      <c r="O121" s="88" t="e">
        <f t="shared" si="49"/>
        <v>#DIV/0!</v>
      </c>
      <c r="P121" s="88" t="e">
        <f t="shared" si="49"/>
        <v>#DIV/0!</v>
      </c>
      <c r="Q121" s="88" t="e">
        <f t="shared" si="49"/>
        <v>#DIV/0!</v>
      </c>
      <c r="R121" s="88" t="e">
        <f t="shared" si="49"/>
        <v>#DIV/0!</v>
      </c>
      <c r="S121" s="88" t="e">
        <f t="shared" si="49"/>
        <v>#DIV/0!</v>
      </c>
      <c r="T121" s="88" t="e">
        <f t="shared" si="49"/>
        <v>#DIV/0!</v>
      </c>
      <c r="U121" s="88" t="e">
        <f t="shared" si="49"/>
        <v>#DIV/0!</v>
      </c>
      <c r="V121" s="88" t="e">
        <f t="shared" si="49"/>
        <v>#DIV/0!</v>
      </c>
      <c r="W121" s="88" t="e">
        <f t="shared" si="49"/>
        <v>#DIV/0!</v>
      </c>
      <c r="X121" s="88" t="e">
        <f t="shared" si="49"/>
        <v>#DIV/0!</v>
      </c>
      <c r="Y121" s="88" t="e">
        <f t="shared" si="49"/>
        <v>#DIV/0!</v>
      </c>
      <c r="Z121" s="88" t="e">
        <f t="shared" si="49"/>
        <v>#DIV/0!</v>
      </c>
      <c r="AA121" s="88" t="e">
        <f t="shared" si="49"/>
        <v>#DIV/0!</v>
      </c>
      <c r="AB121" s="88" t="e">
        <f t="shared" si="49"/>
        <v>#DIV/0!</v>
      </c>
      <c r="AC121" s="88" t="e">
        <f t="shared" si="49"/>
        <v>#DIV/0!</v>
      </c>
      <c r="AG121" s="120"/>
      <c r="AH121" s="120"/>
    </row>
    <row r="122" spans="1:34" s="12" customFormat="1" ht="30" hidden="1" customHeight="1" x14ac:dyDescent="0.2">
      <c r="A122" s="11" t="s">
        <v>92</v>
      </c>
      <c r="B122" s="11"/>
      <c r="C122" s="11"/>
      <c r="D122" s="11"/>
      <c r="E122" s="26">
        <v>339356</v>
      </c>
      <c r="F122" s="26">
        <f t="shared" si="48"/>
        <v>581715.6100000001</v>
      </c>
      <c r="G122" s="15">
        <f t="shared" si="45"/>
        <v>1.714175114039534</v>
      </c>
      <c r="H122" s="15"/>
      <c r="I122" s="10">
        <v>64100</v>
      </c>
      <c r="J122" s="10">
        <v>17874</v>
      </c>
      <c r="K122" s="10">
        <v>17429</v>
      </c>
      <c r="L122" s="10">
        <v>33802</v>
      </c>
      <c r="M122" s="10">
        <v>16132.91</v>
      </c>
      <c r="N122" s="10">
        <v>46034</v>
      </c>
      <c r="O122" s="10">
        <v>26210</v>
      </c>
      <c r="P122" s="10">
        <v>19950</v>
      </c>
      <c r="Q122" s="10">
        <v>32161</v>
      </c>
      <c r="R122" s="10">
        <v>7960</v>
      </c>
      <c r="S122" s="10">
        <v>16666.5</v>
      </c>
      <c r="T122" s="10">
        <v>24642</v>
      </c>
      <c r="U122" s="10">
        <v>37593</v>
      </c>
      <c r="V122" s="10">
        <v>36865</v>
      </c>
      <c r="W122" s="10">
        <v>43192.2</v>
      </c>
      <c r="X122" s="10">
        <v>22965</v>
      </c>
      <c r="Y122" s="10">
        <v>21172</v>
      </c>
      <c r="Z122" s="10">
        <v>9150</v>
      </c>
      <c r="AA122" s="10">
        <v>26720</v>
      </c>
      <c r="AB122" s="10">
        <v>43877</v>
      </c>
      <c r="AC122" s="10">
        <v>17220</v>
      </c>
      <c r="AG122" s="120"/>
      <c r="AH122" s="120"/>
    </row>
    <row r="123" spans="1:34" s="12" customFormat="1" ht="30" hidden="1" customHeight="1" x14ac:dyDescent="0.2">
      <c r="A123" s="11" t="s">
        <v>93</v>
      </c>
      <c r="B123" s="11"/>
      <c r="C123" s="11"/>
      <c r="D123" s="11"/>
      <c r="E123" s="26">
        <v>19109</v>
      </c>
      <c r="F123" s="26">
        <f t="shared" si="48"/>
        <v>32792</v>
      </c>
      <c r="G123" s="15">
        <f t="shared" si="45"/>
        <v>1.7160500287822491</v>
      </c>
      <c r="H123" s="15"/>
      <c r="I123" s="10">
        <v>730</v>
      </c>
      <c r="J123" s="10">
        <v>1464</v>
      </c>
      <c r="K123" s="10">
        <v>270</v>
      </c>
      <c r="L123" s="10">
        <v>1899</v>
      </c>
      <c r="M123" s="10">
        <v>671</v>
      </c>
      <c r="N123" s="10">
        <v>4556</v>
      </c>
      <c r="O123" s="10">
        <v>3142</v>
      </c>
      <c r="P123" s="10">
        <v>1738</v>
      </c>
      <c r="Q123" s="10">
        <v>30</v>
      </c>
      <c r="R123" s="10">
        <v>240</v>
      </c>
      <c r="S123" s="10">
        <v>2947</v>
      </c>
      <c r="T123" s="10">
        <v>774</v>
      </c>
      <c r="U123" s="10">
        <v>215</v>
      </c>
      <c r="V123" s="10">
        <v>815</v>
      </c>
      <c r="W123" s="10">
        <v>1168</v>
      </c>
      <c r="X123" s="10">
        <v>300</v>
      </c>
      <c r="Y123" s="10"/>
      <c r="Z123" s="10">
        <v>500</v>
      </c>
      <c r="AA123" s="10">
        <v>3840</v>
      </c>
      <c r="AB123" s="10">
        <v>4273</v>
      </c>
      <c r="AC123" s="10">
        <v>3220</v>
      </c>
      <c r="AG123" s="120"/>
      <c r="AH123" s="120"/>
    </row>
    <row r="124" spans="1:34" s="12" customFormat="1" ht="31.15" hidden="1" customHeight="1" x14ac:dyDescent="0.2">
      <c r="A124" s="11" t="s">
        <v>94</v>
      </c>
      <c r="B124" s="11"/>
      <c r="C124" s="11"/>
      <c r="D124" s="11"/>
      <c r="E124" s="26">
        <v>179619</v>
      </c>
      <c r="F124" s="26">
        <f t="shared" si="48"/>
        <v>303410.90000000002</v>
      </c>
      <c r="G124" s="15">
        <f t="shared" si="45"/>
        <v>1.6891915665937347</v>
      </c>
      <c r="H124" s="15"/>
      <c r="I124" s="10">
        <v>3548</v>
      </c>
      <c r="J124" s="10">
        <v>8959</v>
      </c>
      <c r="K124" s="10">
        <v>18964</v>
      </c>
      <c r="L124" s="10">
        <v>24712</v>
      </c>
      <c r="M124" s="10">
        <v>7554</v>
      </c>
      <c r="N124" s="10">
        <v>26120</v>
      </c>
      <c r="O124" s="10">
        <v>11912</v>
      </c>
      <c r="P124" s="10">
        <v>14534</v>
      </c>
      <c r="Q124" s="10">
        <v>14685</v>
      </c>
      <c r="R124" s="10">
        <v>6635</v>
      </c>
      <c r="S124" s="10">
        <v>5642</v>
      </c>
      <c r="T124" s="10">
        <v>14736</v>
      </c>
      <c r="U124" s="10">
        <v>8755</v>
      </c>
      <c r="V124" s="10">
        <v>19133</v>
      </c>
      <c r="W124" s="10">
        <v>24264.9</v>
      </c>
      <c r="X124" s="10">
        <v>16589</v>
      </c>
      <c r="Y124" s="10">
        <v>9437</v>
      </c>
      <c r="Z124" s="10">
        <v>5346</v>
      </c>
      <c r="AA124" s="10">
        <v>11400</v>
      </c>
      <c r="AB124" s="10">
        <v>33680</v>
      </c>
      <c r="AC124" s="10">
        <v>16805</v>
      </c>
      <c r="AG124" s="120"/>
      <c r="AH124" s="120"/>
    </row>
    <row r="125" spans="1:34" s="12" customFormat="1" ht="31.15" hidden="1" customHeight="1" x14ac:dyDescent="0.2">
      <c r="A125" s="11" t="s">
        <v>95</v>
      </c>
      <c r="B125" s="44"/>
      <c r="C125" s="44"/>
      <c r="D125" s="44"/>
      <c r="E125" s="88">
        <v>240</v>
      </c>
      <c r="F125" s="26">
        <f t="shared" si="48"/>
        <v>4566.5</v>
      </c>
      <c r="G125" s="15">
        <f t="shared" si="45"/>
        <v>19.027083333333334</v>
      </c>
      <c r="H125" s="15"/>
      <c r="I125" s="24">
        <v>3310</v>
      </c>
      <c r="J125" s="24"/>
      <c r="K125" s="88">
        <v>460</v>
      </c>
      <c r="L125" s="88">
        <v>68.5</v>
      </c>
      <c r="M125" s="88">
        <v>265</v>
      </c>
      <c r="N125" s="88"/>
      <c r="O125" s="88"/>
      <c r="P125" s="88"/>
      <c r="Q125" s="88"/>
      <c r="R125" s="88"/>
      <c r="S125" s="88"/>
      <c r="T125" s="88"/>
      <c r="U125" s="88"/>
      <c r="V125" s="88">
        <v>16</v>
      </c>
      <c r="W125" s="88"/>
      <c r="X125" s="88"/>
      <c r="Y125" s="88"/>
      <c r="Z125" s="88"/>
      <c r="AA125" s="88"/>
      <c r="AB125" s="88">
        <v>447</v>
      </c>
      <c r="AC125" s="88"/>
      <c r="AG125" s="120"/>
      <c r="AH125" s="120"/>
    </row>
    <row r="126" spans="1:34" s="12" customFormat="1" ht="31.15" hidden="1" customHeight="1" x14ac:dyDescent="0.2">
      <c r="A126" s="11" t="s">
        <v>209</v>
      </c>
      <c r="B126" s="44"/>
      <c r="C126" s="44"/>
      <c r="D126" s="44"/>
      <c r="E126" s="88">
        <v>11367</v>
      </c>
      <c r="F126" s="26">
        <f>SUM(I126:AC126)</f>
        <v>6150</v>
      </c>
      <c r="G126" s="15">
        <f t="shared" si="45"/>
        <v>0.54103985220374773</v>
      </c>
      <c r="H126" s="15"/>
      <c r="I126" s="102"/>
      <c r="J126" s="102"/>
      <c r="K126" s="88">
        <v>915</v>
      </c>
      <c r="L126" s="88">
        <v>2300</v>
      </c>
      <c r="M126" s="88"/>
      <c r="N126" s="88"/>
      <c r="O126" s="88"/>
      <c r="P126" s="88"/>
      <c r="Q126" s="88">
        <v>660</v>
      </c>
      <c r="R126" s="88"/>
      <c r="S126" s="88"/>
      <c r="T126" s="88"/>
      <c r="U126" s="88"/>
      <c r="V126" s="88"/>
      <c r="W126" s="88">
        <v>310</v>
      </c>
      <c r="X126" s="88">
        <v>1665</v>
      </c>
      <c r="Y126" s="88"/>
      <c r="Z126" s="88"/>
      <c r="AA126" s="88"/>
      <c r="AB126" s="88">
        <v>300</v>
      </c>
      <c r="AC126" s="88"/>
      <c r="AG126" s="120"/>
      <c r="AH126" s="120"/>
    </row>
    <row r="127" spans="1:34" s="12" customFormat="1" ht="31.15" hidden="1" customHeight="1" x14ac:dyDescent="0.2">
      <c r="A127" s="31" t="s">
        <v>98</v>
      </c>
      <c r="B127" s="31"/>
      <c r="C127" s="31"/>
      <c r="D127" s="31"/>
      <c r="E127" s="49">
        <f>E120/E112*10</f>
        <v>19.531999288569118</v>
      </c>
      <c r="F127" s="49">
        <f>F120/F112*10</f>
        <v>34.057614616204049</v>
      </c>
      <c r="G127" s="15">
        <f t="shared" si="45"/>
        <v>1.7436829744375366</v>
      </c>
      <c r="H127" s="15"/>
      <c r="I127" s="99">
        <f t="shared" ref="I127:K127" si="50">I120/I112*10</f>
        <v>48.629786144192593</v>
      </c>
      <c r="J127" s="99">
        <f t="shared" si="50"/>
        <v>30</v>
      </c>
      <c r="K127" s="99">
        <f t="shared" si="50"/>
        <v>35.006734762599621</v>
      </c>
      <c r="L127" s="99">
        <f t="shared" ref="L127:N127" si="51">L120/L112*10</f>
        <v>33.80750925436277</v>
      </c>
      <c r="M127" s="99">
        <f t="shared" si="51"/>
        <v>30.394875026254986</v>
      </c>
      <c r="N127" s="99">
        <f t="shared" si="51"/>
        <v>35.919943196946839</v>
      </c>
      <c r="O127" s="99">
        <f t="shared" ref="O127" si="52">O120/O112*10</f>
        <v>35.371513353115731</v>
      </c>
      <c r="P127" s="99">
        <f>P120/P112*10</f>
        <v>30.673740446686949</v>
      </c>
      <c r="Q127" s="99">
        <f t="shared" ref="Q127:W127" si="53">Q120/Q112*10</f>
        <v>34.044855400354123</v>
      </c>
      <c r="R127" s="99">
        <f t="shared" si="53"/>
        <v>29.295629820051413</v>
      </c>
      <c r="S127" s="99">
        <f t="shared" si="53"/>
        <v>30.736516987407935</v>
      </c>
      <c r="T127" s="99">
        <f t="shared" si="53"/>
        <v>29.472064235530276</v>
      </c>
      <c r="U127" s="99">
        <f t="shared" si="53"/>
        <v>30.483910139647847</v>
      </c>
      <c r="V127" s="99">
        <f t="shared" si="53"/>
        <v>33.568933395435494</v>
      </c>
      <c r="W127" s="99">
        <f t="shared" si="53"/>
        <v>39.222426968727987</v>
      </c>
      <c r="X127" s="99">
        <f t="shared" ref="X127" si="54">X120/X112*10</f>
        <v>31.45965015434367</v>
      </c>
      <c r="Y127" s="99">
        <f t="shared" ref="Y127:AC127" si="55">Y120/Y112*10</f>
        <v>32.657032755298651</v>
      </c>
      <c r="Z127" s="99">
        <f t="shared" si="55"/>
        <v>29.708262751741014</v>
      </c>
      <c r="AA127" s="99">
        <f t="shared" si="55"/>
        <v>30.078979737165792</v>
      </c>
      <c r="AB127" s="99">
        <f>AB120/AB112*10</f>
        <v>38.391209168562476</v>
      </c>
      <c r="AC127" s="99">
        <f t="shared" si="55"/>
        <v>30.198716945704899</v>
      </c>
      <c r="AG127" s="120"/>
      <c r="AH127" s="120"/>
    </row>
    <row r="128" spans="1:34" s="12" customFormat="1" ht="30" hidden="1" customHeight="1" x14ac:dyDescent="0.2">
      <c r="A128" s="11" t="s">
        <v>92</v>
      </c>
      <c r="B128" s="11"/>
      <c r="C128" s="11"/>
      <c r="D128" s="11"/>
      <c r="E128" s="50">
        <f t="shared" ref="E128:F130" si="56">E122/E114*10</f>
        <v>20.248575434828009</v>
      </c>
      <c r="F128" s="50">
        <f t="shared" si="56"/>
        <v>34.702771016775245</v>
      </c>
      <c r="G128" s="15">
        <f t="shared" si="45"/>
        <v>1.7138376538373998</v>
      </c>
      <c r="H128" s="15"/>
      <c r="I128" s="100">
        <f>I122/I114*10</f>
        <v>48.774920103485009</v>
      </c>
      <c r="J128" s="100">
        <f>J122/J114*10</f>
        <v>30</v>
      </c>
      <c r="K128" s="100">
        <f t="shared" ref="K128" si="57">K122/K114*10</f>
        <v>21.182547399124939</v>
      </c>
      <c r="L128" s="100">
        <f t="shared" ref="L128:N128" si="58">L122/L114*10</f>
        <v>34.243744301489215</v>
      </c>
      <c r="M128" s="100">
        <f t="shared" si="58"/>
        <v>31.350388651379713</v>
      </c>
      <c r="N128" s="100">
        <f t="shared" si="58"/>
        <v>35.599721599257599</v>
      </c>
      <c r="O128" s="100">
        <f>O122/O114*10</f>
        <v>37.219539903436527</v>
      </c>
      <c r="P128" s="100">
        <f>P122/P114*10</f>
        <v>30.959031657355677</v>
      </c>
      <c r="Q128" s="100">
        <f t="shared" ref="Q128:R128" si="59">Q122/Q114*10</f>
        <v>34.36738619363112</v>
      </c>
      <c r="R128" s="100">
        <f t="shared" si="59"/>
        <v>28.955983994179704</v>
      </c>
      <c r="S128" s="100">
        <f t="shared" ref="S128:AC128" si="60">S122/S114*10</f>
        <v>34.034102511741878</v>
      </c>
      <c r="T128" s="100">
        <f t="shared" si="60"/>
        <v>31.070482915143106</v>
      </c>
      <c r="U128" s="100">
        <f t="shared" si="60"/>
        <v>34.067059356592665</v>
      </c>
      <c r="V128" s="100">
        <f t="shared" si="60"/>
        <v>35.687318489835434</v>
      </c>
      <c r="W128" s="100">
        <f t="shared" si="60"/>
        <v>40.415645176382512</v>
      </c>
      <c r="X128" s="100">
        <f t="shared" si="60"/>
        <v>32.172877556738584</v>
      </c>
      <c r="Y128" s="100">
        <f t="shared" si="60"/>
        <v>33.585025380710661</v>
      </c>
      <c r="Z128" s="100">
        <f t="shared" si="60"/>
        <v>27.143280925541383</v>
      </c>
      <c r="AA128" s="100">
        <f t="shared" si="60"/>
        <v>33.555192766545268</v>
      </c>
      <c r="AB128" s="98">
        <f t="shared" si="60"/>
        <v>39.161906461977864</v>
      </c>
      <c r="AC128" s="100">
        <f t="shared" si="60"/>
        <v>29.191388370910325</v>
      </c>
      <c r="AG128" s="120"/>
      <c r="AH128" s="120"/>
    </row>
    <row r="129" spans="1:34" s="12" customFormat="1" ht="30" hidden="1" customHeight="1" x14ac:dyDescent="0.2">
      <c r="A129" s="11" t="s">
        <v>93</v>
      </c>
      <c r="B129" s="11"/>
      <c r="C129" s="11"/>
      <c r="D129" s="11"/>
      <c r="E129" s="50">
        <f t="shared" si="56"/>
        <v>19.234021137393057</v>
      </c>
      <c r="F129" s="50">
        <f t="shared" si="56"/>
        <v>30.863058823529414</v>
      </c>
      <c r="G129" s="15">
        <f t="shared" si="45"/>
        <v>1.604607721030743</v>
      </c>
      <c r="H129" s="15"/>
      <c r="I129" s="98">
        <f>I123/I115*10</f>
        <v>30.416666666666664</v>
      </c>
      <c r="J129" s="98">
        <f t="shared" ref="J129" si="61">J123/J115*10</f>
        <v>30</v>
      </c>
      <c r="K129" s="98">
        <f>K123/K115*10</f>
        <v>32.53012048192771</v>
      </c>
      <c r="L129" s="98">
        <f>L123/L115*10</f>
        <v>34.590163934426229</v>
      </c>
      <c r="M129" s="98">
        <f>M123/M115*10</f>
        <v>25.225563909774436</v>
      </c>
      <c r="N129" s="98">
        <f>N123/N115*10</f>
        <v>34</v>
      </c>
      <c r="O129" s="98">
        <f>O123/O115*10</f>
        <v>29.753787878787882</v>
      </c>
      <c r="P129" s="98">
        <f>P123/P115*10</f>
        <v>25.446559297218158</v>
      </c>
      <c r="Q129" s="98">
        <f t="shared" ref="Q129:X129" si="62">Q123/Q115*10</f>
        <v>15</v>
      </c>
      <c r="R129" s="98">
        <f t="shared" si="62"/>
        <v>27.906976744186046</v>
      </c>
      <c r="S129" s="98">
        <f t="shared" si="62"/>
        <v>28.751219512195121</v>
      </c>
      <c r="T129" s="98">
        <f t="shared" si="62"/>
        <v>30</v>
      </c>
      <c r="U129" s="98">
        <f t="shared" si="62"/>
        <v>23.888888888888889</v>
      </c>
      <c r="V129" s="98">
        <f t="shared" si="62"/>
        <v>22.027027027027025</v>
      </c>
      <c r="W129" s="98">
        <f t="shared" si="62"/>
        <v>23.313373253493012</v>
      </c>
      <c r="X129" s="98">
        <f t="shared" si="62"/>
        <v>50</v>
      </c>
      <c r="Y129" s="98"/>
      <c r="Z129" s="98">
        <f>Z123/Z115*10</f>
        <v>16.666666666666668</v>
      </c>
      <c r="AA129" s="98">
        <f>AA123/AA115*10</f>
        <v>39.587628865979383</v>
      </c>
      <c r="AB129" s="98">
        <f>AB123/AB115*10</f>
        <v>32.945258288357749</v>
      </c>
      <c r="AC129" s="98">
        <f>AC123/AC115*10</f>
        <v>34.146341463414636</v>
      </c>
      <c r="AG129" s="120"/>
      <c r="AH129" s="120"/>
    </row>
    <row r="130" spans="1:34" s="12" customFormat="1" ht="30" hidden="1" customHeight="1" x14ac:dyDescent="0.2">
      <c r="A130" s="11" t="s">
        <v>94</v>
      </c>
      <c r="B130" s="11"/>
      <c r="C130" s="11"/>
      <c r="D130" s="11"/>
      <c r="E130" s="50">
        <f t="shared" si="56"/>
        <v>18.94015922391522</v>
      </c>
      <c r="F130" s="50">
        <f t="shared" si="56"/>
        <v>32.571312939600311</v>
      </c>
      <c r="G130" s="15">
        <f t="shared" si="45"/>
        <v>1.7196958354221967</v>
      </c>
      <c r="H130" s="15"/>
      <c r="I130" s="98">
        <f t="shared" ref="I130:AC130" si="63">I124/I116*10</f>
        <v>43.006060606060608</v>
      </c>
      <c r="J130" s="98">
        <f t="shared" ref="J130" si="64">J124/J116*10</f>
        <v>31</v>
      </c>
      <c r="K130" s="98">
        <f t="shared" si="63"/>
        <v>28.930587337909994</v>
      </c>
      <c r="L130" s="98">
        <f t="shared" si="63"/>
        <v>33.764175433802428</v>
      </c>
      <c r="M130" s="98">
        <f t="shared" si="63"/>
        <v>29.222437137330751</v>
      </c>
      <c r="N130" s="98">
        <f t="shared" si="63"/>
        <v>37.399770904925546</v>
      </c>
      <c r="O130" s="98">
        <f t="shared" si="63"/>
        <v>36.15174506828528</v>
      </c>
      <c r="P130" s="98">
        <f t="shared" si="63"/>
        <v>30.825026511134674</v>
      </c>
      <c r="Q130" s="98">
        <f t="shared" si="63"/>
        <v>32.962962962962962</v>
      </c>
      <c r="R130" s="98">
        <f t="shared" si="63"/>
        <v>28.515557847687809</v>
      </c>
      <c r="S130" s="98">
        <f t="shared" si="63"/>
        <v>34.423428920073214</v>
      </c>
      <c r="T130" s="98">
        <f t="shared" si="63"/>
        <v>27.746187158727167</v>
      </c>
      <c r="U130" s="98">
        <f t="shared" si="63"/>
        <v>25.435793143521209</v>
      </c>
      <c r="V130" s="98">
        <f t="shared" si="63"/>
        <v>31.100455136540962</v>
      </c>
      <c r="W130" s="98">
        <f t="shared" si="63"/>
        <v>39.314484769928711</v>
      </c>
      <c r="X130" s="98">
        <f t="shared" si="63"/>
        <v>31.755359877488516</v>
      </c>
      <c r="Y130" s="98">
        <f t="shared" si="63"/>
        <v>29.49984370115661</v>
      </c>
      <c r="Z130" s="98">
        <f t="shared" si="63"/>
        <v>30.271800679501698</v>
      </c>
      <c r="AA130" s="98">
        <f t="shared" si="63"/>
        <v>25.997719498289623</v>
      </c>
      <c r="AB130" s="98">
        <f t="shared" si="63"/>
        <v>40.033281825745874</v>
      </c>
      <c r="AC130" s="98">
        <f t="shared" si="63"/>
        <v>30.554545454545455</v>
      </c>
      <c r="AG130" s="120"/>
      <c r="AH130" s="120"/>
    </row>
    <row r="131" spans="1:34" s="12" customFormat="1" ht="30" hidden="1" customHeight="1" x14ac:dyDescent="0.2">
      <c r="A131" s="11" t="s">
        <v>95</v>
      </c>
      <c r="B131" s="11"/>
      <c r="C131" s="11"/>
      <c r="D131" s="11"/>
      <c r="E131" s="50">
        <f>E125/E117*10</f>
        <v>15.584415584415584</v>
      </c>
      <c r="F131" s="50">
        <f>F125/F117*10</f>
        <v>39.882096069869</v>
      </c>
      <c r="G131" s="15">
        <f t="shared" si="45"/>
        <v>2.5591011644832609</v>
      </c>
      <c r="H131" s="15"/>
      <c r="I131" s="98">
        <f>I125/I117*10</f>
        <v>99.3993993993994</v>
      </c>
      <c r="J131" s="50"/>
      <c r="K131" s="88">
        <f t="shared" ref="K131" si="65">K125/K117*10</f>
        <v>14.024390243902438</v>
      </c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98">
        <f t="shared" ref="V131" si="66">V125/V117*10</f>
        <v>10</v>
      </c>
      <c r="W131" s="98"/>
      <c r="X131" s="98"/>
      <c r="Y131" s="98"/>
      <c r="Z131" s="98"/>
      <c r="AA131" s="98"/>
      <c r="AB131" s="98">
        <f>AB125/AB117*10</f>
        <v>18.625</v>
      </c>
      <c r="AC131" s="88"/>
      <c r="AG131" s="120"/>
      <c r="AH131" s="120"/>
    </row>
    <row r="132" spans="1:34" s="12" customFormat="1" ht="30" hidden="1" customHeight="1" x14ac:dyDescent="0.2">
      <c r="A132" s="11" t="s">
        <v>208</v>
      </c>
      <c r="B132" s="11"/>
      <c r="C132" s="11"/>
      <c r="D132" s="11"/>
      <c r="E132" s="50">
        <f>E126/E119*10</f>
        <v>83.09210526315789</v>
      </c>
      <c r="F132" s="50">
        <f>F126/F119*10</f>
        <v>60.117302052785924</v>
      </c>
      <c r="G132" s="15">
        <f t="shared" si="45"/>
        <v>0.72350197244841341</v>
      </c>
      <c r="H132" s="15"/>
      <c r="I132" s="50"/>
      <c r="J132" s="50"/>
      <c r="K132" s="88">
        <f>K126/K119*10</f>
        <v>46.923076923076927</v>
      </c>
      <c r="L132" s="88">
        <f t="shared" ref="L132" si="67">L126/L119*10</f>
        <v>57.5</v>
      </c>
      <c r="M132" s="88"/>
      <c r="N132" s="88"/>
      <c r="O132" s="88"/>
      <c r="P132" s="88"/>
      <c r="Q132" s="88">
        <f>Q126/Q119*10</f>
        <v>66</v>
      </c>
      <c r="R132" s="88"/>
      <c r="S132" s="88"/>
      <c r="T132" s="88"/>
      <c r="U132" s="88"/>
      <c r="V132" s="88"/>
      <c r="W132" s="88">
        <f t="shared" ref="W132:AB132" si="68">W126/W119*10</f>
        <v>45.588235294117645</v>
      </c>
      <c r="X132" s="88">
        <f t="shared" si="68"/>
        <v>79.285714285714292</v>
      </c>
      <c r="Y132" s="88"/>
      <c r="Z132" s="88"/>
      <c r="AA132" s="88"/>
      <c r="AB132" s="88">
        <f t="shared" si="68"/>
        <v>60</v>
      </c>
      <c r="AC132" s="88"/>
      <c r="AG132" s="120"/>
      <c r="AH132" s="120"/>
    </row>
    <row r="133" spans="1:34" s="12" customFormat="1" ht="30" hidden="1" customHeight="1" x14ac:dyDescent="0.2">
      <c r="A133" s="51" t="s">
        <v>146</v>
      </c>
      <c r="B133" s="51"/>
      <c r="C133" s="51"/>
      <c r="D133" s="51"/>
      <c r="E133" s="55"/>
      <c r="F133" s="52">
        <f>SUM(I133:AC133)</f>
        <v>288582</v>
      </c>
      <c r="G133" s="15" t="e">
        <f t="shared" si="45"/>
        <v>#DIV/0!</v>
      </c>
      <c r="H133" s="15"/>
      <c r="I133" s="88">
        <v>15300</v>
      </c>
      <c r="J133" s="88">
        <v>9690</v>
      </c>
      <c r="K133" s="88">
        <v>16886</v>
      </c>
      <c r="L133" s="88">
        <v>17874</v>
      </c>
      <c r="M133" s="88">
        <v>8746</v>
      </c>
      <c r="N133" s="88">
        <v>22183</v>
      </c>
      <c r="O133" s="88">
        <v>13065</v>
      </c>
      <c r="P133" s="88">
        <v>12269</v>
      </c>
      <c r="Q133" s="88">
        <v>14738</v>
      </c>
      <c r="R133" s="88">
        <v>5646</v>
      </c>
      <c r="S133" s="88">
        <v>7708</v>
      </c>
      <c r="T133" s="88">
        <v>14783</v>
      </c>
      <c r="U133" s="88">
        <v>16172</v>
      </c>
      <c r="V133" s="88">
        <v>16789</v>
      </c>
      <c r="W133" s="88">
        <v>18191</v>
      </c>
      <c r="X133" s="88">
        <v>12646</v>
      </c>
      <c r="Y133" s="88">
        <v>10285</v>
      </c>
      <c r="Z133" s="88">
        <v>5148</v>
      </c>
      <c r="AA133" s="88">
        <v>14824</v>
      </c>
      <c r="AB133" s="88">
        <v>22979</v>
      </c>
      <c r="AC133" s="88">
        <v>12660</v>
      </c>
      <c r="AG133" s="120"/>
      <c r="AH133" s="120"/>
    </row>
    <row r="134" spans="1:34" s="12" customFormat="1" ht="30" hidden="1" customHeight="1" x14ac:dyDescent="0.2">
      <c r="A134" s="51" t="s">
        <v>99</v>
      </c>
      <c r="B134" s="51"/>
      <c r="C134" s="51"/>
      <c r="D134" s="51"/>
      <c r="E134" s="52">
        <v>2193</v>
      </c>
      <c r="F134" s="52">
        <f>SUM(I134:AC134)</f>
        <v>4968</v>
      </c>
      <c r="G134" s="15">
        <f t="shared" si="45"/>
        <v>2.265389876880985</v>
      </c>
      <c r="H134" s="15"/>
      <c r="I134" s="47">
        <f t="shared" ref="I134:AC134" si="69">(I112-I133)/2</f>
        <v>159</v>
      </c>
      <c r="J134" s="47">
        <f t="shared" si="69"/>
        <v>50</v>
      </c>
      <c r="K134" s="47">
        <f t="shared" si="69"/>
        <v>466</v>
      </c>
      <c r="L134" s="47">
        <f t="shared" si="69"/>
        <v>518</v>
      </c>
      <c r="M134" s="47">
        <f t="shared" si="69"/>
        <v>388</v>
      </c>
      <c r="N134" s="47">
        <f t="shared" si="69"/>
        <v>175.5</v>
      </c>
      <c r="O134" s="47">
        <f t="shared" si="69"/>
        <v>207.5</v>
      </c>
      <c r="P134" s="47">
        <f t="shared" si="69"/>
        <v>604</v>
      </c>
      <c r="Q134" s="47">
        <f t="shared" si="69"/>
        <v>255.5</v>
      </c>
      <c r="R134" s="47">
        <f t="shared" si="69"/>
        <v>94.5</v>
      </c>
      <c r="S134" s="47">
        <f t="shared" si="69"/>
        <v>355</v>
      </c>
      <c r="T134" s="47">
        <f t="shared" si="69"/>
        <v>81</v>
      </c>
      <c r="U134" s="47">
        <f t="shared" si="69"/>
        <v>149</v>
      </c>
      <c r="V134" s="47">
        <f t="shared" si="69"/>
        <v>193.5</v>
      </c>
      <c r="W134" s="47">
        <f t="shared" si="69"/>
        <v>130</v>
      </c>
      <c r="X134" s="47">
        <f t="shared" si="69"/>
        <v>480</v>
      </c>
      <c r="Y134" s="47">
        <f t="shared" si="69"/>
        <v>47.5</v>
      </c>
      <c r="Z134" s="47">
        <f t="shared" si="69"/>
        <v>82.5</v>
      </c>
      <c r="AA134" s="47">
        <f t="shared" si="69"/>
        <v>311.5</v>
      </c>
      <c r="AB134" s="47">
        <f t="shared" si="69"/>
        <v>159</v>
      </c>
      <c r="AC134" s="47">
        <f t="shared" si="69"/>
        <v>61</v>
      </c>
      <c r="AG134" s="120"/>
      <c r="AH134" s="120"/>
    </row>
    <row r="135" spans="1:34" s="12" customFormat="1" ht="30" hidden="1" customHeight="1" x14ac:dyDescent="0.2">
      <c r="A135" s="31" t="s">
        <v>100</v>
      </c>
      <c r="B135" s="31"/>
      <c r="C135" s="31"/>
      <c r="D135" s="31"/>
      <c r="E135" s="27">
        <v>81</v>
      </c>
      <c r="F135" s="27">
        <f>SUM(I135:AC135)</f>
        <v>317</v>
      </c>
      <c r="G135" s="15">
        <f t="shared" si="45"/>
        <v>3.9135802469135803</v>
      </c>
      <c r="H135" s="15"/>
      <c r="I135" s="24">
        <v>48</v>
      </c>
      <c r="J135" s="24">
        <v>11</v>
      </c>
      <c r="K135" s="88">
        <v>10</v>
      </c>
      <c r="L135" s="88">
        <v>20</v>
      </c>
      <c r="M135" s="88">
        <v>28</v>
      </c>
      <c r="N135" s="88">
        <v>15</v>
      </c>
      <c r="O135" s="88">
        <v>3</v>
      </c>
      <c r="P135" s="88">
        <v>10</v>
      </c>
      <c r="Q135" s="88">
        <v>4</v>
      </c>
      <c r="R135" s="88">
        <v>4</v>
      </c>
      <c r="S135" s="88">
        <v>8</v>
      </c>
      <c r="T135" s="88">
        <v>6</v>
      </c>
      <c r="U135" s="88">
        <v>22</v>
      </c>
      <c r="V135" s="88">
        <v>20</v>
      </c>
      <c r="W135" s="88">
        <v>3</v>
      </c>
      <c r="X135" s="88">
        <v>1</v>
      </c>
      <c r="Y135" s="88">
        <v>2</v>
      </c>
      <c r="Z135" s="88">
        <v>9</v>
      </c>
      <c r="AA135" s="88">
        <v>26</v>
      </c>
      <c r="AB135" s="88">
        <v>45</v>
      </c>
      <c r="AC135" s="88">
        <v>22</v>
      </c>
      <c r="AG135" s="120"/>
      <c r="AH135" s="120"/>
    </row>
    <row r="136" spans="1:34" s="12" customFormat="1" ht="30" hidden="1" customHeight="1" x14ac:dyDescent="0.2">
      <c r="A136" s="31" t="s">
        <v>101</v>
      </c>
      <c r="B136" s="31"/>
      <c r="C136" s="31"/>
      <c r="D136" s="31"/>
      <c r="E136" s="50"/>
      <c r="F136" s="27">
        <f t="shared" ref="F136" si="70">SUM(I136:AC136)</f>
        <v>0</v>
      </c>
      <c r="G136" s="15" t="e">
        <f t="shared" si="45"/>
        <v>#DIV/0!</v>
      </c>
      <c r="H136" s="15"/>
      <c r="I136" s="50"/>
      <c r="J136" s="50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G136" s="120"/>
      <c r="AH136" s="120"/>
    </row>
    <row r="137" spans="1:34" s="12" customFormat="1" ht="30" hidden="1" customHeight="1" x14ac:dyDescent="0.2">
      <c r="A137" s="11" t="s">
        <v>102</v>
      </c>
      <c r="B137" s="11"/>
      <c r="C137" s="11"/>
      <c r="D137" s="11"/>
      <c r="E137" s="27">
        <v>4863</v>
      </c>
      <c r="F137" s="27">
        <f>SUM(I137:AC137)</f>
        <v>5700</v>
      </c>
      <c r="G137" s="15">
        <f t="shared" si="45"/>
        <v>1.1721159777914867</v>
      </c>
      <c r="H137" s="15"/>
      <c r="I137" s="47">
        <v>157</v>
      </c>
      <c r="J137" s="47">
        <v>162</v>
      </c>
      <c r="K137" s="47">
        <v>803</v>
      </c>
      <c r="L137" s="47">
        <v>367</v>
      </c>
      <c r="M137" s="47">
        <v>10</v>
      </c>
      <c r="N137" s="47">
        <v>144</v>
      </c>
      <c r="O137" s="47">
        <v>608</v>
      </c>
      <c r="P137" s="47">
        <v>739</v>
      </c>
      <c r="Q137" s="47">
        <v>243</v>
      </c>
      <c r="R137" s="47">
        <v>30</v>
      </c>
      <c r="S137" s="47">
        <v>280</v>
      </c>
      <c r="T137" s="47">
        <v>339</v>
      </c>
      <c r="U137" s="47">
        <v>12</v>
      </c>
      <c r="V137" s="47">
        <v>679</v>
      </c>
      <c r="W137" s="47">
        <v>189</v>
      </c>
      <c r="X137" s="47">
        <v>59</v>
      </c>
      <c r="Y137" s="47">
        <v>115</v>
      </c>
      <c r="Z137" s="47">
        <v>30</v>
      </c>
      <c r="AA137" s="47">
        <v>351</v>
      </c>
      <c r="AB137" s="47">
        <v>383</v>
      </c>
      <c r="AC137" s="47"/>
      <c r="AG137" s="120"/>
      <c r="AH137" s="120"/>
    </row>
    <row r="138" spans="1:34" s="12" customFormat="1" ht="27" hidden="1" customHeight="1" x14ac:dyDescent="0.2">
      <c r="A138" s="13" t="s">
        <v>103</v>
      </c>
      <c r="B138" s="40"/>
      <c r="C138" s="40"/>
      <c r="D138" s="40"/>
      <c r="E138" s="23"/>
      <c r="F138" s="27">
        <f>SUM(I138:AC138)</f>
        <v>629.5</v>
      </c>
      <c r="G138" s="15"/>
      <c r="H138" s="15"/>
      <c r="I138" s="47"/>
      <c r="J138" s="47">
        <v>108</v>
      </c>
      <c r="K138" s="88">
        <v>21</v>
      </c>
      <c r="L138" s="88">
        <v>34</v>
      </c>
      <c r="M138" s="88"/>
      <c r="N138" s="88"/>
      <c r="O138" s="88">
        <v>98</v>
      </c>
      <c r="P138" s="88"/>
      <c r="Q138" s="88">
        <v>26</v>
      </c>
      <c r="R138" s="88"/>
      <c r="S138" s="88">
        <v>86</v>
      </c>
      <c r="T138" s="88">
        <v>107</v>
      </c>
      <c r="U138" s="88"/>
      <c r="V138" s="88"/>
      <c r="W138" s="88">
        <v>35</v>
      </c>
      <c r="X138" s="88">
        <f>9+4</f>
        <v>13</v>
      </c>
      <c r="Y138" s="88"/>
      <c r="Z138" s="88">
        <v>6.5</v>
      </c>
      <c r="AA138" s="88">
        <f>52+43</f>
        <v>95</v>
      </c>
      <c r="AB138" s="88"/>
      <c r="AC138" s="88"/>
      <c r="AG138" s="120"/>
      <c r="AH138" s="120"/>
    </row>
    <row r="139" spans="1:34" s="12" customFormat="1" ht="31.9" hidden="1" customHeight="1" outlineLevel="1" x14ac:dyDescent="0.2">
      <c r="A139" s="13" t="s">
        <v>104</v>
      </c>
      <c r="B139" s="13"/>
      <c r="C139" s="13"/>
      <c r="D139" s="13"/>
      <c r="E139" s="27">
        <v>4894</v>
      </c>
      <c r="F139" s="27">
        <f>F137-F138</f>
        <v>5070.5</v>
      </c>
      <c r="G139" s="15">
        <f>F139/E139</f>
        <v>1.0360645688598284</v>
      </c>
      <c r="H139" s="15"/>
      <c r="I139" s="47">
        <v>158</v>
      </c>
      <c r="J139" s="47">
        <f t="shared" ref="J139:AC139" si="71">J137-J138</f>
        <v>54</v>
      </c>
      <c r="K139" s="47">
        <f t="shared" si="71"/>
        <v>782</v>
      </c>
      <c r="L139" s="47">
        <f>377-L138</f>
        <v>343</v>
      </c>
      <c r="M139" s="47">
        <f t="shared" si="71"/>
        <v>10</v>
      </c>
      <c r="N139" s="47">
        <f t="shared" si="71"/>
        <v>144</v>
      </c>
      <c r="O139" s="47">
        <v>604.5</v>
      </c>
      <c r="P139" s="47">
        <f t="shared" si="71"/>
        <v>739</v>
      </c>
      <c r="Q139" s="47">
        <f t="shared" si="71"/>
        <v>217</v>
      </c>
      <c r="R139" s="47">
        <f t="shared" si="71"/>
        <v>30</v>
      </c>
      <c r="S139" s="47">
        <v>194</v>
      </c>
      <c r="T139" s="47">
        <f t="shared" si="71"/>
        <v>232</v>
      </c>
      <c r="U139" s="47">
        <v>14</v>
      </c>
      <c r="V139" s="47">
        <f t="shared" si="71"/>
        <v>679</v>
      </c>
      <c r="W139" s="47">
        <f t="shared" si="71"/>
        <v>154</v>
      </c>
      <c r="X139" s="47">
        <f>X137-X138</f>
        <v>46</v>
      </c>
      <c r="Y139" s="47">
        <f t="shared" si="71"/>
        <v>115</v>
      </c>
      <c r="Z139" s="47">
        <f>Z137-Z138</f>
        <v>23.5</v>
      </c>
      <c r="AA139" s="47">
        <f>AA137-AA138</f>
        <v>256</v>
      </c>
      <c r="AB139" s="47">
        <f t="shared" si="71"/>
        <v>383</v>
      </c>
      <c r="AC139" s="47">
        <f t="shared" si="71"/>
        <v>0</v>
      </c>
      <c r="AD139" s="69"/>
      <c r="AG139" s="120"/>
      <c r="AH139" s="120"/>
    </row>
    <row r="140" spans="1:34" s="12" customFormat="1" ht="30" hidden="1" customHeight="1" outlineLevel="1" x14ac:dyDescent="0.2">
      <c r="A140" s="51" t="s">
        <v>105</v>
      </c>
      <c r="B140" s="127"/>
      <c r="C140" s="127"/>
      <c r="D140" s="127"/>
      <c r="E140" s="23">
        <v>4894</v>
      </c>
      <c r="F140" s="27">
        <f>SUM(I140:AC140)</f>
        <v>5060</v>
      </c>
      <c r="G140" s="15">
        <f>F140/E140</f>
        <v>1.0339190845933797</v>
      </c>
      <c r="H140" s="15"/>
      <c r="I140" s="88">
        <v>158</v>
      </c>
      <c r="J140" s="88">
        <v>54</v>
      </c>
      <c r="K140" s="88">
        <v>782</v>
      </c>
      <c r="L140" s="88">
        <v>343</v>
      </c>
      <c r="M140" s="88">
        <v>10</v>
      </c>
      <c r="N140" s="88">
        <v>144</v>
      </c>
      <c r="O140" s="88">
        <v>506.5</v>
      </c>
      <c r="P140" s="88">
        <v>739</v>
      </c>
      <c r="Q140" s="88">
        <v>217</v>
      </c>
      <c r="R140" s="88">
        <v>30</v>
      </c>
      <c r="S140" s="88">
        <v>194</v>
      </c>
      <c r="T140" s="88">
        <v>232</v>
      </c>
      <c r="U140" s="88">
        <v>14</v>
      </c>
      <c r="V140" s="88">
        <v>659</v>
      </c>
      <c r="W140" s="88">
        <v>154</v>
      </c>
      <c r="X140" s="88">
        <v>46</v>
      </c>
      <c r="Y140" s="88">
        <v>115</v>
      </c>
      <c r="Z140" s="88">
        <v>23.5</v>
      </c>
      <c r="AA140" s="88">
        <v>256</v>
      </c>
      <c r="AB140" s="88">
        <v>383</v>
      </c>
      <c r="AC140" s="88"/>
      <c r="AG140" s="120"/>
      <c r="AH140" s="120"/>
    </row>
    <row r="141" spans="1:34" s="12" customFormat="1" ht="27.75" hidden="1" customHeight="1" x14ac:dyDescent="0.2">
      <c r="A141" s="13" t="s">
        <v>179</v>
      </c>
      <c r="B141" s="13"/>
      <c r="C141" s="13"/>
      <c r="D141" s="13"/>
      <c r="E141" s="32">
        <f>E140/E139</f>
        <v>1</v>
      </c>
      <c r="F141" s="32">
        <f>F140/F139</f>
        <v>0.9979291983039148</v>
      </c>
      <c r="G141" s="15">
        <f>F141/E141</f>
        <v>0.9979291983039148</v>
      </c>
      <c r="H141" s="15"/>
      <c r="I141" s="34">
        <f>I140/I139</f>
        <v>1</v>
      </c>
      <c r="J141" s="34">
        <f t="shared" ref="J141:AB141" si="72">J140/J139</f>
        <v>1</v>
      </c>
      <c r="K141" s="34">
        <f t="shared" si="72"/>
        <v>1</v>
      </c>
      <c r="L141" s="34">
        <f t="shared" si="72"/>
        <v>1</v>
      </c>
      <c r="M141" s="34">
        <f t="shared" si="72"/>
        <v>1</v>
      </c>
      <c r="N141" s="34">
        <f t="shared" si="72"/>
        <v>1</v>
      </c>
      <c r="O141" s="34">
        <f t="shared" si="72"/>
        <v>0.83788254755996694</v>
      </c>
      <c r="P141" s="34">
        <f t="shared" si="72"/>
        <v>1</v>
      </c>
      <c r="Q141" s="34">
        <f t="shared" si="72"/>
        <v>1</v>
      </c>
      <c r="R141" s="34">
        <f t="shared" si="72"/>
        <v>1</v>
      </c>
      <c r="S141" s="34">
        <f t="shared" si="72"/>
        <v>1</v>
      </c>
      <c r="T141" s="34">
        <f t="shared" si="72"/>
        <v>1</v>
      </c>
      <c r="U141" s="34">
        <f t="shared" si="72"/>
        <v>1</v>
      </c>
      <c r="V141" s="34">
        <f t="shared" si="72"/>
        <v>0.97054491899852724</v>
      </c>
      <c r="W141" s="34">
        <f t="shared" si="72"/>
        <v>1</v>
      </c>
      <c r="X141" s="34">
        <f t="shared" si="72"/>
        <v>1</v>
      </c>
      <c r="Y141" s="34">
        <f t="shared" si="72"/>
        <v>1</v>
      </c>
      <c r="Z141" s="34">
        <f t="shared" si="72"/>
        <v>1</v>
      </c>
      <c r="AA141" s="34">
        <f t="shared" si="72"/>
        <v>1</v>
      </c>
      <c r="AB141" s="34">
        <f t="shared" si="72"/>
        <v>1</v>
      </c>
      <c r="AC141" s="34"/>
      <c r="AG141" s="120"/>
      <c r="AH141" s="120"/>
    </row>
    <row r="142" spans="1:34" s="12" customFormat="1" ht="27.75" hidden="1" customHeight="1" x14ac:dyDescent="0.2">
      <c r="A142" s="13" t="s">
        <v>96</v>
      </c>
      <c r="B142" s="13"/>
      <c r="C142" s="13"/>
      <c r="D142" s="13"/>
      <c r="E142" s="30">
        <f>E139-E140</f>
        <v>0</v>
      </c>
      <c r="F142" s="30">
        <f>F139-F140</f>
        <v>10.5</v>
      </c>
      <c r="G142" s="15"/>
      <c r="H142" s="15"/>
      <c r="I142" s="30">
        <f>I139-I140</f>
        <v>0</v>
      </c>
      <c r="J142" s="30">
        <f t="shared" ref="J142:AC142" si="73">J139-J140</f>
        <v>0</v>
      </c>
      <c r="K142" s="30">
        <f t="shared" si="73"/>
        <v>0</v>
      </c>
      <c r="L142" s="30">
        <f t="shared" si="73"/>
        <v>0</v>
      </c>
      <c r="M142" s="30">
        <f t="shared" si="73"/>
        <v>0</v>
      </c>
      <c r="N142" s="30">
        <f t="shared" si="73"/>
        <v>0</v>
      </c>
      <c r="O142" s="30">
        <f>O139-O140-O138</f>
        <v>0</v>
      </c>
      <c r="P142" s="30">
        <f t="shared" si="73"/>
        <v>0</v>
      </c>
      <c r="Q142" s="30">
        <f t="shared" si="73"/>
        <v>0</v>
      </c>
      <c r="R142" s="30">
        <f t="shared" si="73"/>
        <v>0</v>
      </c>
      <c r="S142" s="30">
        <f>S139-S140</f>
        <v>0</v>
      </c>
      <c r="T142" s="30">
        <f t="shared" si="73"/>
        <v>0</v>
      </c>
      <c r="U142" s="30">
        <f t="shared" si="73"/>
        <v>0</v>
      </c>
      <c r="V142" s="30">
        <f>V139-V140</f>
        <v>20</v>
      </c>
      <c r="W142" s="30">
        <f t="shared" si="73"/>
        <v>0</v>
      </c>
      <c r="X142" s="30">
        <f>X139-X140</f>
        <v>0</v>
      </c>
      <c r="Y142" s="30">
        <f t="shared" si="73"/>
        <v>0</v>
      </c>
      <c r="Z142" s="30">
        <f>Z139-Z140</f>
        <v>0</v>
      </c>
      <c r="AA142" s="30">
        <f t="shared" si="73"/>
        <v>0</v>
      </c>
      <c r="AB142" s="30">
        <f t="shared" si="73"/>
        <v>0</v>
      </c>
      <c r="AC142" s="30">
        <f t="shared" si="73"/>
        <v>0</v>
      </c>
      <c r="AD142" s="69"/>
      <c r="AG142" s="120"/>
      <c r="AH142" s="120"/>
    </row>
    <row r="143" spans="1:34" s="12" customFormat="1" ht="27.75" hidden="1" customHeight="1" x14ac:dyDescent="0.2">
      <c r="A143" s="13" t="s">
        <v>182</v>
      </c>
      <c r="B143" s="40"/>
      <c r="C143" s="40"/>
      <c r="D143" s="40"/>
      <c r="E143" s="88"/>
      <c r="F143" s="26"/>
      <c r="G143" s="16" t="e">
        <f>F143/E143</f>
        <v>#DIV/0!</v>
      </c>
      <c r="H143" s="16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G143" s="120"/>
      <c r="AH143" s="120"/>
    </row>
    <row r="144" spans="1:34" s="12" customFormat="1" ht="30" hidden="1" customHeight="1" x14ac:dyDescent="0.2">
      <c r="A144" s="31" t="s">
        <v>106</v>
      </c>
      <c r="B144" s="93"/>
      <c r="C144" s="93"/>
      <c r="D144" s="93"/>
      <c r="E144" s="23">
        <v>95653</v>
      </c>
      <c r="F144" s="27">
        <f>SUM(I144:AC144)</f>
        <v>122635.5</v>
      </c>
      <c r="G144" s="15">
        <f>F144/E144</f>
        <v>1.2820873365184573</v>
      </c>
      <c r="H144" s="15"/>
      <c r="I144" s="88">
        <v>2838</v>
      </c>
      <c r="J144" s="88">
        <v>977</v>
      </c>
      <c r="K144" s="88">
        <v>22137</v>
      </c>
      <c r="L144" s="88">
        <v>8582</v>
      </c>
      <c r="M144" s="88">
        <v>180</v>
      </c>
      <c r="N144" s="88">
        <v>3427</v>
      </c>
      <c r="O144" s="88">
        <v>12032</v>
      </c>
      <c r="P144" s="88">
        <v>20130</v>
      </c>
      <c r="Q144" s="88">
        <v>4389</v>
      </c>
      <c r="R144" s="88">
        <v>594</v>
      </c>
      <c r="S144" s="88">
        <v>3291</v>
      </c>
      <c r="T144" s="88">
        <v>5331</v>
      </c>
      <c r="U144" s="88">
        <v>324</v>
      </c>
      <c r="V144" s="88">
        <v>14498</v>
      </c>
      <c r="W144" s="88">
        <v>3449</v>
      </c>
      <c r="X144" s="88">
        <v>927.5</v>
      </c>
      <c r="Y144" s="88">
        <v>2311</v>
      </c>
      <c r="Z144" s="88">
        <v>435</v>
      </c>
      <c r="AA144" s="88">
        <v>6345</v>
      </c>
      <c r="AB144" s="88">
        <v>10438</v>
      </c>
      <c r="AC144" s="88"/>
      <c r="AG144" s="120"/>
      <c r="AH144" s="120"/>
    </row>
    <row r="145" spans="1:34" s="12" customFormat="1" ht="31.15" hidden="1" customHeight="1" x14ac:dyDescent="0.2">
      <c r="A145" s="13" t="s">
        <v>52</v>
      </c>
      <c r="B145" s="40"/>
      <c r="C145" s="40"/>
      <c r="D145" s="40"/>
      <c r="E145" s="15" t="e">
        <f>E144/E143</f>
        <v>#DIV/0!</v>
      </c>
      <c r="F145" s="9" t="e">
        <f>F144/F143</f>
        <v>#DIV/0!</v>
      </c>
      <c r="G145" s="15"/>
      <c r="H145" s="15"/>
      <c r="I145" s="29" t="e">
        <f t="shared" ref="I145:AC145" si="74">I144/I143</f>
        <v>#DIV/0!</v>
      </c>
      <c r="J145" s="29" t="e">
        <f t="shared" si="74"/>
        <v>#DIV/0!</v>
      </c>
      <c r="K145" s="88" t="e">
        <f t="shared" si="74"/>
        <v>#DIV/0!</v>
      </c>
      <c r="L145" s="88" t="e">
        <f t="shared" si="74"/>
        <v>#DIV/0!</v>
      </c>
      <c r="M145" s="88" t="e">
        <f t="shared" si="74"/>
        <v>#DIV/0!</v>
      </c>
      <c r="N145" s="88" t="e">
        <f t="shared" si="74"/>
        <v>#DIV/0!</v>
      </c>
      <c r="O145" s="88" t="e">
        <f t="shared" si="74"/>
        <v>#DIV/0!</v>
      </c>
      <c r="P145" s="88" t="e">
        <f t="shared" si="74"/>
        <v>#DIV/0!</v>
      </c>
      <c r="Q145" s="88" t="e">
        <f t="shared" si="74"/>
        <v>#DIV/0!</v>
      </c>
      <c r="R145" s="88" t="e">
        <f t="shared" si="74"/>
        <v>#DIV/0!</v>
      </c>
      <c r="S145" s="88" t="e">
        <f t="shared" si="74"/>
        <v>#DIV/0!</v>
      </c>
      <c r="T145" s="88" t="e">
        <f t="shared" si="74"/>
        <v>#DIV/0!</v>
      </c>
      <c r="U145" s="88" t="e">
        <f t="shared" si="74"/>
        <v>#DIV/0!</v>
      </c>
      <c r="V145" s="88" t="e">
        <f t="shared" si="74"/>
        <v>#DIV/0!</v>
      </c>
      <c r="W145" s="88" t="e">
        <f t="shared" si="74"/>
        <v>#DIV/0!</v>
      </c>
      <c r="X145" s="88" t="e">
        <f t="shared" si="74"/>
        <v>#DIV/0!</v>
      </c>
      <c r="Y145" s="88" t="e">
        <f t="shared" si="74"/>
        <v>#DIV/0!</v>
      </c>
      <c r="Z145" s="88" t="e">
        <f t="shared" si="74"/>
        <v>#DIV/0!</v>
      </c>
      <c r="AA145" s="88" t="e">
        <f t="shared" si="74"/>
        <v>#DIV/0!</v>
      </c>
      <c r="AB145" s="88" t="e">
        <f t="shared" si="74"/>
        <v>#DIV/0!</v>
      </c>
      <c r="AC145" s="88" t="e">
        <f t="shared" si="74"/>
        <v>#DIV/0!</v>
      </c>
      <c r="AG145" s="120"/>
      <c r="AH145" s="120"/>
    </row>
    <row r="146" spans="1:34" s="12" customFormat="1" ht="30" hidden="1" customHeight="1" x14ac:dyDescent="0.2">
      <c r="A146" s="31" t="s">
        <v>98</v>
      </c>
      <c r="B146" s="31"/>
      <c r="C146" s="31"/>
      <c r="D146" s="31"/>
      <c r="E146" s="55">
        <f>E144/E140*10</f>
        <v>195.44953003677972</v>
      </c>
      <c r="F146" s="55">
        <f>F144/F140*10</f>
        <v>242.36264822134387</v>
      </c>
      <c r="G146" s="15">
        <f>F146/E146</f>
        <v>1.2400267638184448</v>
      </c>
      <c r="H146" s="15"/>
      <c r="I146" s="99">
        <f t="shared" ref="I146" si="75">I144/I140*10</f>
        <v>179.62025316455697</v>
      </c>
      <c r="J146" s="99">
        <f t="shared" ref="J146:K146" si="76">J144/J140*10</f>
        <v>180.92592592592592</v>
      </c>
      <c r="K146" s="99">
        <f t="shared" si="76"/>
        <v>283.08184143222502</v>
      </c>
      <c r="L146" s="99">
        <f>L144/L140*10</f>
        <v>250.20408163265304</v>
      </c>
      <c r="M146" s="99">
        <f>M144/M140*10</f>
        <v>180</v>
      </c>
      <c r="N146" s="99">
        <f>N144/N140*10</f>
        <v>237.98611111111111</v>
      </c>
      <c r="O146" s="99">
        <f>O144/O140*10</f>
        <v>237.5518262586377</v>
      </c>
      <c r="P146" s="99">
        <f>P144/P140*10</f>
        <v>272.39512855209745</v>
      </c>
      <c r="Q146" s="99">
        <f t="shared" ref="Q146:V146" si="77">Q144/Q140*10</f>
        <v>202.25806451612902</v>
      </c>
      <c r="R146" s="99">
        <f t="shared" si="77"/>
        <v>198</v>
      </c>
      <c r="S146" s="99">
        <f t="shared" si="77"/>
        <v>169.63917525773195</v>
      </c>
      <c r="T146" s="99">
        <f t="shared" si="77"/>
        <v>229.78448275862067</v>
      </c>
      <c r="U146" s="99">
        <f t="shared" si="77"/>
        <v>231.42857142857142</v>
      </c>
      <c r="V146" s="99">
        <f t="shared" si="77"/>
        <v>220</v>
      </c>
      <c r="W146" s="99">
        <f>W144/W140*10</f>
        <v>223.96103896103895</v>
      </c>
      <c r="X146" s="99">
        <f>X144/X140*10</f>
        <v>201.63043478260872</v>
      </c>
      <c r="Y146" s="99">
        <f t="shared" ref="Y146:Z146" si="78">Y144/Y140*10</f>
        <v>200.95652173913044</v>
      </c>
      <c r="Z146" s="99">
        <f t="shared" si="78"/>
        <v>185.10638297872339</v>
      </c>
      <c r="AA146" s="99">
        <f>AA144/AA140*10</f>
        <v>247.8515625</v>
      </c>
      <c r="AB146" s="99">
        <f>AB144/AB140*10</f>
        <v>272.53263707571801</v>
      </c>
      <c r="AC146" s="99"/>
      <c r="AG146" s="120"/>
      <c r="AH146" s="120"/>
    </row>
    <row r="147" spans="1:34" s="12" customFormat="1" ht="30" hidden="1" customHeight="1" outlineLevel="1" x14ac:dyDescent="0.2">
      <c r="A147" s="11" t="s">
        <v>107</v>
      </c>
      <c r="B147" s="44"/>
      <c r="C147" s="44"/>
      <c r="D147" s="44"/>
      <c r="E147" s="8">
        <v>875</v>
      </c>
      <c r="F147" s="27">
        <f>I147+J147+K147+L147+M147+N147+O147+P147+Q147+R147+S147+T147+U147+V147+W147+X147+Y147+Z147+AA147+AB147+AC147</f>
        <v>961.5</v>
      </c>
      <c r="G147" s="15"/>
      <c r="H147" s="15"/>
      <c r="I147" s="47">
        <v>22</v>
      </c>
      <c r="J147" s="47">
        <v>86</v>
      </c>
      <c r="K147" s="88">
        <v>90</v>
      </c>
      <c r="L147" s="88">
        <v>0.5</v>
      </c>
      <c r="M147" s="88">
        <v>16</v>
      </c>
      <c r="N147" s="88">
        <v>10</v>
      </c>
      <c r="O147" s="88">
        <v>127</v>
      </c>
      <c r="P147" s="88">
        <v>94</v>
      </c>
      <c r="Q147" s="88">
        <v>47</v>
      </c>
      <c r="R147" s="88">
        <v>24</v>
      </c>
      <c r="S147" s="88">
        <v>76</v>
      </c>
      <c r="T147" s="88">
        <v>129</v>
      </c>
      <c r="U147" s="88"/>
      <c r="V147" s="88">
        <v>8</v>
      </c>
      <c r="W147" s="88">
        <v>36</v>
      </c>
      <c r="X147" s="88">
        <v>26</v>
      </c>
      <c r="Y147" s="88"/>
      <c r="Z147" s="88">
        <v>11</v>
      </c>
      <c r="AA147" s="88">
        <v>95</v>
      </c>
      <c r="AB147" s="88">
        <v>58</v>
      </c>
      <c r="AC147" s="88">
        <v>6</v>
      </c>
      <c r="AG147" s="120"/>
      <c r="AH147" s="120"/>
    </row>
    <row r="148" spans="1:34" s="12" customFormat="1" ht="30" hidden="1" customHeight="1" x14ac:dyDescent="0.2">
      <c r="A148" s="11" t="s">
        <v>108</v>
      </c>
      <c r="B148" s="11"/>
      <c r="C148" s="11"/>
      <c r="D148" s="11"/>
      <c r="E148" s="53"/>
      <c r="F148" s="27">
        <f>SUM(I148:AC148)</f>
        <v>0</v>
      </c>
      <c r="G148" s="27"/>
      <c r="H148" s="27"/>
      <c r="I148" s="54"/>
      <c r="J148" s="54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G148" s="120"/>
      <c r="AH148" s="120"/>
    </row>
    <row r="149" spans="1:34" s="12" customFormat="1" ht="30" hidden="1" customHeight="1" x14ac:dyDescent="0.2">
      <c r="A149" s="11" t="s">
        <v>89</v>
      </c>
      <c r="B149" s="11"/>
      <c r="C149" s="11"/>
      <c r="D149" s="11"/>
      <c r="E149" s="53"/>
      <c r="F149" s="27">
        <f>SUM(I149:AC149)</f>
        <v>48</v>
      </c>
      <c r="G149" s="27"/>
      <c r="H149" s="27"/>
      <c r="I149" s="54"/>
      <c r="J149" s="54"/>
      <c r="K149" s="88"/>
      <c r="L149" s="88"/>
      <c r="M149" s="88"/>
      <c r="N149" s="88"/>
      <c r="O149" s="88"/>
      <c r="P149" s="88"/>
      <c r="Q149" s="88"/>
      <c r="R149" s="88"/>
      <c r="S149" s="88">
        <f>14+34</f>
        <v>48</v>
      </c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G149" s="120"/>
      <c r="AH149" s="120"/>
    </row>
    <row r="150" spans="1:34" s="12" customFormat="1" ht="30" hidden="1" customHeight="1" outlineLevel="1" x14ac:dyDescent="0.2">
      <c r="A150" s="11" t="s">
        <v>109</v>
      </c>
      <c r="B150" s="11"/>
      <c r="C150" s="11"/>
      <c r="D150" s="11"/>
      <c r="E150" s="52">
        <v>850</v>
      </c>
      <c r="F150" s="52">
        <f>F147-F148</f>
        <v>961.5</v>
      </c>
      <c r="G150" s="15"/>
      <c r="H150" s="15"/>
      <c r="I150" s="47">
        <f>I147</f>
        <v>22</v>
      </c>
      <c r="J150" s="47">
        <v>86</v>
      </c>
      <c r="K150" s="47">
        <v>86.3</v>
      </c>
      <c r="L150" s="47">
        <v>0</v>
      </c>
      <c r="M150" s="47">
        <f>M147-M148</f>
        <v>16</v>
      </c>
      <c r="N150" s="47">
        <v>7</v>
      </c>
      <c r="O150" s="47">
        <v>126.7</v>
      </c>
      <c r="P150" s="47">
        <v>94</v>
      </c>
      <c r="Q150" s="47">
        <f>Q147-Q148</f>
        <v>47</v>
      </c>
      <c r="R150" s="47">
        <f>R147-R148</f>
        <v>24</v>
      </c>
      <c r="S150" s="47">
        <f>S147-S148-S149</f>
        <v>28</v>
      </c>
      <c r="T150" s="47">
        <f>T147-T148</f>
        <v>129</v>
      </c>
      <c r="U150" s="47">
        <f>U147-U148</f>
        <v>0</v>
      </c>
      <c r="V150" s="47">
        <v>7.1</v>
      </c>
      <c r="W150" s="47">
        <f>W147-W148</f>
        <v>36</v>
      </c>
      <c r="X150" s="47">
        <v>21</v>
      </c>
      <c r="Y150" s="47">
        <f>Y147-Y148</f>
        <v>0</v>
      </c>
      <c r="Z150" s="47">
        <f>Z147-Z148</f>
        <v>11</v>
      </c>
      <c r="AA150" s="47">
        <f>AA147-AA148</f>
        <v>95</v>
      </c>
      <c r="AB150" s="47">
        <f>AB147-AB148</f>
        <v>58</v>
      </c>
      <c r="AC150" s="47">
        <f>AC147-AC148</f>
        <v>6</v>
      </c>
      <c r="AG150" s="120"/>
      <c r="AH150" s="120"/>
    </row>
    <row r="151" spans="1:34" s="12" customFormat="1" ht="30" hidden="1" customHeight="1" outlineLevel="1" x14ac:dyDescent="0.2">
      <c r="A151" s="51" t="s">
        <v>170</v>
      </c>
      <c r="B151" s="127"/>
      <c r="C151" s="127"/>
      <c r="D151" s="127"/>
      <c r="E151" s="23">
        <v>812</v>
      </c>
      <c r="F151" s="97">
        <f>SUM(I151:AC151)</f>
        <v>872.15</v>
      </c>
      <c r="G151" s="15">
        <f t="shared" ref="G151:G156" si="79">F151/E151</f>
        <v>1.0740763546798029</v>
      </c>
      <c r="H151" s="15"/>
      <c r="I151" s="88">
        <v>22</v>
      </c>
      <c r="J151" s="88">
        <v>86</v>
      </c>
      <c r="K151" s="88">
        <v>86.3</v>
      </c>
      <c r="L151" s="88"/>
      <c r="M151" s="88">
        <v>16</v>
      </c>
      <c r="N151" s="88">
        <v>7</v>
      </c>
      <c r="O151" s="88">
        <v>124.75</v>
      </c>
      <c r="P151" s="88">
        <v>94</v>
      </c>
      <c r="Q151" s="88">
        <v>47</v>
      </c>
      <c r="R151" s="88">
        <v>24</v>
      </c>
      <c r="S151" s="88">
        <v>28</v>
      </c>
      <c r="T151" s="88">
        <v>110</v>
      </c>
      <c r="U151" s="88"/>
      <c r="V151" s="88">
        <v>7.1</v>
      </c>
      <c r="W151" s="88">
        <v>29</v>
      </c>
      <c r="X151" s="88">
        <v>21</v>
      </c>
      <c r="Y151" s="88"/>
      <c r="Z151" s="88">
        <v>11</v>
      </c>
      <c r="AA151" s="88">
        <v>95</v>
      </c>
      <c r="AB151" s="88">
        <v>58</v>
      </c>
      <c r="AC151" s="88">
        <v>6</v>
      </c>
      <c r="AG151" s="120"/>
      <c r="AH151" s="120"/>
    </row>
    <row r="152" spans="1:34" s="12" customFormat="1" ht="30" hidden="1" customHeight="1" x14ac:dyDescent="0.2">
      <c r="A152" s="13" t="s">
        <v>179</v>
      </c>
      <c r="B152" s="13"/>
      <c r="C152" s="13"/>
      <c r="D152" s="13"/>
      <c r="E152" s="32">
        <f>E151/E150</f>
        <v>0.95529411764705885</v>
      </c>
      <c r="F152" s="32">
        <f>F151/F150</f>
        <v>0.90707228289131558</v>
      </c>
      <c r="G152" s="15">
        <f t="shared" si="79"/>
        <v>0.94952147839608159</v>
      </c>
      <c r="H152" s="15"/>
      <c r="I152" s="29">
        <f>I151/I150</f>
        <v>1</v>
      </c>
      <c r="J152" s="29">
        <f>J151/J150</f>
        <v>1</v>
      </c>
      <c r="K152" s="29">
        <f>K151/K150</f>
        <v>1</v>
      </c>
      <c r="L152" s="29"/>
      <c r="M152" s="29">
        <f>M151/M150</f>
        <v>1</v>
      </c>
      <c r="N152" s="29">
        <f>N151/N150</f>
        <v>1</v>
      </c>
      <c r="O152" s="29">
        <f>O151/O150</f>
        <v>0.98460931333859514</v>
      </c>
      <c r="P152" s="29">
        <f t="shared" ref="P152:AC152" si="80">P151/P150</f>
        <v>1</v>
      </c>
      <c r="Q152" s="29">
        <f t="shared" si="80"/>
        <v>1</v>
      </c>
      <c r="R152" s="29">
        <f t="shared" si="80"/>
        <v>1</v>
      </c>
      <c r="S152" s="29">
        <f t="shared" si="80"/>
        <v>1</v>
      </c>
      <c r="T152" s="29">
        <f t="shared" si="80"/>
        <v>0.8527131782945736</v>
      </c>
      <c r="U152" s="29"/>
      <c r="V152" s="29">
        <f t="shared" si="80"/>
        <v>1</v>
      </c>
      <c r="W152" s="29">
        <f t="shared" si="80"/>
        <v>0.80555555555555558</v>
      </c>
      <c r="X152" s="29">
        <f t="shared" si="80"/>
        <v>1</v>
      </c>
      <c r="Y152" s="29"/>
      <c r="Z152" s="29">
        <f t="shared" si="80"/>
        <v>1</v>
      </c>
      <c r="AA152" s="29">
        <f t="shared" si="80"/>
        <v>1</v>
      </c>
      <c r="AB152" s="29">
        <f t="shared" si="80"/>
        <v>1</v>
      </c>
      <c r="AC152" s="29">
        <f t="shared" si="80"/>
        <v>1</v>
      </c>
      <c r="AG152" s="120"/>
      <c r="AH152" s="120"/>
    </row>
    <row r="153" spans="1:34" s="12" customFormat="1" ht="30.75" hidden="1" customHeight="1" x14ac:dyDescent="0.2">
      <c r="A153" s="13" t="s">
        <v>183</v>
      </c>
      <c r="B153" s="40"/>
      <c r="C153" s="40"/>
      <c r="D153" s="40"/>
      <c r="E153" s="88"/>
      <c r="F153" s="88"/>
      <c r="G153" s="15" t="e">
        <f t="shared" si="79"/>
        <v>#DIV/0!</v>
      </c>
      <c r="H153" s="15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G153" s="120"/>
      <c r="AH153" s="120"/>
    </row>
    <row r="154" spans="1:34" s="12" customFormat="1" ht="30" hidden="1" customHeight="1" x14ac:dyDescent="0.2">
      <c r="A154" s="31" t="s">
        <v>110</v>
      </c>
      <c r="B154" s="93"/>
      <c r="C154" s="93"/>
      <c r="D154" s="93"/>
      <c r="E154" s="23">
        <v>25928</v>
      </c>
      <c r="F154" s="27">
        <f>SUM(I154:AC154)</f>
        <v>34944.36</v>
      </c>
      <c r="G154" s="15">
        <f t="shared" si="79"/>
        <v>1.3477460660290035</v>
      </c>
      <c r="H154" s="15"/>
      <c r="I154" s="88">
        <v>837</v>
      </c>
      <c r="J154" s="88">
        <v>4164</v>
      </c>
      <c r="K154" s="88">
        <v>2400</v>
      </c>
      <c r="L154" s="88"/>
      <c r="M154" s="88">
        <v>151</v>
      </c>
      <c r="N154" s="88">
        <v>224</v>
      </c>
      <c r="O154" s="88">
        <v>7551</v>
      </c>
      <c r="P154" s="88">
        <v>5113</v>
      </c>
      <c r="Q154" s="88">
        <v>1245</v>
      </c>
      <c r="R154" s="88">
        <v>230</v>
      </c>
      <c r="S154" s="88">
        <v>708.4</v>
      </c>
      <c r="T154" s="88">
        <v>3938</v>
      </c>
      <c r="U154" s="88"/>
      <c r="V154" s="88">
        <v>94.96</v>
      </c>
      <c r="W154" s="88">
        <v>1293</v>
      </c>
      <c r="X154" s="88">
        <v>1510</v>
      </c>
      <c r="Y154" s="88"/>
      <c r="Z154" s="88">
        <v>205</v>
      </c>
      <c r="AA154" s="88">
        <v>4330</v>
      </c>
      <c r="AB154" s="88">
        <v>930</v>
      </c>
      <c r="AC154" s="88">
        <v>20</v>
      </c>
      <c r="AG154" s="120"/>
      <c r="AH154" s="120"/>
    </row>
    <row r="155" spans="1:34" s="12" customFormat="1" ht="30" hidden="1" customHeight="1" x14ac:dyDescent="0.2">
      <c r="A155" s="13" t="s">
        <v>52</v>
      </c>
      <c r="B155" s="13"/>
      <c r="C155" s="13"/>
      <c r="D155" s="13"/>
      <c r="E155" s="87" t="e">
        <f>E154/E153</f>
        <v>#DIV/0!</v>
      </c>
      <c r="F155" s="87" t="e">
        <f>F154/F153</f>
        <v>#DIV/0!</v>
      </c>
      <c r="G155" s="15" t="e">
        <f t="shared" si="79"/>
        <v>#DIV/0!</v>
      </c>
      <c r="H155" s="15"/>
      <c r="I155" s="87"/>
      <c r="J155" s="87"/>
      <c r="K155" s="87"/>
      <c r="L155" s="87"/>
      <c r="M155" s="87"/>
      <c r="N155" s="87"/>
      <c r="O155" s="87"/>
      <c r="P155" s="87"/>
      <c r="Q155" s="87" t="e">
        <f t="shared" ref="Q155" si="81">Q154/Q153</f>
        <v>#DIV/0!</v>
      </c>
      <c r="R155" s="87"/>
      <c r="S155" s="87" t="e">
        <f>S154/S153</f>
        <v>#DIV/0!</v>
      </c>
      <c r="T155" s="88"/>
      <c r="U155" s="87"/>
      <c r="V155" s="87" t="e">
        <f>V154/V153</f>
        <v>#DIV/0!</v>
      </c>
      <c r="W155" s="87" t="e">
        <f>W154/W153</f>
        <v>#DIV/0!</v>
      </c>
      <c r="X155" s="87" t="e">
        <f>X154/X153</f>
        <v>#DIV/0!</v>
      </c>
      <c r="Y155" s="87" t="e">
        <f>Y154/Y153</f>
        <v>#DIV/0!</v>
      </c>
      <c r="Z155" s="87"/>
      <c r="AA155" s="87" t="e">
        <f>AA154/AA153</f>
        <v>#DIV/0!</v>
      </c>
      <c r="AB155" s="87" t="e">
        <f>AB154/AB153</f>
        <v>#DIV/0!</v>
      </c>
      <c r="AC155" s="87" t="e">
        <f>AC154/AC153</f>
        <v>#DIV/0!</v>
      </c>
      <c r="AG155" s="120"/>
      <c r="AH155" s="120"/>
    </row>
    <row r="156" spans="1:34" s="12" customFormat="1" ht="30" hidden="1" customHeight="1" x14ac:dyDescent="0.2">
      <c r="A156" s="31" t="s">
        <v>98</v>
      </c>
      <c r="B156" s="31"/>
      <c r="C156" s="31"/>
      <c r="D156" s="31"/>
      <c r="E156" s="55">
        <f>E154/E151*10</f>
        <v>319.31034482758616</v>
      </c>
      <c r="F156" s="55">
        <f>F154/F151*10</f>
        <v>400.66915094880471</v>
      </c>
      <c r="G156" s="15">
        <f t="shared" si="79"/>
        <v>1.2547953971398853</v>
      </c>
      <c r="H156" s="15"/>
      <c r="I156" s="54">
        <f>I154/I151*10</f>
        <v>380.4545454545455</v>
      </c>
      <c r="J156" s="54">
        <f t="shared" ref="J156:K156" si="82">J154/J151*10</f>
        <v>484.18604651162786</v>
      </c>
      <c r="K156" s="54">
        <f t="shared" si="82"/>
        <v>278.09965237543457</v>
      </c>
      <c r="L156" s="54"/>
      <c r="M156" s="54">
        <f t="shared" ref="M156:R156" si="83">M154/M151*10</f>
        <v>94.375</v>
      </c>
      <c r="N156" s="54">
        <f t="shared" si="83"/>
        <v>320</v>
      </c>
      <c r="O156" s="54">
        <f t="shared" si="83"/>
        <v>605.29058116232466</v>
      </c>
      <c r="P156" s="54">
        <f>P154/P151*10</f>
        <v>543.936170212766</v>
      </c>
      <c r="Q156" s="54">
        <f t="shared" si="83"/>
        <v>264.89361702127661</v>
      </c>
      <c r="R156" s="54">
        <f t="shared" si="83"/>
        <v>95.833333333333343</v>
      </c>
      <c r="S156" s="54">
        <f t="shared" ref="S156:T156" si="84">S154/S151*10</f>
        <v>253</v>
      </c>
      <c r="T156" s="54">
        <f t="shared" si="84"/>
        <v>358</v>
      </c>
      <c r="U156" s="54"/>
      <c r="V156" s="54">
        <f t="shared" ref="V156:AC156" si="85">V154/V151*10</f>
        <v>133.74647887323943</v>
      </c>
      <c r="W156" s="54">
        <f t="shared" si="85"/>
        <v>445.86206896551721</v>
      </c>
      <c r="X156" s="54">
        <f t="shared" si="85"/>
        <v>719.04761904761904</v>
      </c>
      <c r="Y156" s="54"/>
      <c r="Z156" s="54">
        <f t="shared" si="85"/>
        <v>186.36363636363637</v>
      </c>
      <c r="AA156" s="54">
        <f t="shared" si="85"/>
        <v>455.78947368421052</v>
      </c>
      <c r="AB156" s="54">
        <f t="shared" si="85"/>
        <v>160.34482758620692</v>
      </c>
      <c r="AC156" s="54">
        <f t="shared" si="85"/>
        <v>33.333333333333336</v>
      </c>
      <c r="AG156" s="120"/>
      <c r="AH156" s="120"/>
    </row>
    <row r="157" spans="1:34" s="12" customFormat="1" ht="30" hidden="1" customHeight="1" x14ac:dyDescent="0.2">
      <c r="A157" s="13" t="s">
        <v>96</v>
      </c>
      <c r="B157" s="13"/>
      <c r="C157" s="13"/>
      <c r="D157" s="13"/>
      <c r="E157" s="30">
        <f>E150-E151</f>
        <v>38</v>
      </c>
      <c r="F157" s="30">
        <f>SUM(I157:AC157)</f>
        <v>27.950000000000003</v>
      </c>
      <c r="G157" s="15"/>
      <c r="H157" s="15"/>
      <c r="I157" s="54">
        <f>I150-I151</f>
        <v>0</v>
      </c>
      <c r="J157" s="54">
        <f t="shared" ref="J157:AC157" si="86">J150-J151</f>
        <v>0</v>
      </c>
      <c r="K157" s="54">
        <f>K150-K151</f>
        <v>0</v>
      </c>
      <c r="L157" s="54">
        <f>L150-L151</f>
        <v>0</v>
      </c>
      <c r="M157" s="54">
        <f t="shared" si="86"/>
        <v>0</v>
      </c>
      <c r="N157" s="54">
        <f t="shared" si="86"/>
        <v>0</v>
      </c>
      <c r="O157" s="54">
        <f t="shared" si="86"/>
        <v>1.9500000000000028</v>
      </c>
      <c r="P157" s="54">
        <f t="shared" si="86"/>
        <v>0</v>
      </c>
      <c r="Q157" s="54">
        <f t="shared" si="86"/>
        <v>0</v>
      </c>
      <c r="R157" s="54">
        <f t="shared" si="86"/>
        <v>0</v>
      </c>
      <c r="S157" s="54">
        <f t="shared" si="86"/>
        <v>0</v>
      </c>
      <c r="T157" s="54">
        <f t="shared" si="86"/>
        <v>19</v>
      </c>
      <c r="U157" s="54">
        <f t="shared" si="86"/>
        <v>0</v>
      </c>
      <c r="V157" s="54">
        <f t="shared" si="86"/>
        <v>0</v>
      </c>
      <c r="W157" s="54">
        <f t="shared" si="86"/>
        <v>7</v>
      </c>
      <c r="X157" s="54">
        <f t="shared" si="86"/>
        <v>0</v>
      </c>
      <c r="Y157" s="54">
        <f t="shared" si="86"/>
        <v>0</v>
      </c>
      <c r="Z157" s="54">
        <f t="shared" si="86"/>
        <v>0</v>
      </c>
      <c r="AA157" s="54">
        <f t="shared" si="86"/>
        <v>0</v>
      </c>
      <c r="AB157" s="54">
        <f t="shared" si="86"/>
        <v>0</v>
      </c>
      <c r="AC157" s="54">
        <f t="shared" si="86"/>
        <v>0</v>
      </c>
      <c r="AD157" s="103"/>
      <c r="AG157" s="120"/>
      <c r="AH157" s="120"/>
    </row>
    <row r="158" spans="1:34" s="12" customFormat="1" ht="30" hidden="1" customHeight="1" outlineLevel="1" x14ac:dyDescent="0.2">
      <c r="A158" s="51" t="s">
        <v>171</v>
      </c>
      <c r="B158" s="127"/>
      <c r="C158" s="127"/>
      <c r="D158" s="127"/>
      <c r="E158" s="23">
        <v>543</v>
      </c>
      <c r="F158" s="27">
        <f>SUM(I158:AC158)</f>
        <v>557</v>
      </c>
      <c r="G158" s="15">
        <f>F158/E158</f>
        <v>1.0257826887661141</v>
      </c>
      <c r="H158" s="15"/>
      <c r="I158" s="36"/>
      <c r="J158" s="35"/>
      <c r="K158" s="53">
        <v>542</v>
      </c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>
        <v>1</v>
      </c>
      <c r="W158" s="56"/>
      <c r="X158" s="35"/>
      <c r="Y158" s="35">
        <v>9</v>
      </c>
      <c r="Z158" s="35"/>
      <c r="AA158" s="35"/>
      <c r="AB158" s="35"/>
      <c r="AC158" s="35">
        <v>5</v>
      </c>
      <c r="AG158" s="120"/>
      <c r="AH158" s="120"/>
    </row>
    <row r="159" spans="1:34" s="12" customFormat="1" ht="30" hidden="1" customHeight="1" x14ac:dyDescent="0.2">
      <c r="A159" s="31" t="s">
        <v>172</v>
      </c>
      <c r="B159" s="93"/>
      <c r="C159" s="93"/>
      <c r="D159" s="93"/>
      <c r="E159" s="23">
        <v>5773</v>
      </c>
      <c r="F159" s="27">
        <f>SUM(I159:AC159)</f>
        <v>9433.7999999999993</v>
      </c>
      <c r="G159" s="15">
        <f>F159/E159</f>
        <v>1.6341243720769096</v>
      </c>
      <c r="H159" s="15"/>
      <c r="I159" s="36"/>
      <c r="J159" s="35"/>
      <c r="K159" s="35">
        <v>9239.2999999999993</v>
      </c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>
        <v>2.5</v>
      </c>
      <c r="W159" s="56"/>
      <c r="X159" s="35"/>
      <c r="Y159" s="35">
        <v>162</v>
      </c>
      <c r="Z159" s="35"/>
      <c r="AA159" s="35"/>
      <c r="AB159" s="35"/>
      <c r="AC159" s="35">
        <v>30</v>
      </c>
      <c r="AG159" s="120"/>
      <c r="AH159" s="120"/>
    </row>
    <row r="160" spans="1:34" s="12" customFormat="1" ht="30" hidden="1" customHeight="1" x14ac:dyDescent="0.2">
      <c r="A160" s="31" t="s">
        <v>98</v>
      </c>
      <c r="B160" s="31"/>
      <c r="C160" s="31"/>
      <c r="D160" s="31"/>
      <c r="E160" s="55">
        <f>E159/E158*10</f>
        <v>106.31675874769797</v>
      </c>
      <c r="F160" s="55">
        <f>F159/F158*10</f>
        <v>169.36804308797124</v>
      </c>
      <c r="G160" s="15">
        <f>F160/E160</f>
        <v>1.5930512280749765</v>
      </c>
      <c r="H160" s="15"/>
      <c r="I160" s="36"/>
      <c r="J160" s="54"/>
      <c r="K160" s="54">
        <f>K159/K158*10</f>
        <v>170.46678966789668</v>
      </c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>
        <f t="shared" ref="V160" si="87">V159/V158*10</f>
        <v>25</v>
      </c>
      <c r="W160" s="54"/>
      <c r="X160" s="54"/>
      <c r="Y160" s="54">
        <f t="shared" ref="Y160:AC160" si="88">Y159/Y158*10</f>
        <v>180</v>
      </c>
      <c r="Z160" s="54"/>
      <c r="AA160" s="54"/>
      <c r="AB160" s="54"/>
      <c r="AC160" s="54">
        <f t="shared" si="88"/>
        <v>60</v>
      </c>
      <c r="AG160" s="120"/>
      <c r="AH160" s="120"/>
    </row>
    <row r="161" spans="1:34" s="12" customFormat="1" ht="30" hidden="1" customHeight="1" x14ac:dyDescent="0.2">
      <c r="A161" s="11" t="s">
        <v>212</v>
      </c>
      <c r="B161" s="11"/>
      <c r="C161" s="11"/>
      <c r="D161" s="11"/>
      <c r="E161" s="55"/>
      <c r="F161" s="97">
        <v>34738</v>
      </c>
      <c r="G161" s="15"/>
      <c r="H161" s="15"/>
      <c r="I161" s="53">
        <v>6450</v>
      </c>
      <c r="J161" s="53">
        <v>579</v>
      </c>
      <c r="K161" s="53">
        <v>1187</v>
      </c>
      <c r="L161" s="53">
        <v>1452</v>
      </c>
      <c r="M161" s="53">
        <v>989</v>
      </c>
      <c r="N161" s="53">
        <v>5411</v>
      </c>
      <c r="O161" s="53">
        <v>454</v>
      </c>
      <c r="P161" s="53">
        <v>1480</v>
      </c>
      <c r="Q161" s="53">
        <v>1069</v>
      </c>
      <c r="R161" s="53">
        <v>218</v>
      </c>
      <c r="S161" s="53">
        <v>650</v>
      </c>
      <c r="T161" s="53">
        <v>665</v>
      </c>
      <c r="U161" s="53">
        <v>5096</v>
      </c>
      <c r="V161" s="53">
        <v>526</v>
      </c>
      <c r="W161" s="53">
        <v>1011.6</v>
      </c>
      <c r="X161" s="53">
        <v>1181</v>
      </c>
      <c r="Y161" s="53">
        <v>2236</v>
      </c>
      <c r="Z161" s="53">
        <v>522</v>
      </c>
      <c r="AA161" s="53">
        <v>1469</v>
      </c>
      <c r="AB161" s="53">
        <v>1430</v>
      </c>
      <c r="AC161" s="53">
        <v>230</v>
      </c>
      <c r="AG161" s="120"/>
      <c r="AH161" s="120"/>
    </row>
    <row r="162" spans="1:34" s="12" customFormat="1" ht="30" hidden="1" customHeight="1" x14ac:dyDescent="0.2">
      <c r="A162" s="11" t="s">
        <v>89</v>
      </c>
      <c r="B162" s="11"/>
      <c r="C162" s="11"/>
      <c r="D162" s="11"/>
      <c r="E162" s="55"/>
      <c r="F162" s="97">
        <f>SUM(I162:AC162)</f>
        <v>352.4</v>
      </c>
      <c r="G162" s="15"/>
      <c r="H162" s="15"/>
      <c r="I162" s="36"/>
      <c r="J162" s="54"/>
      <c r="K162" s="54">
        <v>24.4</v>
      </c>
      <c r="L162" s="54">
        <v>53</v>
      </c>
      <c r="M162" s="54"/>
      <c r="N162" s="54"/>
      <c r="O162" s="54"/>
      <c r="P162" s="54"/>
      <c r="Q162" s="54"/>
      <c r="R162" s="54"/>
      <c r="S162" s="54"/>
      <c r="T162" s="54"/>
      <c r="U162" s="54">
        <v>202</v>
      </c>
      <c r="V162" s="54"/>
      <c r="W162" s="54"/>
      <c r="X162" s="54"/>
      <c r="Y162" s="54">
        <v>20</v>
      </c>
      <c r="Z162" s="54"/>
      <c r="AA162" s="54"/>
      <c r="AB162" s="54">
        <v>53</v>
      </c>
      <c r="AC162" s="54"/>
      <c r="AG162" s="120"/>
      <c r="AH162" s="120"/>
    </row>
    <row r="163" spans="1:34" s="12" customFormat="1" ht="30" hidden="1" customHeight="1" x14ac:dyDescent="0.2">
      <c r="A163" s="11" t="s">
        <v>211</v>
      </c>
      <c r="B163" s="11"/>
      <c r="C163" s="11"/>
      <c r="D163" s="11"/>
      <c r="E163" s="55"/>
      <c r="F163" s="97">
        <f>SUM(I163:AC163)</f>
        <v>48.3</v>
      </c>
      <c r="G163" s="15"/>
      <c r="H163" s="15"/>
      <c r="I163" s="36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>
        <v>6</v>
      </c>
      <c r="X163" s="54">
        <v>6</v>
      </c>
      <c r="Y163" s="54"/>
      <c r="Z163" s="54"/>
      <c r="AA163" s="54">
        <v>36.299999999999997</v>
      </c>
      <c r="AB163" s="54"/>
      <c r="AC163" s="54"/>
      <c r="AG163" s="120"/>
      <c r="AH163" s="120"/>
    </row>
    <row r="164" spans="1:34" s="12" customFormat="1" ht="30" hidden="1" customHeight="1" x14ac:dyDescent="0.2">
      <c r="A164" s="11" t="s">
        <v>210</v>
      </c>
      <c r="B164" s="11"/>
      <c r="C164" s="11"/>
      <c r="D164" s="11"/>
      <c r="E164" s="55"/>
      <c r="F164" s="97">
        <f>SUM(I164:AC164)</f>
        <v>34598.5</v>
      </c>
      <c r="G164" s="15"/>
      <c r="H164" s="15"/>
      <c r="I164" s="36">
        <v>6450</v>
      </c>
      <c r="J164" s="54">
        <v>579</v>
      </c>
      <c r="K164" s="54">
        <f>K161-K162</f>
        <v>1162.5999999999999</v>
      </c>
      <c r="L164" s="54">
        <v>1044</v>
      </c>
      <c r="M164" s="54">
        <f t="shared" ref="M164" si="89">M161</f>
        <v>989</v>
      </c>
      <c r="N164" s="54">
        <v>5553</v>
      </c>
      <c r="O164" s="54">
        <v>394</v>
      </c>
      <c r="P164" s="54">
        <v>1480.3</v>
      </c>
      <c r="Q164" s="54">
        <v>1069</v>
      </c>
      <c r="R164" s="54">
        <v>218</v>
      </c>
      <c r="S164" s="54">
        <v>650</v>
      </c>
      <c r="T164" s="54">
        <v>1189</v>
      </c>
      <c r="U164" s="54">
        <f>(U161-U162)+180+204</f>
        <v>5278</v>
      </c>
      <c r="V164" s="54">
        <v>525.5</v>
      </c>
      <c r="W164" s="54">
        <v>1005.6</v>
      </c>
      <c r="X164" s="54">
        <v>1174.5</v>
      </c>
      <c r="Y164" s="54">
        <v>2255</v>
      </c>
      <c r="Z164" s="54">
        <v>522</v>
      </c>
      <c r="AA164" s="54">
        <v>1453</v>
      </c>
      <c r="AB164" s="54">
        <v>1377</v>
      </c>
      <c r="AC164" s="54">
        <v>230</v>
      </c>
      <c r="AG164" s="120"/>
      <c r="AH164" s="120"/>
    </row>
    <row r="165" spans="1:34" s="12" customFormat="1" ht="30" hidden="1" customHeight="1" x14ac:dyDescent="0.2">
      <c r="A165" s="31" t="s">
        <v>206</v>
      </c>
      <c r="B165" s="31"/>
      <c r="C165" s="31"/>
      <c r="D165" s="31"/>
      <c r="E165" s="97">
        <f>E169+E172+E189+E175+E184</f>
        <v>14637</v>
      </c>
      <c r="F165" s="97">
        <f>F169+F172+F189+F175+F184</f>
        <v>31012.399999999998</v>
      </c>
      <c r="G165" s="15">
        <f>F165/E165</f>
        <v>2.1187675070028011</v>
      </c>
      <c r="H165" s="15"/>
      <c r="I165" s="101">
        <f>I169+I172+I189+I175+I184</f>
        <v>5950</v>
      </c>
      <c r="J165" s="101">
        <f>J169+J172+J189+J175</f>
        <v>304</v>
      </c>
      <c r="K165" s="101">
        <f>K169+K172+K189+K175+K184</f>
        <v>903</v>
      </c>
      <c r="L165" s="101">
        <f>L169+L172+L189+L175</f>
        <v>1044</v>
      </c>
      <c r="M165" s="101">
        <f>M169+M172+M189+M175</f>
        <v>939</v>
      </c>
      <c r="N165" s="101">
        <f>N169+N189+N184+N172</f>
        <v>5529</v>
      </c>
      <c r="O165" s="101">
        <f>O169+O172+O189+O175</f>
        <v>234</v>
      </c>
      <c r="P165" s="101">
        <f>P169+P172+P189+P175+P184</f>
        <v>1065.3</v>
      </c>
      <c r="Q165" s="101">
        <f>Q169+Q172+Q189+Q175</f>
        <v>1069</v>
      </c>
      <c r="R165" s="101">
        <f>R169+R172+R189+R175</f>
        <v>131</v>
      </c>
      <c r="S165" s="101">
        <f>S169+S172+S189+S175</f>
        <v>650</v>
      </c>
      <c r="T165" s="101">
        <f t="shared" ref="T165:AC165" si="90">T169+T172+T189+T175+T178+T184</f>
        <v>1189</v>
      </c>
      <c r="U165" s="101">
        <f t="shared" si="90"/>
        <v>4479</v>
      </c>
      <c r="V165" s="101">
        <f t="shared" si="90"/>
        <v>525.5</v>
      </c>
      <c r="W165" s="101">
        <f t="shared" si="90"/>
        <v>1005.6</v>
      </c>
      <c r="X165" s="101">
        <f t="shared" si="90"/>
        <v>913</v>
      </c>
      <c r="Y165" s="101">
        <f t="shared" si="90"/>
        <v>1353</v>
      </c>
      <c r="Z165" s="101">
        <f t="shared" si="90"/>
        <v>522</v>
      </c>
      <c r="AA165" s="101">
        <f t="shared" si="90"/>
        <v>1453</v>
      </c>
      <c r="AB165" s="101">
        <f t="shared" si="90"/>
        <v>1377</v>
      </c>
      <c r="AC165" s="101">
        <f t="shared" si="90"/>
        <v>175</v>
      </c>
      <c r="AG165" s="120"/>
      <c r="AH165" s="120"/>
    </row>
    <row r="166" spans="1:34" s="12" customFormat="1" ht="31.5" hidden="1" customHeight="1" x14ac:dyDescent="0.2">
      <c r="A166" s="93" t="s">
        <v>207</v>
      </c>
      <c r="B166" s="93"/>
      <c r="C166" s="93"/>
      <c r="D166" s="93"/>
      <c r="E166" s="97">
        <f>E170+E173+E190</f>
        <v>10047</v>
      </c>
      <c r="F166" s="97">
        <f>F170+F173+F190+F176+F185</f>
        <v>40079.049999999996</v>
      </c>
      <c r="G166" s="15">
        <f>F166/E166</f>
        <v>3.9891559669553098</v>
      </c>
      <c r="H166" s="15"/>
      <c r="I166" s="53">
        <f t="shared" ref="I166:AC166" si="91">I170+I173+I176+I190+I179+I185</f>
        <v>8117</v>
      </c>
      <c r="J166" s="53">
        <f t="shared" si="91"/>
        <v>526</v>
      </c>
      <c r="K166" s="53">
        <f t="shared" si="91"/>
        <v>1341</v>
      </c>
      <c r="L166" s="53">
        <f t="shared" si="91"/>
        <v>1326</v>
      </c>
      <c r="M166" s="53">
        <f t="shared" si="91"/>
        <v>820.7</v>
      </c>
      <c r="N166" s="53">
        <f>N170+N173+N176+N190+N179+N185</f>
        <v>4881</v>
      </c>
      <c r="O166" s="53">
        <f t="shared" si="91"/>
        <v>671</v>
      </c>
      <c r="P166" s="53">
        <f t="shared" si="91"/>
        <v>1632</v>
      </c>
      <c r="Q166" s="53">
        <f t="shared" si="91"/>
        <v>1046</v>
      </c>
      <c r="R166" s="53">
        <f t="shared" si="91"/>
        <v>79</v>
      </c>
      <c r="S166" s="53">
        <f t="shared" si="91"/>
        <v>735</v>
      </c>
      <c r="T166" s="53">
        <f t="shared" si="91"/>
        <v>1697</v>
      </c>
      <c r="U166" s="53">
        <f t="shared" si="91"/>
        <v>5598</v>
      </c>
      <c r="V166" s="53">
        <f t="shared" si="91"/>
        <v>532.65000000000009</v>
      </c>
      <c r="W166" s="53">
        <f t="shared" si="91"/>
        <v>2262.6999999999998</v>
      </c>
      <c r="X166" s="53">
        <f t="shared" si="91"/>
        <v>813</v>
      </c>
      <c r="Y166" s="53">
        <f t="shared" si="91"/>
        <v>2815</v>
      </c>
      <c r="Z166" s="53">
        <f t="shared" si="91"/>
        <v>522</v>
      </c>
      <c r="AA166" s="53">
        <f t="shared" si="91"/>
        <v>1741</v>
      </c>
      <c r="AB166" s="53">
        <f t="shared" si="91"/>
        <v>2605</v>
      </c>
      <c r="AC166" s="53">
        <f t="shared" si="91"/>
        <v>403</v>
      </c>
      <c r="AG166" s="120"/>
      <c r="AH166" s="120"/>
    </row>
    <row r="167" spans="1:34" s="12" customFormat="1" ht="30" hidden="1" customHeight="1" x14ac:dyDescent="0.2">
      <c r="A167" s="31" t="s">
        <v>98</v>
      </c>
      <c r="B167" s="31"/>
      <c r="C167" s="31"/>
      <c r="D167" s="31"/>
      <c r="E167" s="55">
        <f>E166/E165*10</f>
        <v>6.8641114982578397</v>
      </c>
      <c r="F167" s="55">
        <f>F166/F165*10</f>
        <v>12.923556383898054</v>
      </c>
      <c r="G167" s="15">
        <f>F167/E167</f>
        <v>1.882771919887686</v>
      </c>
      <c r="H167" s="15"/>
      <c r="I167" s="54">
        <f t="shared" ref="I167:AB167" si="92">I166/I165*10</f>
        <v>13.64201680672269</v>
      </c>
      <c r="J167" s="54">
        <f t="shared" si="92"/>
        <v>17.30263157894737</v>
      </c>
      <c r="K167" s="54">
        <f t="shared" si="92"/>
        <v>14.850498338870432</v>
      </c>
      <c r="L167" s="54">
        <f t="shared" si="92"/>
        <v>12.701149425287356</v>
      </c>
      <c r="M167" s="54">
        <f t="shared" si="92"/>
        <v>8.7401490947816836</v>
      </c>
      <c r="N167" s="54">
        <f t="shared" si="92"/>
        <v>8.8279978296256107</v>
      </c>
      <c r="O167" s="54">
        <f t="shared" si="92"/>
        <v>28.675213675213676</v>
      </c>
      <c r="P167" s="54">
        <f t="shared" si="92"/>
        <v>15.319628273725712</v>
      </c>
      <c r="Q167" s="54">
        <f t="shared" si="92"/>
        <v>9.7848456501403174</v>
      </c>
      <c r="R167" s="54">
        <f t="shared" si="92"/>
        <v>6.0305343511450378</v>
      </c>
      <c r="S167" s="54">
        <f t="shared" si="92"/>
        <v>11.307692307692307</v>
      </c>
      <c r="T167" s="54">
        <f t="shared" si="92"/>
        <v>14.272497897392766</v>
      </c>
      <c r="U167" s="54">
        <f t="shared" si="92"/>
        <v>12.498325519089082</v>
      </c>
      <c r="V167" s="54">
        <f t="shared" si="92"/>
        <v>10.136060894386301</v>
      </c>
      <c r="W167" s="54">
        <f t="shared" si="92"/>
        <v>22.500994431185362</v>
      </c>
      <c r="X167" s="54">
        <f t="shared" si="92"/>
        <v>8.904709748083242</v>
      </c>
      <c r="Y167" s="54">
        <f t="shared" si="92"/>
        <v>20.805617147080561</v>
      </c>
      <c r="Z167" s="54">
        <f t="shared" si="92"/>
        <v>10</v>
      </c>
      <c r="AA167" s="54">
        <f t="shared" si="92"/>
        <v>11.982105987611838</v>
      </c>
      <c r="AB167" s="54">
        <f t="shared" si="92"/>
        <v>18.917937545388526</v>
      </c>
      <c r="AC167" s="54">
        <f t="shared" ref="AC167" si="93">AC166/AC165*10</f>
        <v>23.028571428571428</v>
      </c>
      <c r="AG167" s="120"/>
      <c r="AH167" s="120"/>
    </row>
    <row r="168" spans="1:34" s="12" customFormat="1" ht="30" hidden="1" customHeight="1" x14ac:dyDescent="0.2">
      <c r="A168" s="13" t="s">
        <v>96</v>
      </c>
      <c r="B168" s="13"/>
      <c r="C168" s="13"/>
      <c r="D168" s="13"/>
      <c r="E168" s="55"/>
      <c r="F168" s="55">
        <f>SUM(I168:AC168)</f>
        <v>3788.1</v>
      </c>
      <c r="G168" s="15"/>
      <c r="H168" s="15"/>
      <c r="I168" s="54">
        <f t="shared" ref="I168:Y168" si="94">I164-I165</f>
        <v>500</v>
      </c>
      <c r="J168" s="54">
        <f t="shared" si="94"/>
        <v>275</v>
      </c>
      <c r="K168" s="54">
        <f>K164-K165</f>
        <v>259.59999999999991</v>
      </c>
      <c r="L168" s="54">
        <f>L164-L165</f>
        <v>0</v>
      </c>
      <c r="M168" s="54">
        <f t="shared" si="94"/>
        <v>50</v>
      </c>
      <c r="N168" s="54">
        <f t="shared" si="94"/>
        <v>24</v>
      </c>
      <c r="O168" s="54">
        <f t="shared" si="94"/>
        <v>160</v>
      </c>
      <c r="P168" s="54">
        <f t="shared" si="94"/>
        <v>415</v>
      </c>
      <c r="Q168" s="54">
        <f t="shared" si="94"/>
        <v>0</v>
      </c>
      <c r="R168" s="54">
        <f t="shared" si="94"/>
        <v>87</v>
      </c>
      <c r="S168" s="54">
        <f t="shared" si="94"/>
        <v>0</v>
      </c>
      <c r="T168" s="54">
        <f t="shared" si="94"/>
        <v>0</v>
      </c>
      <c r="U168" s="54">
        <f t="shared" si="94"/>
        <v>799</v>
      </c>
      <c r="V168" s="54">
        <f>V164-V165</f>
        <v>0</v>
      </c>
      <c r="W168" s="54">
        <f t="shared" si="94"/>
        <v>0</v>
      </c>
      <c r="X168" s="54">
        <f t="shared" si="94"/>
        <v>261.5</v>
      </c>
      <c r="Y168" s="54">
        <f t="shared" si="94"/>
        <v>902</v>
      </c>
      <c r="Z168" s="54">
        <f>Z161-Z165</f>
        <v>0</v>
      </c>
      <c r="AA168" s="54">
        <f>AA164-AA165</f>
        <v>0</v>
      </c>
      <c r="AB168" s="54">
        <f>AB164-AB165</f>
        <v>0</v>
      </c>
      <c r="AC168" s="54">
        <f>AC164-AC165</f>
        <v>55</v>
      </c>
      <c r="AD168" s="103"/>
      <c r="AG168" s="120"/>
      <c r="AH168" s="120"/>
    </row>
    <row r="169" spans="1:34" s="96" customFormat="1" ht="30" hidden="1" customHeight="1" x14ac:dyDescent="0.2">
      <c r="A169" s="51" t="s">
        <v>111</v>
      </c>
      <c r="B169" s="51"/>
      <c r="C169" s="51"/>
      <c r="D169" s="51"/>
      <c r="E169" s="27">
        <v>8315</v>
      </c>
      <c r="F169" s="27">
        <f>SUM(I169:AC169)</f>
        <v>14969.3</v>
      </c>
      <c r="G169" s="15">
        <f t="shared" ref="G169:G187" si="95">F169/E169</f>
        <v>1.8002766085387854</v>
      </c>
      <c r="H169" s="15"/>
      <c r="I169" s="35">
        <v>4891</v>
      </c>
      <c r="J169" s="35">
        <v>120</v>
      </c>
      <c r="K169" s="35">
        <v>200</v>
      </c>
      <c r="L169" s="35">
        <v>100</v>
      </c>
      <c r="M169" s="35">
        <v>70</v>
      </c>
      <c r="N169" s="35">
        <v>2152</v>
      </c>
      <c r="O169" s="35">
        <v>120</v>
      </c>
      <c r="P169" s="35">
        <v>170.3</v>
      </c>
      <c r="Q169" s="35"/>
      <c r="R169" s="35"/>
      <c r="S169" s="35">
        <v>650</v>
      </c>
      <c r="T169" s="35">
        <v>962</v>
      </c>
      <c r="U169" s="35">
        <v>1622</v>
      </c>
      <c r="V169" s="35">
        <v>271</v>
      </c>
      <c r="W169" s="35">
        <v>700</v>
      </c>
      <c r="X169" s="35"/>
      <c r="Y169" s="35">
        <v>170</v>
      </c>
      <c r="Z169" s="35">
        <v>522</v>
      </c>
      <c r="AA169" s="35">
        <v>1132</v>
      </c>
      <c r="AB169" s="35">
        <v>1117</v>
      </c>
      <c r="AC169" s="35"/>
      <c r="AG169" s="120"/>
      <c r="AH169" s="120"/>
    </row>
    <row r="170" spans="1:34" s="12" customFormat="1" ht="30" hidden="1" customHeight="1" x14ac:dyDescent="0.2">
      <c r="A170" s="93" t="s">
        <v>112</v>
      </c>
      <c r="B170" s="93"/>
      <c r="C170" s="93"/>
      <c r="D170" s="93"/>
      <c r="E170" s="23">
        <v>7284</v>
      </c>
      <c r="F170" s="23">
        <f>SUM(I170:AC170)</f>
        <v>21911</v>
      </c>
      <c r="G170" s="15">
        <f t="shared" si="95"/>
        <v>3.0080999450851182</v>
      </c>
      <c r="H170" s="15"/>
      <c r="I170" s="90">
        <v>6857</v>
      </c>
      <c r="J170" s="88">
        <v>336</v>
      </c>
      <c r="K170" s="88">
        <v>205</v>
      </c>
      <c r="L170" s="88">
        <v>100</v>
      </c>
      <c r="M170" s="88">
        <v>42</v>
      </c>
      <c r="N170" s="88">
        <v>1722</v>
      </c>
      <c r="O170" s="88">
        <v>216</v>
      </c>
      <c r="P170" s="95">
        <v>158</v>
      </c>
      <c r="Q170" s="95"/>
      <c r="R170" s="94"/>
      <c r="S170" s="90">
        <v>735</v>
      </c>
      <c r="T170" s="90">
        <v>1450</v>
      </c>
      <c r="U170" s="95">
        <v>3309</v>
      </c>
      <c r="V170" s="95">
        <v>298</v>
      </c>
      <c r="W170" s="95">
        <v>2000</v>
      </c>
      <c r="X170" s="95"/>
      <c r="Y170" s="95">
        <v>238</v>
      </c>
      <c r="Z170" s="95">
        <v>522</v>
      </c>
      <c r="AA170" s="95">
        <v>1508</v>
      </c>
      <c r="AB170" s="95">
        <v>2215</v>
      </c>
      <c r="AC170" s="94"/>
      <c r="AG170" s="120"/>
      <c r="AH170" s="120"/>
    </row>
    <row r="171" spans="1:34" s="12" customFormat="1" ht="30" hidden="1" customHeight="1" x14ac:dyDescent="0.2">
      <c r="A171" s="31" t="s">
        <v>98</v>
      </c>
      <c r="B171" s="31"/>
      <c r="C171" s="31"/>
      <c r="D171" s="31"/>
      <c r="E171" s="49">
        <f>E170/E169*10</f>
        <v>8.7600721587492476</v>
      </c>
      <c r="F171" s="49">
        <f>F170/F169*10</f>
        <v>14.637290988890596</v>
      </c>
      <c r="G171" s="15">
        <f t="shared" si="95"/>
        <v>1.6709098650827199</v>
      </c>
      <c r="H171" s="15"/>
      <c r="I171" s="54">
        <f t="shared" ref="I171:J171" si="96">I170/I169*10</f>
        <v>14.019627887957473</v>
      </c>
      <c r="J171" s="54">
        <f t="shared" si="96"/>
        <v>28</v>
      </c>
      <c r="K171" s="54">
        <f t="shared" ref="K171:N171" si="97">K170/K169*10</f>
        <v>10.25</v>
      </c>
      <c r="L171" s="54">
        <f t="shared" si="97"/>
        <v>10</v>
      </c>
      <c r="M171" s="54">
        <f t="shared" si="97"/>
        <v>6</v>
      </c>
      <c r="N171" s="54">
        <f t="shared" si="97"/>
        <v>8.0018587360594786</v>
      </c>
      <c r="O171" s="54">
        <f t="shared" ref="O171:P171" si="98">O170/O169*10</f>
        <v>18</v>
      </c>
      <c r="P171" s="54">
        <f t="shared" si="98"/>
        <v>9.2777451556077501</v>
      </c>
      <c r="Q171" s="54"/>
      <c r="R171" s="54"/>
      <c r="S171" s="54">
        <f>S170/S169*10</f>
        <v>11.307692307692307</v>
      </c>
      <c r="T171" s="54">
        <f>T170/T169*10</f>
        <v>15.072765072765073</v>
      </c>
      <c r="U171" s="54">
        <f>U170/U169*10</f>
        <v>20.400739827373613</v>
      </c>
      <c r="V171" s="54">
        <f>V170/V169*10</f>
        <v>10.99630996309963</v>
      </c>
      <c r="W171" s="54">
        <f t="shared" ref="W171" si="99">W170/W169*10</f>
        <v>28.571428571428573</v>
      </c>
      <c r="X171" s="54"/>
      <c r="Y171" s="54">
        <f t="shared" ref="Y171:AB171" si="100">Y170/Y169*10</f>
        <v>14</v>
      </c>
      <c r="Z171" s="54">
        <f t="shared" si="100"/>
        <v>10</v>
      </c>
      <c r="AA171" s="54">
        <f t="shared" si="100"/>
        <v>13.32155477031802</v>
      </c>
      <c r="AB171" s="54">
        <f t="shared" si="100"/>
        <v>19.829901521933749</v>
      </c>
      <c r="AC171" s="26"/>
      <c r="AG171" s="120"/>
      <c r="AH171" s="120"/>
    </row>
    <row r="172" spans="1:34" s="12" customFormat="1" ht="30" hidden="1" customHeight="1" x14ac:dyDescent="0.2">
      <c r="A172" s="51" t="s">
        <v>177</v>
      </c>
      <c r="B172" s="51"/>
      <c r="C172" s="51"/>
      <c r="D172" s="51"/>
      <c r="E172" s="27">
        <v>4088</v>
      </c>
      <c r="F172" s="27">
        <f>SUM(I172:AC172)</f>
        <v>5054</v>
      </c>
      <c r="G172" s="15">
        <f t="shared" si="95"/>
        <v>1.2363013698630136</v>
      </c>
      <c r="H172" s="15"/>
      <c r="I172" s="35"/>
      <c r="J172" s="35">
        <v>134</v>
      </c>
      <c r="K172" s="35"/>
      <c r="L172" s="35">
        <v>757</v>
      </c>
      <c r="M172" s="35">
        <v>581</v>
      </c>
      <c r="N172" s="35">
        <v>1413</v>
      </c>
      <c r="O172" s="35">
        <v>114</v>
      </c>
      <c r="P172" s="35"/>
      <c r="Q172" s="35">
        <v>1069</v>
      </c>
      <c r="R172" s="35">
        <v>129</v>
      </c>
      <c r="S172" s="35"/>
      <c r="T172" s="35">
        <v>17</v>
      </c>
      <c r="U172" s="35">
        <v>110</v>
      </c>
      <c r="V172" s="35">
        <v>30</v>
      </c>
      <c r="W172" s="35"/>
      <c r="X172" s="26">
        <v>700</v>
      </c>
      <c r="Y172" s="35"/>
      <c r="Z172" s="35"/>
      <c r="AA172" s="35"/>
      <c r="AB172" s="35"/>
      <c r="AC172" s="35"/>
      <c r="AG172" s="120"/>
      <c r="AH172" s="120"/>
    </row>
    <row r="173" spans="1:34" s="12" customFormat="1" ht="30" hidden="1" customHeight="1" x14ac:dyDescent="0.2">
      <c r="A173" s="31" t="s">
        <v>178</v>
      </c>
      <c r="B173" s="31"/>
      <c r="C173" s="31"/>
      <c r="D173" s="31"/>
      <c r="E173" s="27">
        <v>2763</v>
      </c>
      <c r="F173" s="27">
        <f>SUM(I173:AC173)</f>
        <v>4341.1000000000004</v>
      </c>
      <c r="G173" s="15">
        <f t="shared" si="95"/>
        <v>1.5711545421643143</v>
      </c>
      <c r="H173" s="15"/>
      <c r="I173" s="35"/>
      <c r="J173" s="26">
        <v>134</v>
      </c>
      <c r="K173" s="26"/>
      <c r="L173" s="26">
        <v>1025</v>
      </c>
      <c r="M173" s="26">
        <v>379</v>
      </c>
      <c r="N173" s="26">
        <v>1102</v>
      </c>
      <c r="O173" s="26">
        <v>110</v>
      </c>
      <c r="P173" s="36"/>
      <c r="Q173" s="36">
        <v>1046</v>
      </c>
      <c r="R173" s="26">
        <v>77</v>
      </c>
      <c r="S173" s="34"/>
      <c r="T173" s="36">
        <v>17</v>
      </c>
      <c r="U173" s="36">
        <v>11</v>
      </c>
      <c r="V173" s="36">
        <v>20.100000000000001</v>
      </c>
      <c r="W173" s="36"/>
      <c r="X173" s="26">
        <v>420</v>
      </c>
      <c r="Y173" s="34"/>
      <c r="Z173" s="36"/>
      <c r="AA173" s="34"/>
      <c r="AB173" s="36"/>
      <c r="AC173" s="34"/>
      <c r="AG173" s="120"/>
      <c r="AH173" s="120"/>
    </row>
    <row r="174" spans="1:34" s="12" customFormat="1" ht="30" hidden="1" customHeight="1" x14ac:dyDescent="0.2">
      <c r="A174" s="31" t="s">
        <v>98</v>
      </c>
      <c r="B174" s="31"/>
      <c r="C174" s="31"/>
      <c r="D174" s="31"/>
      <c r="E174" s="49">
        <f>E173/E172*10</f>
        <v>6.7588062622309195</v>
      </c>
      <c r="F174" s="49">
        <f>F173/F172*10</f>
        <v>8.5894341115947768</v>
      </c>
      <c r="G174" s="15">
        <f t="shared" si="95"/>
        <v>1.2708507654071461</v>
      </c>
      <c r="H174" s="15"/>
      <c r="I174" s="50"/>
      <c r="J174" s="50">
        <f t="shared" ref="J174" si="101">J173/J172*10</f>
        <v>10</v>
      </c>
      <c r="K174" s="50"/>
      <c r="L174" s="50">
        <f>L173/L172*10</f>
        <v>13.540290620871861</v>
      </c>
      <c r="M174" s="50">
        <f>M173/M172*10</f>
        <v>6.5232358003442332</v>
      </c>
      <c r="N174" s="50">
        <f t="shared" ref="N174" si="102">N173/N172*10</f>
        <v>7.799009200283086</v>
      </c>
      <c r="O174" s="50">
        <f t="shared" ref="O174:Q174" si="103">O173/O172*10</f>
        <v>9.6491228070175445</v>
      </c>
      <c r="P174" s="50"/>
      <c r="Q174" s="50">
        <f t="shared" si="103"/>
        <v>9.7848456501403174</v>
      </c>
      <c r="R174" s="50">
        <f t="shared" ref="R174:U174" si="104">R173/R172*10</f>
        <v>5.9689922480620154</v>
      </c>
      <c r="S174" s="50"/>
      <c r="T174" s="50">
        <f t="shared" si="104"/>
        <v>10</v>
      </c>
      <c r="U174" s="50">
        <f t="shared" si="104"/>
        <v>1</v>
      </c>
      <c r="V174" s="50">
        <f>V173/V172*10</f>
        <v>6.7</v>
      </c>
      <c r="W174" s="50"/>
      <c r="X174" s="50">
        <f t="shared" ref="X174" si="105">X173/X172*10</f>
        <v>6</v>
      </c>
      <c r="Y174" s="50"/>
      <c r="Z174" s="50"/>
      <c r="AA174" s="50"/>
      <c r="AB174" s="50"/>
      <c r="AC174" s="26"/>
      <c r="AG174" s="120"/>
      <c r="AH174" s="120"/>
    </row>
    <row r="175" spans="1:34" s="12" customFormat="1" ht="30" hidden="1" customHeight="1" x14ac:dyDescent="0.2">
      <c r="A175" s="51" t="s">
        <v>203</v>
      </c>
      <c r="B175" s="51"/>
      <c r="C175" s="51"/>
      <c r="D175" s="51"/>
      <c r="E175" s="49">
        <v>243</v>
      </c>
      <c r="F175" s="49">
        <f>SUM(I175:AC175)</f>
        <v>1183.0999999999999</v>
      </c>
      <c r="G175" s="15">
        <f t="shared" si="95"/>
        <v>4.8687242798353907</v>
      </c>
      <c r="H175" s="15"/>
      <c r="I175" s="50"/>
      <c r="J175" s="50">
        <v>10</v>
      </c>
      <c r="K175" s="50">
        <v>400</v>
      </c>
      <c r="L175" s="50"/>
      <c r="M175" s="26">
        <v>50</v>
      </c>
      <c r="N175" s="50"/>
      <c r="O175" s="50"/>
      <c r="P175" s="50"/>
      <c r="Q175" s="50"/>
      <c r="R175" s="50">
        <v>2</v>
      </c>
      <c r="S175" s="50"/>
      <c r="T175" s="50"/>
      <c r="U175" s="50">
        <v>162</v>
      </c>
      <c r="V175" s="50">
        <v>89.5</v>
      </c>
      <c r="W175" s="26">
        <v>105.6</v>
      </c>
      <c r="X175" s="26">
        <v>110</v>
      </c>
      <c r="Y175" s="26">
        <v>254</v>
      </c>
      <c r="Z175" s="50"/>
      <c r="AA175" s="50"/>
      <c r="AB175" s="50"/>
      <c r="AC175" s="26"/>
      <c r="AG175" s="120"/>
      <c r="AH175" s="120"/>
    </row>
    <row r="176" spans="1:34" s="12" customFormat="1" ht="30" hidden="1" customHeight="1" x14ac:dyDescent="0.2">
      <c r="A176" s="31" t="s">
        <v>204</v>
      </c>
      <c r="B176" s="31"/>
      <c r="C176" s="31"/>
      <c r="D176" s="31"/>
      <c r="E176" s="49">
        <v>419</v>
      </c>
      <c r="F176" s="49">
        <f>SUM(I176:AC176)</f>
        <v>2071.9499999999998</v>
      </c>
      <c r="G176" s="15">
        <f t="shared" si="95"/>
        <v>4.9449880668257755</v>
      </c>
      <c r="H176" s="15"/>
      <c r="I176" s="50"/>
      <c r="J176" s="50">
        <v>16</v>
      </c>
      <c r="K176" s="50">
        <v>720</v>
      </c>
      <c r="L176" s="50"/>
      <c r="M176" s="50">
        <v>26.7</v>
      </c>
      <c r="N176" s="50"/>
      <c r="O176" s="50"/>
      <c r="P176" s="50"/>
      <c r="Q176" s="50"/>
      <c r="R176" s="50">
        <v>2</v>
      </c>
      <c r="S176" s="50"/>
      <c r="T176" s="50"/>
      <c r="U176" s="50">
        <v>241</v>
      </c>
      <c r="V176" s="50">
        <v>80.55</v>
      </c>
      <c r="W176" s="26">
        <v>162.69999999999999</v>
      </c>
      <c r="X176" s="26">
        <v>290</v>
      </c>
      <c r="Y176" s="26">
        <v>533</v>
      </c>
      <c r="Z176" s="50"/>
      <c r="AA176" s="50"/>
      <c r="AB176" s="50"/>
      <c r="AC176" s="26"/>
      <c r="AG176" s="120"/>
      <c r="AH176" s="120"/>
    </row>
    <row r="177" spans="1:34" s="12" customFormat="1" ht="30" hidden="1" customHeight="1" x14ac:dyDescent="0.2">
      <c r="A177" s="31" t="s">
        <v>98</v>
      </c>
      <c r="B177" s="31"/>
      <c r="C177" s="31"/>
      <c r="D177" s="31"/>
      <c r="E177" s="49">
        <v>22.3</v>
      </c>
      <c r="F177" s="49">
        <f>F176/F175*10</f>
        <v>17.512889865607303</v>
      </c>
      <c r="G177" s="15">
        <f t="shared" si="95"/>
        <v>0.78533138410795078</v>
      </c>
      <c r="H177" s="15"/>
      <c r="I177" s="50"/>
      <c r="J177" s="50">
        <f t="shared" ref="J177:K177" si="106">J176/J175*10</f>
        <v>16</v>
      </c>
      <c r="K177" s="50">
        <f t="shared" si="106"/>
        <v>18</v>
      </c>
      <c r="L177" s="50"/>
      <c r="M177" s="50">
        <f t="shared" ref="M177" si="107">M176/M175*10</f>
        <v>5.34</v>
      </c>
      <c r="N177" s="50"/>
      <c r="O177" s="50"/>
      <c r="P177" s="50"/>
      <c r="Q177" s="50"/>
      <c r="R177" s="50">
        <f t="shared" ref="R177" si="108">R176/R175*10</f>
        <v>10</v>
      </c>
      <c r="S177" s="50"/>
      <c r="T177" s="50"/>
      <c r="U177" s="50">
        <f>U176/U175*10</f>
        <v>14.876543209876543</v>
      </c>
      <c r="V177" s="50">
        <f>V176/V175*10</f>
        <v>9</v>
      </c>
      <c r="W177" s="50">
        <f>W176/W175*10</f>
        <v>15.407196969696971</v>
      </c>
      <c r="X177" s="50">
        <f>X176/X175*10</f>
        <v>26.363636363636363</v>
      </c>
      <c r="Y177" s="50">
        <f>Y176/Y175*10</f>
        <v>20.984251968503933</v>
      </c>
      <c r="Z177" s="50"/>
      <c r="AA177" s="50"/>
      <c r="AB177" s="50"/>
      <c r="AC177" s="26"/>
      <c r="AG177" s="120"/>
      <c r="AH177" s="120"/>
    </row>
    <row r="178" spans="1:34" s="12" customFormat="1" ht="30" hidden="1" customHeight="1" x14ac:dyDescent="0.2">
      <c r="A178" s="51" t="s">
        <v>173</v>
      </c>
      <c r="B178" s="51"/>
      <c r="C178" s="51"/>
      <c r="D178" s="51"/>
      <c r="E178" s="27">
        <v>75</v>
      </c>
      <c r="F178" s="27">
        <f>SUM(I178:AC178)</f>
        <v>58</v>
      </c>
      <c r="G178" s="15">
        <f t="shared" si="95"/>
        <v>0.77333333333333332</v>
      </c>
      <c r="H178" s="1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>
        <v>58</v>
      </c>
      <c r="V178" s="35"/>
      <c r="W178" s="35"/>
      <c r="X178" s="35"/>
      <c r="Y178" s="35"/>
      <c r="Z178" s="35"/>
      <c r="AA178" s="35"/>
      <c r="AB178" s="35"/>
      <c r="AC178" s="35"/>
      <c r="AG178" s="120"/>
      <c r="AH178" s="120"/>
    </row>
    <row r="179" spans="1:34" s="12" customFormat="1" ht="30" hidden="1" customHeight="1" x14ac:dyDescent="0.2">
      <c r="A179" s="31" t="s">
        <v>174</v>
      </c>
      <c r="B179" s="31"/>
      <c r="C179" s="31"/>
      <c r="D179" s="31"/>
      <c r="E179" s="27">
        <v>83</v>
      </c>
      <c r="F179" s="27">
        <f>SUM(I179:AC179)</f>
        <v>85</v>
      </c>
      <c r="G179" s="15">
        <f t="shared" si="95"/>
        <v>1.0240963855421688</v>
      </c>
      <c r="H179" s="15"/>
      <c r="I179" s="35"/>
      <c r="J179" s="34"/>
      <c r="K179" s="54"/>
      <c r="L179" s="34"/>
      <c r="M179" s="34"/>
      <c r="N179" s="34"/>
      <c r="O179" s="36"/>
      <c r="P179" s="36"/>
      <c r="Q179" s="36"/>
      <c r="R179" s="34"/>
      <c r="S179" s="34"/>
      <c r="T179" s="34"/>
      <c r="U179" s="36">
        <v>85</v>
      </c>
      <c r="V179" s="36"/>
      <c r="W179" s="36"/>
      <c r="X179" s="36"/>
      <c r="Y179" s="34"/>
      <c r="Z179" s="36"/>
      <c r="AA179" s="34"/>
      <c r="AB179" s="36"/>
      <c r="AC179" s="34"/>
      <c r="AG179" s="120"/>
      <c r="AH179" s="120"/>
    </row>
    <row r="180" spans="1:34" s="12" customFormat="1" ht="30" hidden="1" customHeight="1" x14ac:dyDescent="0.2">
      <c r="A180" s="31" t="s">
        <v>98</v>
      </c>
      <c r="B180" s="31"/>
      <c r="C180" s="31"/>
      <c r="D180" s="31"/>
      <c r="E180" s="49">
        <f>E179/E178*10</f>
        <v>11.066666666666666</v>
      </c>
      <c r="F180" s="49">
        <f>F179/F178*10</f>
        <v>14.655172413793103</v>
      </c>
      <c r="G180" s="15">
        <f t="shared" si="95"/>
        <v>1.324262567511425</v>
      </c>
      <c r="H180" s="15"/>
      <c r="I180" s="50"/>
      <c r="J180" s="50"/>
      <c r="K180" s="50"/>
      <c r="L180" s="26"/>
      <c r="M180" s="26"/>
      <c r="N180" s="26"/>
      <c r="O180" s="50"/>
      <c r="P180" s="50"/>
      <c r="Q180" s="50"/>
      <c r="R180" s="26"/>
      <c r="S180" s="26"/>
      <c r="T180" s="26"/>
      <c r="U180" s="50">
        <f>U179/U178*10</f>
        <v>14.655172413793103</v>
      </c>
      <c r="V180" s="50"/>
      <c r="W180" s="50"/>
      <c r="X180" s="50"/>
      <c r="Y180" s="26"/>
      <c r="Z180" s="50"/>
      <c r="AA180" s="50"/>
      <c r="AB180" s="50"/>
      <c r="AC180" s="26"/>
      <c r="AG180" s="120"/>
      <c r="AH180" s="120"/>
    </row>
    <row r="181" spans="1:34" s="12" customFormat="1" ht="30" hidden="1" customHeight="1" outlineLevel="1" x14ac:dyDescent="0.2">
      <c r="A181" s="51" t="s">
        <v>213</v>
      </c>
      <c r="B181" s="51"/>
      <c r="C181" s="51"/>
      <c r="D181" s="51"/>
      <c r="E181" s="27">
        <v>617</v>
      </c>
      <c r="F181" s="27">
        <f>SUM(I181:AC181)</f>
        <v>867</v>
      </c>
      <c r="G181" s="15">
        <f t="shared" si="95"/>
        <v>1.4051863857374391</v>
      </c>
      <c r="H181" s="15"/>
      <c r="I181" s="35"/>
      <c r="J181" s="35"/>
      <c r="K181" s="35">
        <v>417</v>
      </c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>
        <v>300</v>
      </c>
      <c r="Z181" s="35"/>
      <c r="AA181" s="35"/>
      <c r="AB181" s="35">
        <v>150</v>
      </c>
      <c r="AC181" s="35"/>
      <c r="AG181" s="120"/>
      <c r="AH181" s="120"/>
    </row>
    <row r="182" spans="1:34" s="12" customFormat="1" ht="30" hidden="1" customHeight="1" outlineLevel="1" x14ac:dyDescent="0.2">
      <c r="A182" s="31" t="s">
        <v>113</v>
      </c>
      <c r="B182" s="31"/>
      <c r="C182" s="31"/>
      <c r="D182" s="31"/>
      <c r="E182" s="27">
        <v>7275</v>
      </c>
      <c r="F182" s="27">
        <f>SUM(I182:AC182)</f>
        <v>26430</v>
      </c>
      <c r="G182" s="15">
        <f t="shared" si="95"/>
        <v>3.6329896907216495</v>
      </c>
      <c r="H182" s="15"/>
      <c r="I182" s="35"/>
      <c r="J182" s="35"/>
      <c r="K182" s="35">
        <v>11880</v>
      </c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>
        <v>9300</v>
      </c>
      <c r="Z182" s="35"/>
      <c r="AA182" s="35"/>
      <c r="AB182" s="35">
        <v>5250</v>
      </c>
      <c r="AC182" s="35"/>
      <c r="AG182" s="120"/>
      <c r="AH182" s="120"/>
    </row>
    <row r="183" spans="1:34" s="12" customFormat="1" ht="30" hidden="1" customHeight="1" x14ac:dyDescent="0.2">
      <c r="A183" s="31" t="s">
        <v>98</v>
      </c>
      <c r="B183" s="31"/>
      <c r="C183" s="31"/>
      <c r="D183" s="31"/>
      <c r="E183" s="55">
        <f>E182/E181*10</f>
        <v>117.90923824959481</v>
      </c>
      <c r="F183" s="55">
        <f>F182/F181*10</f>
        <v>304.84429065743944</v>
      </c>
      <c r="G183" s="15">
        <f t="shared" si="95"/>
        <v>2.5854148087373217</v>
      </c>
      <c r="H183" s="15"/>
      <c r="I183" s="54"/>
      <c r="J183" s="54"/>
      <c r="K183" s="54">
        <f t="shared" ref="K183" si="109">K182/K181*10</f>
        <v>284.89208633093529</v>
      </c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>
        <f>Y182/Y181*10</f>
        <v>310</v>
      </c>
      <c r="Z183" s="54"/>
      <c r="AA183" s="54"/>
      <c r="AB183" s="54">
        <f t="shared" ref="AB183" si="110">AB182/AB181*10</f>
        <v>350</v>
      </c>
      <c r="AC183" s="54"/>
      <c r="AG183" s="120"/>
      <c r="AH183" s="120"/>
    </row>
    <row r="184" spans="1:34" s="12" customFormat="1" ht="30" hidden="1" customHeight="1" outlineLevel="1" x14ac:dyDescent="0.2">
      <c r="A184" s="51" t="s">
        <v>114</v>
      </c>
      <c r="B184" s="51"/>
      <c r="C184" s="51"/>
      <c r="D184" s="51"/>
      <c r="E184" s="27">
        <v>1991</v>
      </c>
      <c r="F184" s="27">
        <f>SUM(I184:AC184)</f>
        <v>4867</v>
      </c>
      <c r="G184" s="15">
        <f t="shared" si="95"/>
        <v>2.4445002511300853</v>
      </c>
      <c r="H184" s="15"/>
      <c r="I184" s="35">
        <v>106</v>
      </c>
      <c r="J184" s="35"/>
      <c r="K184" s="35">
        <v>303</v>
      </c>
      <c r="L184" s="35"/>
      <c r="M184" s="35">
        <v>100</v>
      </c>
      <c r="N184" s="35">
        <v>1884</v>
      </c>
      <c r="O184" s="35">
        <v>160</v>
      </c>
      <c r="P184" s="35">
        <v>895</v>
      </c>
      <c r="Q184" s="35"/>
      <c r="R184" s="35"/>
      <c r="S184" s="35"/>
      <c r="T184" s="35"/>
      <c r="U184" s="35"/>
      <c r="V184" s="35">
        <v>105</v>
      </c>
      <c r="W184" s="35"/>
      <c r="X184" s="35">
        <v>30</v>
      </c>
      <c r="Y184" s="35">
        <v>929</v>
      </c>
      <c r="Z184" s="35"/>
      <c r="AA184" s="35"/>
      <c r="AB184" s="35">
        <v>180</v>
      </c>
      <c r="AC184" s="35">
        <v>175</v>
      </c>
      <c r="AG184" s="120"/>
      <c r="AH184" s="120"/>
    </row>
    <row r="185" spans="1:34" s="12" customFormat="1" ht="30" hidden="1" customHeight="1" outlineLevel="1" x14ac:dyDescent="0.2">
      <c r="A185" s="31" t="s">
        <v>115</v>
      </c>
      <c r="B185" s="31"/>
      <c r="C185" s="31"/>
      <c r="D185" s="31"/>
      <c r="E185" s="27">
        <v>2807</v>
      </c>
      <c r="F185" s="27">
        <f>SUM(I185:AC185)</f>
        <v>7275</v>
      </c>
      <c r="G185" s="15">
        <f t="shared" si="95"/>
        <v>2.5917349483434271</v>
      </c>
      <c r="H185" s="15"/>
      <c r="I185" s="35">
        <v>212</v>
      </c>
      <c r="J185" s="35"/>
      <c r="K185" s="35">
        <v>416</v>
      </c>
      <c r="L185" s="35"/>
      <c r="M185" s="35">
        <v>138</v>
      </c>
      <c r="N185" s="35">
        <v>1929</v>
      </c>
      <c r="O185" s="35">
        <v>345</v>
      </c>
      <c r="P185" s="35">
        <v>1474</v>
      </c>
      <c r="Q185" s="35"/>
      <c r="R185" s="35"/>
      <c r="S185" s="35"/>
      <c r="T185" s="35"/>
      <c r="U185" s="35"/>
      <c r="V185" s="35">
        <v>104</v>
      </c>
      <c r="W185" s="35"/>
      <c r="X185" s="35">
        <v>30</v>
      </c>
      <c r="Y185" s="35">
        <v>2044</v>
      </c>
      <c r="Z185" s="35"/>
      <c r="AA185" s="35"/>
      <c r="AB185" s="35">
        <v>180</v>
      </c>
      <c r="AC185" s="35">
        <v>403</v>
      </c>
      <c r="AG185" s="120"/>
      <c r="AH185" s="120"/>
    </row>
    <row r="186" spans="1:34" s="12" customFormat="1" ht="30" hidden="1" customHeight="1" x14ac:dyDescent="0.2">
      <c r="A186" s="31" t="s">
        <v>98</v>
      </c>
      <c r="B186" s="31"/>
      <c r="C186" s="31"/>
      <c r="D186" s="31"/>
      <c r="E186" s="55">
        <f>E185/E184*10</f>
        <v>14.098442993470616</v>
      </c>
      <c r="F186" s="55">
        <f>F185/F184*10</f>
        <v>14.947606328333675</v>
      </c>
      <c r="G186" s="15">
        <f t="shared" si="95"/>
        <v>1.0602310010585092</v>
      </c>
      <c r="H186" s="15"/>
      <c r="I186" s="54">
        <f t="shared" ref="I186:K186" si="111">I185/I184*10</f>
        <v>20</v>
      </c>
      <c r="J186" s="54"/>
      <c r="K186" s="54">
        <f t="shared" si="111"/>
        <v>13.729372937293729</v>
      </c>
      <c r="L186" s="54"/>
      <c r="M186" s="54">
        <f t="shared" ref="M186:P186" si="112">M185/M184*10</f>
        <v>13.799999999999999</v>
      </c>
      <c r="N186" s="54">
        <f t="shared" si="112"/>
        <v>10.238853503184712</v>
      </c>
      <c r="O186" s="54">
        <f t="shared" si="112"/>
        <v>21.5625</v>
      </c>
      <c r="P186" s="54">
        <f t="shared" si="112"/>
        <v>16.46927374301676</v>
      </c>
      <c r="Q186" s="54"/>
      <c r="R186" s="54"/>
      <c r="S186" s="54"/>
      <c r="T186" s="54"/>
      <c r="U186" s="54"/>
      <c r="V186" s="54">
        <f t="shared" ref="V186" si="113">V185/V184*10</f>
        <v>9.9047619047619051</v>
      </c>
      <c r="W186" s="54"/>
      <c r="X186" s="54">
        <f t="shared" ref="X186:Y186" si="114">X185/X184*10</f>
        <v>10</v>
      </c>
      <c r="Y186" s="54">
        <f t="shared" si="114"/>
        <v>22.002152852529598</v>
      </c>
      <c r="Z186" s="54"/>
      <c r="AA186" s="54"/>
      <c r="AB186" s="54">
        <f>AB185/AB184*10</f>
        <v>10</v>
      </c>
      <c r="AC186" s="54">
        <f>AC185/AC184*10</f>
        <v>23.028571428571428</v>
      </c>
      <c r="AG186" s="120"/>
      <c r="AH186" s="120"/>
    </row>
    <row r="187" spans="1:34" s="12" customFormat="1" ht="30" hidden="1" customHeight="1" x14ac:dyDescent="0.2">
      <c r="A187" s="51" t="s">
        <v>116</v>
      </c>
      <c r="B187" s="127"/>
      <c r="C187" s="127"/>
      <c r="D187" s="127"/>
      <c r="E187" s="23">
        <v>10259</v>
      </c>
      <c r="F187" s="27">
        <f>SUM(I187:AC187)</f>
        <v>12695</v>
      </c>
      <c r="G187" s="15">
        <f t="shared" si="95"/>
        <v>1.2374500438639244</v>
      </c>
      <c r="H187" s="15"/>
      <c r="I187" s="35"/>
      <c r="J187" s="35">
        <v>346</v>
      </c>
      <c r="K187" s="35">
        <v>996</v>
      </c>
      <c r="L187" s="35">
        <v>993</v>
      </c>
      <c r="M187" s="35">
        <v>382</v>
      </c>
      <c r="N187" s="35">
        <v>283</v>
      </c>
      <c r="O187" s="35"/>
      <c r="P187" s="35">
        <v>1260</v>
      </c>
      <c r="Q187" s="35">
        <v>546</v>
      </c>
      <c r="R187" s="35">
        <v>540</v>
      </c>
      <c r="S187" s="35">
        <v>557</v>
      </c>
      <c r="T187" s="35">
        <v>791</v>
      </c>
      <c r="U187" s="35">
        <v>261</v>
      </c>
      <c r="V187" s="35">
        <v>150</v>
      </c>
      <c r="W187" s="35">
        <v>68</v>
      </c>
      <c r="X187" s="35">
        <v>2203</v>
      </c>
      <c r="Y187" s="35">
        <v>581</v>
      </c>
      <c r="Z187" s="35"/>
      <c r="AA187" s="35">
        <v>470</v>
      </c>
      <c r="AB187" s="35">
        <v>1356</v>
      </c>
      <c r="AC187" s="35">
        <v>912</v>
      </c>
      <c r="AG187" s="120"/>
      <c r="AH187" s="120"/>
    </row>
    <row r="188" spans="1:34" s="12" customFormat="1" ht="30" hidden="1" customHeight="1" x14ac:dyDescent="0.2">
      <c r="A188" s="51" t="s">
        <v>117</v>
      </c>
      <c r="B188" s="127"/>
      <c r="C188" s="127"/>
      <c r="D188" s="127"/>
      <c r="E188" s="23"/>
      <c r="F188" s="27"/>
      <c r="G188" s="15"/>
      <c r="H188" s="1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>
        <v>7</v>
      </c>
      <c r="AG188" s="120"/>
      <c r="AH188" s="120"/>
    </row>
    <row r="189" spans="1:34" s="12" customFormat="1" ht="30" hidden="1" customHeight="1" x14ac:dyDescent="0.2">
      <c r="A189" s="51" t="s">
        <v>198</v>
      </c>
      <c r="B189" s="127"/>
      <c r="C189" s="127"/>
      <c r="D189" s="127"/>
      <c r="E189" s="23"/>
      <c r="F189" s="27">
        <f>SUM(I189:AC189)</f>
        <v>4939</v>
      </c>
      <c r="G189" s="15"/>
      <c r="H189" s="15"/>
      <c r="I189" s="35">
        <v>953</v>
      </c>
      <c r="J189" s="35">
        <v>40</v>
      </c>
      <c r="K189" s="35"/>
      <c r="L189" s="35">
        <v>187</v>
      </c>
      <c r="M189" s="35">
        <v>238</v>
      </c>
      <c r="N189" s="35">
        <v>80</v>
      </c>
      <c r="O189" s="35"/>
      <c r="P189" s="35"/>
      <c r="Q189" s="35"/>
      <c r="R189" s="35"/>
      <c r="S189" s="35"/>
      <c r="T189" s="35">
        <v>210</v>
      </c>
      <c r="U189" s="35">
        <v>2527</v>
      </c>
      <c r="V189" s="35">
        <v>30</v>
      </c>
      <c r="W189" s="35">
        <v>200</v>
      </c>
      <c r="X189" s="35">
        <v>73</v>
      </c>
      <c r="Y189" s="35"/>
      <c r="Z189" s="35"/>
      <c r="AA189" s="35">
        <v>321</v>
      </c>
      <c r="AB189" s="35">
        <v>80</v>
      </c>
      <c r="AC189" s="35"/>
      <c r="AG189" s="120"/>
      <c r="AH189" s="120"/>
    </row>
    <row r="190" spans="1:34" s="12" customFormat="1" ht="30" hidden="1" customHeight="1" x14ac:dyDescent="0.2">
      <c r="A190" s="31" t="s">
        <v>199</v>
      </c>
      <c r="B190" s="93"/>
      <c r="C190" s="93"/>
      <c r="D190" s="93"/>
      <c r="E190" s="23"/>
      <c r="F190" s="27">
        <f>SUM(I190:AC190)</f>
        <v>4480</v>
      </c>
      <c r="G190" s="15"/>
      <c r="H190" s="15"/>
      <c r="I190" s="35">
        <v>1048</v>
      </c>
      <c r="J190" s="35">
        <v>40</v>
      </c>
      <c r="K190" s="35"/>
      <c r="L190" s="35">
        <v>201</v>
      </c>
      <c r="M190" s="35">
        <v>235</v>
      </c>
      <c r="N190" s="35">
        <v>128</v>
      </c>
      <c r="O190" s="35"/>
      <c r="P190" s="35"/>
      <c r="Q190" s="35"/>
      <c r="R190" s="35"/>
      <c r="S190" s="35"/>
      <c r="T190" s="35">
        <v>230</v>
      </c>
      <c r="U190" s="35">
        <v>1952</v>
      </c>
      <c r="V190" s="35">
        <v>30</v>
      </c>
      <c r="W190" s="35">
        <v>100</v>
      </c>
      <c r="X190" s="35">
        <v>73</v>
      </c>
      <c r="Y190" s="35"/>
      <c r="Z190" s="35"/>
      <c r="AA190" s="35">
        <v>233</v>
      </c>
      <c r="AB190" s="35">
        <v>210</v>
      </c>
      <c r="AC190" s="35"/>
      <c r="AG190" s="120"/>
      <c r="AH190" s="120"/>
    </row>
    <row r="191" spans="1:34" s="12" customFormat="1" ht="30" hidden="1" customHeight="1" x14ac:dyDescent="0.2">
      <c r="A191" s="31" t="s">
        <v>200</v>
      </c>
      <c r="B191" s="93"/>
      <c r="C191" s="93"/>
      <c r="D191" s="93"/>
      <c r="E191" s="23"/>
      <c r="F191" s="49">
        <f>F190/F189*10</f>
        <v>9.0706620773435915</v>
      </c>
      <c r="G191" s="15"/>
      <c r="H191" s="15"/>
      <c r="I191" s="56">
        <f t="shared" ref="I191:J191" si="115">I190/I189*10</f>
        <v>10.996852046169989</v>
      </c>
      <c r="J191" s="56">
        <f t="shared" si="115"/>
        <v>10</v>
      </c>
      <c r="K191" s="56"/>
      <c r="L191" s="56">
        <f>L190/L189*10</f>
        <v>10.748663101604279</v>
      </c>
      <c r="M191" s="56">
        <f t="shared" ref="M191:N191" si="116">M190/M189*10</f>
        <v>9.8739495798319332</v>
      </c>
      <c r="N191" s="56">
        <f t="shared" si="116"/>
        <v>16</v>
      </c>
      <c r="O191" s="56"/>
      <c r="P191" s="56"/>
      <c r="Q191" s="56"/>
      <c r="R191" s="56"/>
      <c r="S191" s="56"/>
      <c r="T191" s="56">
        <f t="shared" ref="T191:AB191" si="117">T190/T189*10</f>
        <v>10.952380952380953</v>
      </c>
      <c r="U191" s="56">
        <f t="shared" si="117"/>
        <v>7.7245745943806892</v>
      </c>
      <c r="V191" s="56">
        <f t="shared" si="117"/>
        <v>10</v>
      </c>
      <c r="W191" s="56">
        <f t="shared" si="117"/>
        <v>5</v>
      </c>
      <c r="X191" s="56">
        <f t="shared" si="117"/>
        <v>10</v>
      </c>
      <c r="Y191" s="56"/>
      <c r="Z191" s="56"/>
      <c r="AA191" s="56">
        <f t="shared" si="117"/>
        <v>7.2585669781931461</v>
      </c>
      <c r="AB191" s="56">
        <f t="shared" si="117"/>
        <v>26.25</v>
      </c>
      <c r="AC191" s="35"/>
      <c r="AG191" s="120"/>
      <c r="AH191" s="120"/>
    </row>
    <row r="192" spans="1:34" s="12" customFormat="1" ht="30" hidden="1" customHeight="1" x14ac:dyDescent="0.2">
      <c r="A192" s="51" t="s">
        <v>192</v>
      </c>
      <c r="B192" s="127"/>
      <c r="C192" s="127"/>
      <c r="D192" s="127"/>
      <c r="E192" s="23"/>
      <c r="F192" s="27">
        <f>SUM(I192:AC192)</f>
        <v>39.299999999999997</v>
      </c>
      <c r="G192" s="15" t="e">
        <f t="shared" ref="G192:G208" si="118">F192/E192</f>
        <v>#DIV/0!</v>
      </c>
      <c r="H192" s="15"/>
      <c r="I192" s="27"/>
      <c r="J192" s="27"/>
      <c r="K192" s="56">
        <v>20</v>
      </c>
      <c r="L192" s="27"/>
      <c r="M192" s="35"/>
      <c r="N192" s="35"/>
      <c r="O192" s="35"/>
      <c r="P192" s="35">
        <f t="shared" ref="P192" si="119">P193</f>
        <v>2</v>
      </c>
      <c r="Q192" s="35"/>
      <c r="R192" s="35"/>
      <c r="S192" s="35"/>
      <c r="T192" s="35">
        <v>14</v>
      </c>
      <c r="U192" s="35"/>
      <c r="V192" s="35"/>
      <c r="W192" s="35">
        <f>W193</f>
        <v>0.3</v>
      </c>
      <c r="X192" s="35">
        <v>3</v>
      </c>
      <c r="Y192" s="35"/>
      <c r="Z192" s="35"/>
      <c r="AA192" s="35"/>
      <c r="AB192" s="35"/>
      <c r="AC192" s="35"/>
      <c r="AG192" s="120"/>
      <c r="AH192" s="120"/>
    </row>
    <row r="193" spans="1:34" s="12" customFormat="1" ht="30" hidden="1" customHeight="1" x14ac:dyDescent="0.2">
      <c r="A193" s="51" t="s">
        <v>194</v>
      </c>
      <c r="B193" s="127"/>
      <c r="C193" s="127"/>
      <c r="D193" s="127"/>
      <c r="E193" s="23"/>
      <c r="F193" s="27">
        <v>14</v>
      </c>
      <c r="G193" s="15" t="e">
        <f t="shared" si="118"/>
        <v>#DIV/0!</v>
      </c>
      <c r="H193" s="15"/>
      <c r="I193" s="27"/>
      <c r="J193" s="27"/>
      <c r="K193" s="56">
        <v>2</v>
      </c>
      <c r="L193" s="27"/>
      <c r="M193" s="35"/>
      <c r="N193" s="35"/>
      <c r="O193" s="35"/>
      <c r="P193" s="35">
        <v>2</v>
      </c>
      <c r="Q193" s="35"/>
      <c r="R193" s="35"/>
      <c r="S193" s="35"/>
      <c r="T193" s="35">
        <v>14</v>
      </c>
      <c r="U193" s="35"/>
      <c r="V193" s="35"/>
      <c r="W193" s="35">
        <v>0.3</v>
      </c>
      <c r="X193" s="35">
        <v>3</v>
      </c>
      <c r="Y193" s="35"/>
      <c r="Z193" s="35"/>
      <c r="AA193" s="35"/>
      <c r="AB193" s="35"/>
      <c r="AC193" s="35">
        <v>0.5</v>
      </c>
      <c r="AG193" s="120"/>
      <c r="AH193" s="120"/>
    </row>
    <row r="194" spans="1:34" s="12" customFormat="1" ht="30" hidden="1" customHeight="1" x14ac:dyDescent="0.2">
      <c r="A194" s="31" t="s">
        <v>193</v>
      </c>
      <c r="B194" s="93"/>
      <c r="C194" s="93"/>
      <c r="D194" s="93"/>
      <c r="E194" s="23"/>
      <c r="F194" s="27">
        <f>SUM(I194:AC194)</f>
        <v>53.95</v>
      </c>
      <c r="G194" s="15" t="e">
        <f t="shared" si="118"/>
        <v>#DIV/0!</v>
      </c>
      <c r="H194" s="15"/>
      <c r="I194" s="27"/>
      <c r="J194" s="27"/>
      <c r="K194" s="56">
        <v>26</v>
      </c>
      <c r="L194" s="27"/>
      <c r="M194" s="35"/>
      <c r="N194" s="35"/>
      <c r="O194" s="35"/>
      <c r="P194" s="35">
        <f t="shared" ref="P194" si="120">P195</f>
        <v>0.5</v>
      </c>
      <c r="Q194" s="35"/>
      <c r="R194" s="35"/>
      <c r="S194" s="35"/>
      <c r="T194" s="35">
        <v>18</v>
      </c>
      <c r="U194" s="35"/>
      <c r="V194" s="35"/>
      <c r="W194" s="35">
        <v>0.65</v>
      </c>
      <c r="X194" s="35">
        <v>8.8000000000000007</v>
      </c>
      <c r="Y194" s="35"/>
      <c r="Z194" s="35"/>
      <c r="AA194" s="35"/>
      <c r="AB194" s="35"/>
      <c r="AC194" s="35"/>
      <c r="AG194" s="120"/>
      <c r="AH194" s="120"/>
    </row>
    <row r="195" spans="1:34" s="12" customFormat="1" ht="30" hidden="1" customHeight="1" x14ac:dyDescent="0.2">
      <c r="A195" s="31" t="s">
        <v>196</v>
      </c>
      <c r="B195" s="93"/>
      <c r="C195" s="93"/>
      <c r="D195" s="93"/>
      <c r="E195" s="23"/>
      <c r="F195" s="27">
        <v>18</v>
      </c>
      <c r="G195" s="15" t="e">
        <f t="shared" si="118"/>
        <v>#DIV/0!</v>
      </c>
      <c r="H195" s="15"/>
      <c r="I195" s="27"/>
      <c r="J195" s="27"/>
      <c r="K195" s="56">
        <v>1.67</v>
      </c>
      <c r="L195" s="27"/>
      <c r="M195" s="35"/>
      <c r="N195" s="35"/>
      <c r="O195" s="35"/>
      <c r="P195" s="35">
        <v>0.5</v>
      </c>
      <c r="Q195" s="35"/>
      <c r="R195" s="35"/>
      <c r="S195" s="35"/>
      <c r="T195" s="35">
        <v>18</v>
      </c>
      <c r="U195" s="35"/>
      <c r="V195" s="35"/>
      <c r="W195" s="35">
        <v>0.65</v>
      </c>
      <c r="X195" s="35">
        <v>8.8000000000000007</v>
      </c>
      <c r="Y195" s="35"/>
      <c r="Z195" s="35"/>
      <c r="AA195" s="35"/>
      <c r="AB195" s="35"/>
      <c r="AC195" s="35">
        <v>1.2</v>
      </c>
      <c r="AG195" s="120"/>
      <c r="AH195" s="120"/>
    </row>
    <row r="196" spans="1:34" s="12" customFormat="1" ht="30" hidden="1" customHeight="1" x14ac:dyDescent="0.2">
      <c r="A196" s="51" t="s">
        <v>98</v>
      </c>
      <c r="B196" s="127"/>
      <c r="C196" s="127"/>
      <c r="D196" s="127"/>
      <c r="E196" s="23"/>
      <c r="F196" s="27">
        <f>(F194/F192)*10</f>
        <v>13.727735368956743</v>
      </c>
      <c r="G196" s="15" t="e">
        <f t="shared" si="118"/>
        <v>#DIV/0!</v>
      </c>
      <c r="H196" s="15"/>
      <c r="I196" s="35"/>
      <c r="J196" s="35"/>
      <c r="K196" s="56">
        <f>K194/K192*10</f>
        <v>13</v>
      </c>
      <c r="L196" s="56"/>
      <c r="M196" s="56"/>
      <c r="N196" s="56"/>
      <c r="O196" s="56"/>
      <c r="P196" s="56">
        <f t="shared" ref="P196" si="121">P197</f>
        <v>2.5</v>
      </c>
      <c r="Q196" s="56"/>
      <c r="R196" s="56"/>
      <c r="S196" s="56"/>
      <c r="T196" s="56">
        <f t="shared" ref="T196" si="122">T197</f>
        <v>12.857142857142858</v>
      </c>
      <c r="U196" s="56"/>
      <c r="V196" s="56"/>
      <c r="W196" s="56">
        <f>W197</f>
        <v>21.666666666666671</v>
      </c>
      <c r="X196" s="56">
        <f>X197</f>
        <v>29.333333333333336</v>
      </c>
      <c r="Y196" s="35"/>
      <c r="Z196" s="35"/>
      <c r="AA196" s="35"/>
      <c r="AB196" s="35"/>
      <c r="AC196" s="35"/>
      <c r="AG196" s="120"/>
      <c r="AH196" s="120"/>
    </row>
    <row r="197" spans="1:34" s="12" customFormat="1" ht="30" hidden="1" customHeight="1" x14ac:dyDescent="0.2">
      <c r="A197" s="51" t="s">
        <v>195</v>
      </c>
      <c r="B197" s="127"/>
      <c r="C197" s="127"/>
      <c r="D197" s="127"/>
      <c r="E197" s="23"/>
      <c r="F197" s="27">
        <f>(F195/F193)*10</f>
        <v>12.857142857142858</v>
      </c>
      <c r="G197" s="15" t="e">
        <f t="shared" si="118"/>
        <v>#DIV/0!</v>
      </c>
      <c r="H197" s="15"/>
      <c r="I197" s="90"/>
      <c r="J197" s="90"/>
      <c r="K197" s="91">
        <f>K195/K193*10</f>
        <v>8.35</v>
      </c>
      <c r="L197" s="90"/>
      <c r="M197" s="90"/>
      <c r="N197" s="90"/>
      <c r="O197" s="90"/>
      <c r="P197" s="91">
        <f t="shared" ref="P197" si="123">P195/P193*10</f>
        <v>2.5</v>
      </c>
      <c r="Q197" s="91"/>
      <c r="R197" s="91"/>
      <c r="S197" s="91"/>
      <c r="T197" s="91">
        <f t="shared" ref="T197" si="124">T195/T193*10</f>
        <v>12.857142857142858</v>
      </c>
      <c r="U197" s="91"/>
      <c r="V197" s="91"/>
      <c r="W197" s="91">
        <f>W195/W193*10</f>
        <v>21.666666666666671</v>
      </c>
      <c r="X197" s="91">
        <f>X195/X193*10</f>
        <v>29.333333333333336</v>
      </c>
      <c r="Y197" s="90"/>
      <c r="Z197" s="90"/>
      <c r="AA197" s="90"/>
      <c r="AB197" s="90"/>
      <c r="AC197" s="90">
        <f>AC195/AC193*10</f>
        <v>24</v>
      </c>
      <c r="AG197" s="120"/>
      <c r="AH197" s="120"/>
    </row>
    <row r="198" spans="1:34" s="12" customFormat="1" ht="30" hidden="1" customHeight="1" x14ac:dyDescent="0.2">
      <c r="A198" s="51" t="s">
        <v>201</v>
      </c>
      <c r="B198" s="127"/>
      <c r="C198" s="127"/>
      <c r="D198" s="127"/>
      <c r="E198" s="19">
        <v>107.8</v>
      </c>
      <c r="F198" s="49">
        <f>SUM(I198:AC198)</f>
        <v>116.9</v>
      </c>
      <c r="G198" s="15">
        <f t="shared" si="118"/>
        <v>1.0844155844155845</v>
      </c>
      <c r="H198" s="15"/>
      <c r="I198" s="90"/>
      <c r="J198" s="90"/>
      <c r="K198" s="90"/>
      <c r="L198" s="90">
        <v>22</v>
      </c>
      <c r="M198" s="90"/>
      <c r="N198" s="90"/>
      <c r="O198" s="90"/>
      <c r="P198" s="91"/>
      <c r="Q198" s="91"/>
      <c r="R198" s="91"/>
      <c r="S198" s="91">
        <v>4</v>
      </c>
      <c r="T198" s="91"/>
      <c r="U198" s="91"/>
      <c r="V198" s="91">
        <v>30</v>
      </c>
      <c r="W198" s="91">
        <v>15.7</v>
      </c>
      <c r="X198" s="91">
        <v>3.2</v>
      </c>
      <c r="Y198" s="90"/>
      <c r="Z198" s="90"/>
      <c r="AA198" s="90">
        <v>42</v>
      </c>
      <c r="AB198" s="90"/>
      <c r="AC198" s="90"/>
      <c r="AG198" s="120"/>
      <c r="AH198" s="120"/>
    </row>
    <row r="199" spans="1:34" s="12" customFormat="1" ht="30" hidden="1" customHeight="1" x14ac:dyDescent="0.2">
      <c r="A199" s="31" t="s">
        <v>202</v>
      </c>
      <c r="B199" s="93"/>
      <c r="C199" s="93"/>
      <c r="D199" s="93"/>
      <c r="E199" s="19">
        <v>153.1</v>
      </c>
      <c r="F199" s="49">
        <f>SUM(I199:AC199)</f>
        <v>194.77999999999997</v>
      </c>
      <c r="G199" s="15">
        <f t="shared" si="118"/>
        <v>1.2722403657740038</v>
      </c>
      <c r="H199" s="15"/>
      <c r="I199" s="90"/>
      <c r="J199" s="90"/>
      <c r="K199" s="91"/>
      <c r="L199" s="90">
        <v>35.200000000000003</v>
      </c>
      <c r="M199" s="90"/>
      <c r="N199" s="90"/>
      <c r="O199" s="90"/>
      <c r="P199" s="91"/>
      <c r="Q199" s="91"/>
      <c r="R199" s="91"/>
      <c r="S199" s="91">
        <v>2.08</v>
      </c>
      <c r="T199" s="91"/>
      <c r="U199" s="91"/>
      <c r="V199" s="91">
        <v>50.1</v>
      </c>
      <c r="W199" s="91">
        <v>17.600000000000001</v>
      </c>
      <c r="X199" s="91">
        <v>4</v>
      </c>
      <c r="Y199" s="90"/>
      <c r="Z199" s="90"/>
      <c r="AA199" s="90">
        <v>85.8</v>
      </c>
      <c r="AB199" s="90"/>
      <c r="AC199" s="90"/>
      <c r="AG199" s="120"/>
      <c r="AH199" s="120"/>
    </row>
    <row r="200" spans="1:34" s="12" customFormat="1" ht="30" hidden="1" customHeight="1" x14ac:dyDescent="0.2">
      <c r="A200" s="31" t="s">
        <v>98</v>
      </c>
      <c r="B200" s="31"/>
      <c r="C200" s="31"/>
      <c r="D200" s="31"/>
      <c r="E200" s="49">
        <f>E199/E198*10</f>
        <v>14.202226345083488</v>
      </c>
      <c r="F200" s="49">
        <f>F199/F198*10</f>
        <v>16.662104362703161</v>
      </c>
      <c r="G200" s="15">
        <f t="shared" si="118"/>
        <v>1.1732036905939913</v>
      </c>
      <c r="H200" s="15"/>
      <c r="I200" s="90"/>
      <c r="J200" s="90"/>
      <c r="K200" s="91"/>
      <c r="L200" s="91">
        <f t="shared" ref="L200" si="125">L199/L198*10</f>
        <v>16</v>
      </c>
      <c r="M200" s="91"/>
      <c r="N200" s="91"/>
      <c r="O200" s="91"/>
      <c r="P200" s="91"/>
      <c r="Q200" s="91"/>
      <c r="R200" s="91"/>
      <c r="S200" s="91">
        <f t="shared" ref="S200" si="126">S199/S198*10</f>
        <v>5.2</v>
      </c>
      <c r="T200" s="91"/>
      <c r="U200" s="91"/>
      <c r="V200" s="91">
        <f t="shared" ref="V200:X200" si="127">V199/V198*10</f>
        <v>16.700000000000003</v>
      </c>
      <c r="W200" s="91">
        <f t="shared" si="127"/>
        <v>11.210191082802549</v>
      </c>
      <c r="X200" s="91">
        <f t="shared" si="127"/>
        <v>12.5</v>
      </c>
      <c r="Y200" s="91"/>
      <c r="Z200" s="91"/>
      <c r="AA200" s="91">
        <f>AA199/AA198*10</f>
        <v>20.428571428571427</v>
      </c>
      <c r="AB200" s="90"/>
      <c r="AC200" s="90"/>
      <c r="AG200" s="120"/>
      <c r="AH200" s="120"/>
    </row>
    <row r="201" spans="1:34" s="46" customFormat="1" ht="30" hidden="1" customHeight="1" x14ac:dyDescent="0.2">
      <c r="A201" s="31" t="s">
        <v>118</v>
      </c>
      <c r="B201" s="93"/>
      <c r="C201" s="93"/>
      <c r="D201" s="93"/>
      <c r="E201" s="23">
        <v>96513</v>
      </c>
      <c r="F201" s="27">
        <f>SUM(I201:AC201)</f>
        <v>95510</v>
      </c>
      <c r="G201" s="15">
        <f t="shared" si="118"/>
        <v>0.98960761762664096</v>
      </c>
      <c r="H201" s="15"/>
      <c r="I201" s="88">
        <v>9500</v>
      </c>
      <c r="J201" s="88">
        <v>2690</v>
      </c>
      <c r="K201" s="88">
        <v>5490</v>
      </c>
      <c r="L201" s="88">
        <v>4816</v>
      </c>
      <c r="M201" s="88">
        <v>3125</v>
      </c>
      <c r="N201" s="88">
        <v>6200</v>
      </c>
      <c r="O201" s="88">
        <v>3635</v>
      </c>
      <c r="P201" s="88">
        <v>4325</v>
      </c>
      <c r="Q201" s="88">
        <v>4370</v>
      </c>
      <c r="R201" s="88">
        <v>2045</v>
      </c>
      <c r="S201" s="88">
        <v>2125</v>
      </c>
      <c r="T201" s="88">
        <v>5650</v>
      </c>
      <c r="U201" s="88">
        <v>6605</v>
      </c>
      <c r="V201" s="88">
        <v>5112</v>
      </c>
      <c r="W201" s="88">
        <v>7090</v>
      </c>
      <c r="X201" s="88">
        <v>4057</v>
      </c>
      <c r="Y201" s="88">
        <v>2120</v>
      </c>
      <c r="Z201" s="88">
        <v>2030</v>
      </c>
      <c r="AA201" s="88">
        <v>6400</v>
      </c>
      <c r="AB201" s="88">
        <v>6055</v>
      </c>
      <c r="AC201" s="88">
        <v>2070</v>
      </c>
      <c r="AG201" s="123"/>
      <c r="AH201" s="123"/>
    </row>
    <row r="202" spans="1:34" s="46" customFormat="1" ht="30" hidden="1" customHeight="1" x14ac:dyDescent="0.2">
      <c r="A202" s="13" t="s">
        <v>119</v>
      </c>
      <c r="B202" s="13"/>
      <c r="C202" s="13"/>
      <c r="D202" s="13"/>
      <c r="E202" s="81">
        <f>E201/E204</f>
        <v>0.91917142857142853</v>
      </c>
      <c r="F202" s="81">
        <f>F201/F204</f>
        <v>0.90961904761904766</v>
      </c>
      <c r="G202" s="15">
        <f t="shared" si="118"/>
        <v>0.98960761762664107</v>
      </c>
      <c r="H202" s="15"/>
      <c r="I202" s="87">
        <f>I201/I204</f>
        <v>1.2756814824761649</v>
      </c>
      <c r="J202" s="87">
        <f t="shared" ref="J202:AC202" si="128">J201/J204</f>
        <v>0.65834557023984341</v>
      </c>
      <c r="K202" s="87">
        <f t="shared" si="128"/>
        <v>0.99909008189262971</v>
      </c>
      <c r="L202" s="87">
        <f>L201/L204</f>
        <v>0.70823529411764707</v>
      </c>
      <c r="M202" s="87">
        <f t="shared" si="128"/>
        <v>0.92702462177395428</v>
      </c>
      <c r="N202" s="87">
        <f t="shared" si="128"/>
        <v>1.0508474576271187</v>
      </c>
      <c r="O202" s="87">
        <f t="shared" si="128"/>
        <v>0.84554547569202143</v>
      </c>
      <c r="P202" s="87">
        <f t="shared" si="128"/>
        <v>0.85626608592357945</v>
      </c>
      <c r="Q202" s="87">
        <f t="shared" si="128"/>
        <v>0.96660030966600308</v>
      </c>
      <c r="R202" s="87">
        <f t="shared" si="128"/>
        <v>0.91745177209510986</v>
      </c>
      <c r="S202" s="87">
        <f t="shared" si="128"/>
        <v>0.625</v>
      </c>
      <c r="T202" s="87">
        <f t="shared" si="128"/>
        <v>0.80107755565007799</v>
      </c>
      <c r="U202" s="87">
        <f t="shared" si="128"/>
        <v>0.92377622377622381</v>
      </c>
      <c r="V202" s="87">
        <f t="shared" si="128"/>
        <v>1.0005871990604815</v>
      </c>
      <c r="W202" s="87">
        <f t="shared" si="128"/>
        <v>0.92522510766018529</v>
      </c>
      <c r="X202" s="87">
        <f t="shared" si="128"/>
        <v>0.99314565483476136</v>
      </c>
      <c r="Y202" s="87">
        <f t="shared" si="128"/>
        <v>0.64378985727300331</v>
      </c>
      <c r="Z202" s="87">
        <f t="shared" si="128"/>
        <v>0.92272727272727273</v>
      </c>
      <c r="AA202" s="87">
        <f t="shared" si="128"/>
        <v>1.0491803278688525</v>
      </c>
      <c r="AB202" s="87">
        <f t="shared" si="128"/>
        <v>0.87740907114910882</v>
      </c>
      <c r="AC202" s="87">
        <f t="shared" si="128"/>
        <v>0.72708113804004215</v>
      </c>
      <c r="AG202" s="123"/>
      <c r="AH202" s="123"/>
    </row>
    <row r="203" spans="1:34" s="12" customFormat="1" ht="30" hidden="1" customHeight="1" x14ac:dyDescent="0.2">
      <c r="A203" s="31" t="s">
        <v>120</v>
      </c>
      <c r="B203" s="93"/>
      <c r="C203" s="93"/>
      <c r="D203" s="93"/>
      <c r="E203" s="23">
        <v>190819</v>
      </c>
      <c r="F203" s="27">
        <f>SUM(I203:AC203)</f>
        <v>148953</v>
      </c>
      <c r="G203" s="15">
        <f t="shared" si="118"/>
        <v>0.78059836808703531</v>
      </c>
      <c r="H203" s="15"/>
      <c r="I203" s="10">
        <v>9545</v>
      </c>
      <c r="J203" s="10">
        <v>3513</v>
      </c>
      <c r="K203" s="10">
        <v>13265</v>
      </c>
      <c r="L203" s="10">
        <v>7003</v>
      </c>
      <c r="M203" s="10">
        <v>6085</v>
      </c>
      <c r="N203" s="10">
        <v>14900</v>
      </c>
      <c r="O203" s="10">
        <v>5590</v>
      </c>
      <c r="P203" s="10">
        <v>8100</v>
      </c>
      <c r="Q203" s="10">
        <v>3463</v>
      </c>
      <c r="R203" s="10">
        <v>5400</v>
      </c>
      <c r="S203" s="10">
        <v>1545</v>
      </c>
      <c r="T203" s="10">
        <v>3560</v>
      </c>
      <c r="U203" s="10">
        <v>11949</v>
      </c>
      <c r="V203" s="10">
        <v>9000</v>
      </c>
      <c r="W203" s="10">
        <v>5618</v>
      </c>
      <c r="X203" s="10">
        <v>3273</v>
      </c>
      <c r="Y203" s="10">
        <v>3221</v>
      </c>
      <c r="Z203" s="10">
        <v>3490</v>
      </c>
      <c r="AA203" s="10">
        <v>4200</v>
      </c>
      <c r="AB203" s="10">
        <v>22363</v>
      </c>
      <c r="AC203" s="10">
        <v>3870</v>
      </c>
      <c r="AG203" s="120"/>
      <c r="AH203" s="120"/>
    </row>
    <row r="204" spans="1:34" s="12" customFormat="1" ht="30" hidden="1" customHeight="1" outlineLevel="1" x14ac:dyDescent="0.2">
      <c r="A204" s="31" t="s">
        <v>121</v>
      </c>
      <c r="B204" s="93"/>
      <c r="C204" s="93"/>
      <c r="D204" s="93"/>
      <c r="E204" s="23">
        <v>105000</v>
      </c>
      <c r="F204" s="27">
        <f>SUM(I204:AC204)</f>
        <v>105000</v>
      </c>
      <c r="G204" s="15">
        <f t="shared" si="118"/>
        <v>1</v>
      </c>
      <c r="H204" s="15"/>
      <c r="I204" s="10">
        <v>7447</v>
      </c>
      <c r="J204" s="10">
        <v>4086</v>
      </c>
      <c r="K204" s="10">
        <v>5495</v>
      </c>
      <c r="L204" s="10">
        <v>6800</v>
      </c>
      <c r="M204" s="10">
        <v>3371</v>
      </c>
      <c r="N204" s="10">
        <v>5900</v>
      </c>
      <c r="O204" s="10">
        <v>4299</v>
      </c>
      <c r="P204" s="10">
        <v>5051</v>
      </c>
      <c r="Q204" s="10">
        <v>4521</v>
      </c>
      <c r="R204" s="10">
        <v>2229</v>
      </c>
      <c r="S204" s="10">
        <v>3400</v>
      </c>
      <c r="T204" s="10">
        <v>7053</v>
      </c>
      <c r="U204" s="10">
        <v>7150</v>
      </c>
      <c r="V204" s="10">
        <v>5109</v>
      </c>
      <c r="W204" s="10">
        <v>7663</v>
      </c>
      <c r="X204" s="10">
        <v>4085</v>
      </c>
      <c r="Y204" s="10">
        <v>3293</v>
      </c>
      <c r="Z204" s="10">
        <v>2200</v>
      </c>
      <c r="AA204" s="10">
        <v>6100</v>
      </c>
      <c r="AB204" s="10">
        <v>6901</v>
      </c>
      <c r="AC204" s="10">
        <v>2847</v>
      </c>
      <c r="AG204" s="120"/>
      <c r="AH204" s="120"/>
    </row>
    <row r="205" spans="1:34" s="12" customFormat="1" ht="30" hidden="1" customHeight="1" outlineLevel="1" x14ac:dyDescent="0.2">
      <c r="A205" s="31" t="s">
        <v>122</v>
      </c>
      <c r="B205" s="93"/>
      <c r="C205" s="93"/>
      <c r="D205" s="93"/>
      <c r="E205" s="23">
        <v>89005</v>
      </c>
      <c r="F205" s="27">
        <f>SUM(I205:AC205)</f>
        <v>81874.5</v>
      </c>
      <c r="G205" s="15">
        <f t="shared" si="118"/>
        <v>0.91988652322903208</v>
      </c>
      <c r="H205" s="15"/>
      <c r="I205" s="88">
        <v>7600</v>
      </c>
      <c r="J205" s="88">
        <v>1982</v>
      </c>
      <c r="K205" s="88">
        <v>4437</v>
      </c>
      <c r="L205" s="88">
        <v>4816</v>
      </c>
      <c r="M205" s="88">
        <v>3103</v>
      </c>
      <c r="N205" s="88">
        <v>5900</v>
      </c>
      <c r="O205" s="88">
        <v>2435</v>
      </c>
      <c r="P205" s="88">
        <v>2683</v>
      </c>
      <c r="Q205" s="88">
        <v>4229</v>
      </c>
      <c r="R205" s="88">
        <v>1458.5</v>
      </c>
      <c r="S205" s="88">
        <v>2125</v>
      </c>
      <c r="T205" s="88">
        <v>5235</v>
      </c>
      <c r="U205" s="88">
        <v>3645</v>
      </c>
      <c r="V205" s="88">
        <v>5112</v>
      </c>
      <c r="W205" s="88">
        <v>6830</v>
      </c>
      <c r="X205" s="88">
        <v>3550</v>
      </c>
      <c r="Y205" s="88">
        <v>1693</v>
      </c>
      <c r="Z205" s="88">
        <v>1141</v>
      </c>
      <c r="AA205" s="88">
        <v>6338</v>
      </c>
      <c r="AB205" s="88">
        <v>5492</v>
      </c>
      <c r="AC205" s="88">
        <v>2070</v>
      </c>
      <c r="AG205" s="120"/>
      <c r="AH205" s="120"/>
    </row>
    <row r="206" spans="1:34" s="12" customFormat="1" ht="30" hidden="1" customHeight="1" x14ac:dyDescent="0.2">
      <c r="A206" s="13" t="s">
        <v>52</v>
      </c>
      <c r="B206" s="40"/>
      <c r="C206" s="40"/>
      <c r="D206" s="40"/>
      <c r="E206" s="82">
        <f>E205/E204</f>
        <v>0.84766666666666668</v>
      </c>
      <c r="F206" s="82">
        <f>F205/F204</f>
        <v>0.77975714285714282</v>
      </c>
      <c r="G206" s="15">
        <f t="shared" si="118"/>
        <v>0.91988652322903197</v>
      </c>
      <c r="H206" s="15"/>
      <c r="I206" s="16">
        <f t="shared" ref="I206:AC206" si="129">I205/I204</f>
        <v>1.020545185980932</v>
      </c>
      <c r="J206" s="16">
        <f t="shared" si="129"/>
        <v>0.48507097405775818</v>
      </c>
      <c r="K206" s="16">
        <f t="shared" si="129"/>
        <v>0.80746132848043672</v>
      </c>
      <c r="L206" s="16">
        <f t="shared" si="129"/>
        <v>0.70823529411764707</v>
      </c>
      <c r="M206" s="16">
        <f t="shared" si="129"/>
        <v>0.92049836843666566</v>
      </c>
      <c r="N206" s="16">
        <f t="shared" si="129"/>
        <v>1</v>
      </c>
      <c r="O206" s="16">
        <f t="shared" si="129"/>
        <v>0.5664107932077227</v>
      </c>
      <c r="P206" s="16">
        <f t="shared" si="129"/>
        <v>0.5311819441694714</v>
      </c>
      <c r="Q206" s="16">
        <f t="shared" si="129"/>
        <v>0.93541251935412517</v>
      </c>
      <c r="R206" s="16">
        <f t="shared" si="129"/>
        <v>0.6543292956482728</v>
      </c>
      <c r="S206" s="16">
        <f t="shared" si="129"/>
        <v>0.625</v>
      </c>
      <c r="T206" s="16">
        <f t="shared" si="129"/>
        <v>0.74223734581029355</v>
      </c>
      <c r="U206" s="16">
        <f t="shared" si="129"/>
        <v>0.50979020979020984</v>
      </c>
      <c r="V206" s="16">
        <f t="shared" si="129"/>
        <v>1.0005871990604815</v>
      </c>
      <c r="W206" s="16">
        <f t="shared" si="129"/>
        <v>0.89129583713950145</v>
      </c>
      <c r="X206" s="16">
        <f t="shared" si="129"/>
        <v>0.86903304773561807</v>
      </c>
      <c r="Y206" s="16">
        <f t="shared" si="129"/>
        <v>0.51412086243546917</v>
      </c>
      <c r="Z206" s="16">
        <f t="shared" si="129"/>
        <v>0.51863636363636367</v>
      </c>
      <c r="AA206" s="16">
        <f t="shared" si="129"/>
        <v>1.0390163934426229</v>
      </c>
      <c r="AB206" s="16">
        <f t="shared" si="129"/>
        <v>0.7958266917837995</v>
      </c>
      <c r="AC206" s="16">
        <f t="shared" si="129"/>
        <v>0.72708113804004215</v>
      </c>
      <c r="AG206" s="120"/>
      <c r="AH206" s="120"/>
    </row>
    <row r="207" spans="1:34" s="12" customFormat="1" ht="30" hidden="1" customHeight="1" x14ac:dyDescent="0.2">
      <c r="A207" s="11" t="s">
        <v>123</v>
      </c>
      <c r="B207" s="11"/>
      <c r="C207" s="11"/>
      <c r="D207" s="11"/>
      <c r="E207" s="26">
        <v>75052</v>
      </c>
      <c r="F207" s="26">
        <f>SUM(I207:AC207)</f>
        <v>71638</v>
      </c>
      <c r="G207" s="15">
        <f t="shared" si="118"/>
        <v>0.95451153866652449</v>
      </c>
      <c r="H207" s="15"/>
      <c r="I207" s="10">
        <v>7300</v>
      </c>
      <c r="J207" s="10">
        <v>1364</v>
      </c>
      <c r="K207" s="10">
        <v>4337</v>
      </c>
      <c r="L207" s="10">
        <v>4447</v>
      </c>
      <c r="M207" s="10">
        <v>2796</v>
      </c>
      <c r="N207" s="10">
        <v>5400</v>
      </c>
      <c r="O207" s="10">
        <v>1291</v>
      </c>
      <c r="P207" s="10">
        <v>1945</v>
      </c>
      <c r="Q207" s="10">
        <v>4146</v>
      </c>
      <c r="R207" s="10">
        <v>1459</v>
      </c>
      <c r="S207" s="10">
        <v>1456</v>
      </c>
      <c r="T207" s="10">
        <v>4750</v>
      </c>
      <c r="U207" s="10">
        <v>3228</v>
      </c>
      <c r="V207" s="10">
        <v>4683</v>
      </c>
      <c r="W207" s="10">
        <v>6587</v>
      </c>
      <c r="X207" s="10">
        <v>3384</v>
      </c>
      <c r="Y207" s="10">
        <v>1693</v>
      </c>
      <c r="Z207" s="10">
        <v>1141</v>
      </c>
      <c r="AA207" s="10">
        <v>4904</v>
      </c>
      <c r="AB207" s="10">
        <v>4359</v>
      </c>
      <c r="AC207" s="10">
        <v>968</v>
      </c>
      <c r="AG207" s="120"/>
      <c r="AH207" s="120"/>
    </row>
    <row r="208" spans="1:34" s="12" customFormat="1" ht="30" hidden="1" customHeight="1" x14ac:dyDescent="0.2">
      <c r="A208" s="11" t="s">
        <v>124</v>
      </c>
      <c r="B208" s="11"/>
      <c r="C208" s="11"/>
      <c r="D208" s="11"/>
      <c r="E208" s="26">
        <v>10126</v>
      </c>
      <c r="F208" s="26">
        <f>SUM(I208:AC208)</f>
        <v>9155</v>
      </c>
      <c r="G208" s="15">
        <f t="shared" si="118"/>
        <v>0.90410823622358283</v>
      </c>
      <c r="H208" s="15"/>
      <c r="I208" s="10">
        <v>300</v>
      </c>
      <c r="J208" s="10">
        <v>618</v>
      </c>
      <c r="K208" s="10">
        <v>100</v>
      </c>
      <c r="L208" s="10">
        <v>319</v>
      </c>
      <c r="M208" s="10">
        <v>307</v>
      </c>
      <c r="N208" s="10">
        <v>500</v>
      </c>
      <c r="O208" s="10">
        <v>1114</v>
      </c>
      <c r="P208" s="10">
        <v>738</v>
      </c>
      <c r="Q208" s="10">
        <v>83</v>
      </c>
      <c r="R208" s="10"/>
      <c r="S208" s="10">
        <v>669</v>
      </c>
      <c r="T208" s="10">
        <v>205</v>
      </c>
      <c r="U208" s="10">
        <v>65</v>
      </c>
      <c r="V208" s="10">
        <v>429</v>
      </c>
      <c r="W208" s="10">
        <v>243</v>
      </c>
      <c r="X208" s="10">
        <v>114</v>
      </c>
      <c r="Y208" s="10"/>
      <c r="Z208" s="10"/>
      <c r="AA208" s="10">
        <v>1434</v>
      </c>
      <c r="AB208" s="10">
        <v>815</v>
      </c>
      <c r="AC208" s="10">
        <v>1102</v>
      </c>
      <c r="AG208" s="120"/>
      <c r="AH208" s="120"/>
    </row>
    <row r="209" spans="1:39" s="12" customFormat="1" ht="30" hidden="1" customHeight="1" x14ac:dyDescent="0.2">
      <c r="A209" s="31" t="s">
        <v>147</v>
      </c>
      <c r="B209" s="93"/>
      <c r="C209" s="93"/>
      <c r="D209" s="93"/>
      <c r="E209" s="23"/>
      <c r="F209" s="27">
        <f>SUM(I209:AC209)</f>
        <v>0</v>
      </c>
      <c r="G209" s="15"/>
      <c r="H209" s="15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G209" s="120"/>
      <c r="AH209" s="120"/>
    </row>
    <row r="210" spans="1:39" s="46" customFormat="1" ht="45" hidden="1" outlineLevel="1" x14ac:dyDescent="0.2">
      <c r="A210" s="11" t="s">
        <v>191</v>
      </c>
      <c r="B210" s="11"/>
      <c r="C210" s="11"/>
      <c r="D210" s="11"/>
      <c r="E210" s="27">
        <v>90210</v>
      </c>
      <c r="F210" s="27">
        <f>SUM(I210:AC210)</f>
        <v>85622</v>
      </c>
      <c r="G210" s="15">
        <f t="shared" ref="G210:G215" si="130">F210/E210</f>
        <v>0.94914089347079034</v>
      </c>
      <c r="H210" s="15"/>
      <c r="I210" s="30">
        <v>525</v>
      </c>
      <c r="J210" s="30">
        <v>1935</v>
      </c>
      <c r="K210" s="30">
        <v>8650</v>
      </c>
      <c r="L210" s="30">
        <v>7161</v>
      </c>
      <c r="M210" s="30">
        <v>5166</v>
      </c>
      <c r="N210" s="30">
        <v>4954</v>
      </c>
      <c r="O210" s="30">
        <v>3099</v>
      </c>
      <c r="P210" s="30">
        <v>4544</v>
      </c>
      <c r="Q210" s="30">
        <v>2352</v>
      </c>
      <c r="R210" s="30">
        <v>2851</v>
      </c>
      <c r="S210" s="35">
        <v>2583</v>
      </c>
      <c r="T210" s="35">
        <v>4265</v>
      </c>
      <c r="U210" s="35">
        <v>4509</v>
      </c>
      <c r="V210" s="35">
        <v>2954</v>
      </c>
      <c r="W210" s="35">
        <v>3251</v>
      </c>
      <c r="X210" s="35">
        <v>4037</v>
      </c>
      <c r="Y210" s="35">
        <v>911</v>
      </c>
      <c r="Z210" s="35">
        <v>1606</v>
      </c>
      <c r="AA210" s="35">
        <v>7753</v>
      </c>
      <c r="AB210" s="35">
        <v>7601</v>
      </c>
      <c r="AC210" s="30">
        <v>4915</v>
      </c>
      <c r="AG210" s="123"/>
      <c r="AH210" s="123"/>
    </row>
    <row r="211" spans="1:39" s="58" customFormat="1" ht="30" hidden="1" customHeight="1" outlineLevel="1" x14ac:dyDescent="0.2">
      <c r="A211" s="31" t="s">
        <v>125</v>
      </c>
      <c r="B211" s="31"/>
      <c r="C211" s="31"/>
      <c r="D211" s="31"/>
      <c r="E211" s="27">
        <v>88096</v>
      </c>
      <c r="F211" s="27">
        <f>SUM(I211:AC211)</f>
        <v>82750.899999999994</v>
      </c>
      <c r="G211" s="15">
        <f t="shared" si="130"/>
        <v>0.9393264166363966</v>
      </c>
      <c r="H211" s="15"/>
      <c r="I211" s="35">
        <v>525</v>
      </c>
      <c r="J211" s="35">
        <v>1850</v>
      </c>
      <c r="K211" s="35">
        <v>8526</v>
      </c>
      <c r="L211" s="35">
        <v>6500</v>
      </c>
      <c r="M211" s="35">
        <v>4744</v>
      </c>
      <c r="N211" s="35">
        <v>4954</v>
      </c>
      <c r="O211" s="45">
        <v>2881</v>
      </c>
      <c r="P211" s="35">
        <v>4539</v>
      </c>
      <c r="Q211" s="35">
        <v>2386.9</v>
      </c>
      <c r="R211" s="35">
        <v>2851</v>
      </c>
      <c r="S211" s="35">
        <v>2191</v>
      </c>
      <c r="T211" s="35">
        <v>3732</v>
      </c>
      <c r="U211" s="35">
        <v>4509</v>
      </c>
      <c r="V211" s="35">
        <v>2954</v>
      </c>
      <c r="W211" s="35">
        <v>3200</v>
      </c>
      <c r="X211" s="35">
        <v>4037</v>
      </c>
      <c r="Y211" s="35">
        <v>911</v>
      </c>
      <c r="Z211" s="35">
        <v>1606</v>
      </c>
      <c r="AA211" s="35">
        <v>7754</v>
      </c>
      <c r="AB211" s="35">
        <v>7200</v>
      </c>
      <c r="AC211" s="35">
        <v>4900</v>
      </c>
      <c r="AG211" s="124"/>
      <c r="AH211" s="124"/>
    </row>
    <row r="212" spans="1:39" s="46" customFormat="1" ht="30" hidden="1" customHeight="1" x14ac:dyDescent="0.2">
      <c r="A212" s="11" t="s">
        <v>126</v>
      </c>
      <c r="B212" s="11"/>
      <c r="C212" s="11"/>
      <c r="D212" s="11"/>
      <c r="E212" s="48">
        <f>E211/E210</f>
        <v>0.97656579093226914</v>
      </c>
      <c r="F212" s="48">
        <f>F211/F210</f>
        <v>0.96646773025624244</v>
      </c>
      <c r="G212" s="15">
        <f t="shared" si="130"/>
        <v>0.9896596207139442</v>
      </c>
      <c r="H212" s="15"/>
      <c r="I212" s="68">
        <f t="shared" ref="I212:AC212" si="131">I211/I210</f>
        <v>1</v>
      </c>
      <c r="J212" s="68">
        <f t="shared" si="131"/>
        <v>0.95607235142118863</v>
      </c>
      <c r="K212" s="68">
        <f t="shared" si="131"/>
        <v>0.98566473988439307</v>
      </c>
      <c r="L212" s="68">
        <f t="shared" si="131"/>
        <v>0.90769445608155286</v>
      </c>
      <c r="M212" s="68">
        <f t="shared" si="131"/>
        <v>0.91831204026325974</v>
      </c>
      <c r="N212" s="68">
        <f t="shared" si="131"/>
        <v>1</v>
      </c>
      <c r="O212" s="68">
        <f t="shared" si="131"/>
        <v>0.9296547273313972</v>
      </c>
      <c r="P212" s="68">
        <f t="shared" si="131"/>
        <v>0.99889964788732399</v>
      </c>
      <c r="Q212" s="68">
        <f t="shared" si="131"/>
        <v>1.0148384353741497</v>
      </c>
      <c r="R212" s="68">
        <f t="shared" si="131"/>
        <v>1</v>
      </c>
      <c r="S212" s="68">
        <f t="shared" si="131"/>
        <v>0.8482384823848238</v>
      </c>
      <c r="T212" s="68">
        <f t="shared" si="131"/>
        <v>0.87502930832356385</v>
      </c>
      <c r="U212" s="68">
        <f t="shared" si="131"/>
        <v>1</v>
      </c>
      <c r="V212" s="68">
        <f t="shared" si="131"/>
        <v>1</v>
      </c>
      <c r="W212" s="68">
        <f t="shared" si="131"/>
        <v>0.98431251922485385</v>
      </c>
      <c r="X212" s="68">
        <f t="shared" si="131"/>
        <v>1</v>
      </c>
      <c r="Y212" s="68">
        <f t="shared" si="131"/>
        <v>1</v>
      </c>
      <c r="Z212" s="68">
        <f t="shared" si="131"/>
        <v>1</v>
      </c>
      <c r="AA212" s="68">
        <f t="shared" si="131"/>
        <v>1.0001289823294208</v>
      </c>
      <c r="AB212" s="68">
        <f t="shared" si="131"/>
        <v>0.94724378371266937</v>
      </c>
      <c r="AC212" s="68">
        <f t="shared" si="131"/>
        <v>0.99694811800610372</v>
      </c>
      <c r="AG212" s="123"/>
      <c r="AH212" s="123"/>
    </row>
    <row r="213" spans="1:39" s="46" customFormat="1" ht="30" hidden="1" customHeight="1" outlineLevel="1" x14ac:dyDescent="0.2">
      <c r="A213" s="11" t="s">
        <v>127</v>
      </c>
      <c r="B213" s="11"/>
      <c r="C213" s="11"/>
      <c r="D213" s="11"/>
      <c r="E213" s="27"/>
      <c r="F213" s="27">
        <f>SUM(I213:AC213)</f>
        <v>0</v>
      </c>
      <c r="G213" s="15" t="e">
        <f t="shared" si="130"/>
        <v>#DIV/0!</v>
      </c>
      <c r="H213" s="1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16"/>
      <c r="U213" s="45"/>
      <c r="V213" s="45"/>
      <c r="W213" s="45"/>
      <c r="X213" s="45"/>
      <c r="Y213" s="45"/>
      <c r="Z213" s="45"/>
      <c r="AA213" s="45"/>
      <c r="AB213" s="45"/>
      <c r="AC213" s="45"/>
      <c r="AG213" s="123"/>
      <c r="AH213" s="123"/>
    </row>
    <row r="214" spans="1:39" s="58" customFormat="1" ht="30" hidden="1" customHeight="1" outlineLevel="1" x14ac:dyDescent="0.2">
      <c r="A214" s="31" t="s">
        <v>128</v>
      </c>
      <c r="B214" s="93"/>
      <c r="C214" s="93"/>
      <c r="D214" s="93"/>
      <c r="E214" s="23">
        <v>10389</v>
      </c>
      <c r="F214" s="27">
        <f>SUM(I214:AC214)</f>
        <v>11691</v>
      </c>
      <c r="G214" s="15">
        <f t="shared" si="130"/>
        <v>1.1253248628356916</v>
      </c>
      <c r="H214" s="15"/>
      <c r="I214" s="45">
        <v>42</v>
      </c>
      <c r="J214" s="35"/>
      <c r="K214" s="35">
        <v>3406</v>
      </c>
      <c r="L214" s="35">
        <v>553</v>
      </c>
      <c r="M214" s="35">
        <v>273</v>
      </c>
      <c r="N214" s="35">
        <v>1339</v>
      </c>
      <c r="O214" s="35"/>
      <c r="P214" s="35">
        <v>328</v>
      </c>
      <c r="Q214" s="35"/>
      <c r="R214" s="35">
        <v>412</v>
      </c>
      <c r="S214" s="45">
        <v>280</v>
      </c>
      <c r="T214" s="35">
        <v>94</v>
      </c>
      <c r="U214" s="35"/>
      <c r="V214" s="35"/>
      <c r="W214" s="35">
        <v>372</v>
      </c>
      <c r="X214" s="35">
        <v>300</v>
      </c>
      <c r="Y214" s="35">
        <v>60</v>
      </c>
      <c r="Z214" s="35"/>
      <c r="AA214" s="35">
        <v>85</v>
      </c>
      <c r="AB214" s="35">
        <v>3592</v>
      </c>
      <c r="AC214" s="35">
        <v>555</v>
      </c>
      <c r="AG214" s="124"/>
      <c r="AH214" s="124"/>
    </row>
    <row r="215" spans="1:39" s="46" customFormat="1" ht="30" hidden="1" customHeight="1" x14ac:dyDescent="0.2">
      <c r="A215" s="11" t="s">
        <v>129</v>
      </c>
      <c r="B215" s="44"/>
      <c r="C215" s="44"/>
      <c r="D215" s="44"/>
      <c r="E215" s="15"/>
      <c r="F215" s="15"/>
      <c r="G215" s="15" t="e">
        <f t="shared" si="130"/>
        <v>#DIV/0!</v>
      </c>
      <c r="H215" s="1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G215" s="123"/>
      <c r="AH215" s="123"/>
    </row>
    <row r="216" spans="1:39" s="46" customFormat="1" ht="30" hidden="1" customHeight="1" x14ac:dyDescent="0.2">
      <c r="A216" s="13" t="s">
        <v>130</v>
      </c>
      <c r="B216" s="40"/>
      <c r="C216" s="40"/>
      <c r="D216" s="40"/>
      <c r="E216" s="23"/>
      <c r="F216" s="27"/>
      <c r="G216" s="27"/>
      <c r="H216" s="27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G216" s="123"/>
      <c r="AH216" s="123"/>
    </row>
    <row r="217" spans="1:39" s="58" customFormat="1" ht="30" hidden="1" customHeight="1" outlineLevel="1" x14ac:dyDescent="0.2">
      <c r="A217" s="51" t="s">
        <v>131</v>
      </c>
      <c r="B217" s="127"/>
      <c r="C217" s="127"/>
      <c r="D217" s="127"/>
      <c r="E217" s="23">
        <v>105196</v>
      </c>
      <c r="F217" s="27">
        <f>SUM(I217:AC217)</f>
        <v>115251.4</v>
      </c>
      <c r="G217" s="9">
        <f t="shared" ref="G217:G229" si="132">F217/E217</f>
        <v>1.0955872846876307</v>
      </c>
      <c r="H217" s="9"/>
      <c r="I217" s="26">
        <v>3100</v>
      </c>
      <c r="J217" s="26">
        <v>2230</v>
      </c>
      <c r="K217" s="26">
        <v>13240</v>
      </c>
      <c r="L217" s="26">
        <v>10242</v>
      </c>
      <c r="M217" s="26">
        <v>8638</v>
      </c>
      <c r="N217" s="26">
        <v>6120</v>
      </c>
      <c r="O217" s="26">
        <v>6989</v>
      </c>
      <c r="P217" s="26">
        <v>7888</v>
      </c>
      <c r="Q217" s="26">
        <v>2609</v>
      </c>
      <c r="R217" s="26">
        <v>4060</v>
      </c>
      <c r="S217" s="26">
        <v>4091</v>
      </c>
      <c r="T217" s="26">
        <v>5495</v>
      </c>
      <c r="U217" s="26">
        <v>6871</v>
      </c>
      <c r="V217" s="26">
        <v>2800</v>
      </c>
      <c r="W217" s="26">
        <v>3038</v>
      </c>
      <c r="X217" s="26">
        <v>3200.4</v>
      </c>
      <c r="Y217" s="26">
        <v>2050</v>
      </c>
      <c r="Z217" s="26">
        <v>1514</v>
      </c>
      <c r="AA217" s="26">
        <v>5983</v>
      </c>
      <c r="AB217" s="26">
        <v>6837</v>
      </c>
      <c r="AC217" s="26">
        <v>8256</v>
      </c>
      <c r="AG217" s="124"/>
      <c r="AH217" s="124"/>
    </row>
    <row r="218" spans="1:39" s="46" customFormat="1" ht="30" hidden="1" customHeight="1" outlineLevel="1" x14ac:dyDescent="0.2">
      <c r="A218" s="13" t="s">
        <v>132</v>
      </c>
      <c r="B218" s="40"/>
      <c r="C218" s="40"/>
      <c r="D218" s="40"/>
      <c r="E218" s="23">
        <v>99221</v>
      </c>
      <c r="F218" s="27">
        <f>SUM(I218:AC218)</f>
        <v>115218</v>
      </c>
      <c r="G218" s="9">
        <f t="shared" si="132"/>
        <v>1.1612259501516815</v>
      </c>
      <c r="H218" s="9"/>
      <c r="I218" s="30">
        <v>2050</v>
      </c>
      <c r="J218" s="30">
        <v>2963</v>
      </c>
      <c r="K218" s="30">
        <v>12143</v>
      </c>
      <c r="L218" s="30">
        <v>16541</v>
      </c>
      <c r="M218" s="30">
        <v>6539</v>
      </c>
      <c r="N218" s="30">
        <v>4614</v>
      </c>
      <c r="O218" s="30">
        <v>4320</v>
      </c>
      <c r="P218" s="30">
        <v>7934</v>
      </c>
      <c r="Q218" s="30">
        <v>4709</v>
      </c>
      <c r="R218" s="30">
        <v>3815</v>
      </c>
      <c r="S218" s="30">
        <v>3026</v>
      </c>
      <c r="T218" s="30">
        <v>5245</v>
      </c>
      <c r="U218" s="30">
        <v>8414</v>
      </c>
      <c r="V218" s="30">
        <v>2766</v>
      </c>
      <c r="W218" s="30">
        <v>4693</v>
      </c>
      <c r="X218" s="30">
        <v>2954</v>
      </c>
      <c r="Y218" s="30">
        <v>2015</v>
      </c>
      <c r="Z218" s="30">
        <v>1267</v>
      </c>
      <c r="AA218" s="30">
        <v>5801</v>
      </c>
      <c r="AB218" s="30">
        <v>6651</v>
      </c>
      <c r="AC218" s="30">
        <v>6758</v>
      </c>
      <c r="AG218" s="123"/>
      <c r="AH218" s="123"/>
      <c r="AM218" s="46" t="s">
        <v>0</v>
      </c>
    </row>
    <row r="219" spans="1:39" s="46" customFormat="1" ht="30" hidden="1" customHeight="1" outlineLevel="1" x14ac:dyDescent="0.2">
      <c r="A219" s="13" t="s">
        <v>133</v>
      </c>
      <c r="B219" s="13"/>
      <c r="C219" s="13"/>
      <c r="D219" s="13"/>
      <c r="E219" s="27">
        <f>E217*0.45</f>
        <v>47338.200000000004</v>
      </c>
      <c r="F219" s="27">
        <f>F217*0.45</f>
        <v>51863.13</v>
      </c>
      <c r="G219" s="9">
        <f t="shared" si="132"/>
        <v>1.0955872846876304</v>
      </c>
      <c r="H219" s="9"/>
      <c r="I219" s="26">
        <f>I217*0.45</f>
        <v>1395</v>
      </c>
      <c r="J219" s="26">
        <f t="shared" ref="J219:AC219" si="133">J217*0.45</f>
        <v>1003.5</v>
      </c>
      <c r="K219" s="26">
        <f t="shared" si="133"/>
        <v>5958</v>
      </c>
      <c r="L219" s="26">
        <f t="shared" si="133"/>
        <v>4608.9000000000005</v>
      </c>
      <c r="M219" s="26">
        <f t="shared" si="133"/>
        <v>3887.1</v>
      </c>
      <c r="N219" s="26">
        <f t="shared" si="133"/>
        <v>2754</v>
      </c>
      <c r="O219" s="26">
        <f t="shared" si="133"/>
        <v>3145.05</v>
      </c>
      <c r="P219" s="26">
        <f t="shared" si="133"/>
        <v>3549.6</v>
      </c>
      <c r="Q219" s="26">
        <f t="shared" si="133"/>
        <v>1174.05</v>
      </c>
      <c r="R219" s="26">
        <f t="shared" si="133"/>
        <v>1827</v>
      </c>
      <c r="S219" s="26">
        <f t="shared" si="133"/>
        <v>1840.95</v>
      </c>
      <c r="T219" s="26">
        <f t="shared" si="133"/>
        <v>2472.75</v>
      </c>
      <c r="U219" s="26">
        <f t="shared" si="133"/>
        <v>3091.9500000000003</v>
      </c>
      <c r="V219" s="26">
        <f t="shared" si="133"/>
        <v>1260</v>
      </c>
      <c r="W219" s="26">
        <f t="shared" si="133"/>
        <v>1367.1000000000001</v>
      </c>
      <c r="X219" s="26">
        <f t="shared" si="133"/>
        <v>1440.18</v>
      </c>
      <c r="Y219" s="26">
        <f t="shared" si="133"/>
        <v>922.5</v>
      </c>
      <c r="Z219" s="26">
        <f t="shared" si="133"/>
        <v>681.30000000000007</v>
      </c>
      <c r="AA219" s="26">
        <f t="shared" si="133"/>
        <v>2692.35</v>
      </c>
      <c r="AB219" s="26">
        <f t="shared" si="133"/>
        <v>3076.65</v>
      </c>
      <c r="AC219" s="26">
        <f t="shared" si="133"/>
        <v>3715.2000000000003</v>
      </c>
      <c r="AD219" s="59"/>
      <c r="AG219" s="123"/>
      <c r="AH219" s="123"/>
    </row>
    <row r="220" spans="1:39" s="46" customFormat="1" ht="30" hidden="1" customHeight="1" x14ac:dyDescent="0.2">
      <c r="A220" s="13" t="s">
        <v>134</v>
      </c>
      <c r="B220" s="13"/>
      <c r="C220" s="13"/>
      <c r="D220" s="13"/>
      <c r="E220" s="48">
        <f>E217/E218</f>
        <v>1.0602191068423015</v>
      </c>
      <c r="F220" s="48">
        <f>F217/F218</f>
        <v>1.0002898852609834</v>
      </c>
      <c r="G220" s="9">
        <f t="shared" si="132"/>
        <v>0.94347468254952693</v>
      </c>
      <c r="H220" s="9"/>
      <c r="I220" s="68">
        <f>I217/I218</f>
        <v>1.5121951219512195</v>
      </c>
      <c r="J220" s="68">
        <f t="shared" ref="J220:AC220" si="134">J217/J218</f>
        <v>0.75261559230509623</v>
      </c>
      <c r="K220" s="68">
        <f t="shared" si="134"/>
        <v>1.0903401136457218</v>
      </c>
      <c r="L220" s="68">
        <f t="shared" si="134"/>
        <v>0.61918868266731153</v>
      </c>
      <c r="M220" s="68">
        <f t="shared" si="134"/>
        <v>1.3209970943569354</v>
      </c>
      <c r="N220" s="68">
        <f t="shared" si="134"/>
        <v>1.3263979193758126</v>
      </c>
      <c r="O220" s="68">
        <f t="shared" si="134"/>
        <v>1.6178240740740741</v>
      </c>
      <c r="P220" s="68">
        <f t="shared" si="134"/>
        <v>0.99420216788505167</v>
      </c>
      <c r="Q220" s="68">
        <f t="shared" si="134"/>
        <v>0.55404544489275853</v>
      </c>
      <c r="R220" s="68">
        <f t="shared" si="134"/>
        <v>1.0642201834862386</v>
      </c>
      <c r="S220" s="68">
        <f t="shared" si="134"/>
        <v>1.3519497686715136</v>
      </c>
      <c r="T220" s="68">
        <f t="shared" si="134"/>
        <v>1.0476644423260248</v>
      </c>
      <c r="U220" s="68">
        <f t="shared" si="134"/>
        <v>0.81661516520085575</v>
      </c>
      <c r="V220" s="68">
        <f t="shared" si="134"/>
        <v>1.0122921185827911</v>
      </c>
      <c r="W220" s="68">
        <f t="shared" si="134"/>
        <v>0.64734711272107393</v>
      </c>
      <c r="X220" s="68">
        <f t="shared" si="134"/>
        <v>1.0834123222748815</v>
      </c>
      <c r="Y220" s="68">
        <f t="shared" si="134"/>
        <v>1.0173697270471465</v>
      </c>
      <c r="Z220" s="68">
        <f t="shared" si="134"/>
        <v>1.1949486977111285</v>
      </c>
      <c r="AA220" s="68">
        <f t="shared" si="134"/>
        <v>1.0313739010515428</v>
      </c>
      <c r="AB220" s="68">
        <f t="shared" si="134"/>
        <v>1.0279657194406857</v>
      </c>
      <c r="AC220" s="68">
        <f t="shared" si="134"/>
        <v>1.2216632139686299</v>
      </c>
      <c r="AG220" s="123"/>
      <c r="AH220" s="123"/>
    </row>
    <row r="221" spans="1:39" s="58" customFormat="1" ht="30" hidden="1" customHeight="1" outlineLevel="1" x14ac:dyDescent="0.2">
      <c r="A221" s="51" t="s">
        <v>135</v>
      </c>
      <c r="B221" s="127"/>
      <c r="C221" s="127"/>
      <c r="D221" s="127"/>
      <c r="E221" s="23">
        <v>260815</v>
      </c>
      <c r="F221" s="27">
        <f>SUM(I221:AC221)</f>
        <v>300826</v>
      </c>
      <c r="G221" s="9">
        <f t="shared" si="132"/>
        <v>1.1534075877537717</v>
      </c>
      <c r="H221" s="9"/>
      <c r="I221" s="26">
        <v>300</v>
      </c>
      <c r="J221" s="26">
        <v>8400</v>
      </c>
      <c r="K221" s="26">
        <v>29307</v>
      </c>
      <c r="L221" s="26">
        <v>21909</v>
      </c>
      <c r="M221" s="26">
        <v>7421</v>
      </c>
      <c r="N221" s="26">
        <v>14410</v>
      </c>
      <c r="O221" s="26">
        <v>4700</v>
      </c>
      <c r="P221" s="26">
        <v>15722</v>
      </c>
      <c r="Q221" s="26">
        <v>12600</v>
      </c>
      <c r="R221" s="26">
        <v>15300</v>
      </c>
      <c r="S221" s="26">
        <v>10490</v>
      </c>
      <c r="T221" s="26">
        <v>14355</v>
      </c>
      <c r="U221" s="26">
        <v>3474</v>
      </c>
      <c r="V221" s="26">
        <v>7900</v>
      </c>
      <c r="W221" s="26">
        <v>14600</v>
      </c>
      <c r="X221" s="26">
        <v>43083</v>
      </c>
      <c r="Y221" s="26">
        <v>4500</v>
      </c>
      <c r="Z221" s="26">
        <v>1000</v>
      </c>
      <c r="AA221" s="26">
        <v>7576</v>
      </c>
      <c r="AB221" s="26">
        <v>45094</v>
      </c>
      <c r="AC221" s="26">
        <v>18685</v>
      </c>
      <c r="AG221" s="124"/>
      <c r="AH221" s="124"/>
    </row>
    <row r="222" spans="1:39" s="46" customFormat="1" ht="28.15" hidden="1" customHeight="1" outlineLevel="1" x14ac:dyDescent="0.2">
      <c r="A222" s="13" t="s">
        <v>132</v>
      </c>
      <c r="B222" s="40"/>
      <c r="C222" s="40"/>
      <c r="D222" s="40"/>
      <c r="E222" s="23">
        <v>283125</v>
      </c>
      <c r="F222" s="27">
        <f>SUM(I222:AC222)</f>
        <v>286074</v>
      </c>
      <c r="G222" s="9">
        <f t="shared" si="132"/>
        <v>1.0104158940397352</v>
      </c>
      <c r="H222" s="9"/>
      <c r="I222" s="30">
        <v>600</v>
      </c>
      <c r="J222" s="30">
        <v>8000</v>
      </c>
      <c r="K222" s="30">
        <v>25123</v>
      </c>
      <c r="L222" s="30">
        <v>18776</v>
      </c>
      <c r="M222" s="30">
        <v>8896</v>
      </c>
      <c r="N222" s="30">
        <v>12063</v>
      </c>
      <c r="O222" s="30">
        <v>710</v>
      </c>
      <c r="P222" s="30">
        <v>19682</v>
      </c>
      <c r="Q222" s="30">
        <v>12989</v>
      </c>
      <c r="R222" s="30">
        <v>13114</v>
      </c>
      <c r="S222" s="30">
        <v>7332</v>
      </c>
      <c r="T222" s="30">
        <v>15408</v>
      </c>
      <c r="U222" s="30">
        <v>2622</v>
      </c>
      <c r="V222" s="30">
        <v>3236</v>
      </c>
      <c r="W222" s="30">
        <v>10145</v>
      </c>
      <c r="X222" s="30">
        <v>53168</v>
      </c>
      <c r="Y222" s="30">
        <v>3454</v>
      </c>
      <c r="Z222" s="30">
        <v>634</v>
      </c>
      <c r="AA222" s="30">
        <v>7396</v>
      </c>
      <c r="AB222" s="30">
        <v>43232</v>
      </c>
      <c r="AC222" s="30">
        <v>19494</v>
      </c>
      <c r="AG222" s="123"/>
      <c r="AH222" s="123"/>
    </row>
    <row r="223" spans="1:39" s="46" customFormat="1" ht="27" hidden="1" customHeight="1" outlineLevel="1" x14ac:dyDescent="0.2">
      <c r="A223" s="13" t="s">
        <v>133</v>
      </c>
      <c r="B223" s="13"/>
      <c r="C223" s="13"/>
      <c r="D223" s="13"/>
      <c r="E223" s="27">
        <f>E221*0.3</f>
        <v>78244.5</v>
      </c>
      <c r="F223" s="27">
        <f>F221*0.3</f>
        <v>90247.8</v>
      </c>
      <c r="G223" s="9">
        <f t="shared" si="132"/>
        <v>1.1534075877537719</v>
      </c>
      <c r="H223" s="9"/>
      <c r="I223" s="26">
        <f>I221*0.3</f>
        <v>90</v>
      </c>
      <c r="J223" s="26">
        <f t="shared" ref="J223:AC223" si="135">J221*0.3</f>
        <v>2520</v>
      </c>
      <c r="K223" s="26">
        <f t="shared" si="135"/>
        <v>8792.1</v>
      </c>
      <c r="L223" s="26">
        <f t="shared" si="135"/>
        <v>6572.7</v>
      </c>
      <c r="M223" s="26">
        <f t="shared" si="135"/>
        <v>2226.2999999999997</v>
      </c>
      <c r="N223" s="26">
        <f t="shared" si="135"/>
        <v>4323</v>
      </c>
      <c r="O223" s="26">
        <f t="shared" si="135"/>
        <v>1410</v>
      </c>
      <c r="P223" s="26">
        <f t="shared" si="135"/>
        <v>4716.5999999999995</v>
      </c>
      <c r="Q223" s="26">
        <f t="shared" si="135"/>
        <v>3780</v>
      </c>
      <c r="R223" s="26">
        <f t="shared" si="135"/>
        <v>4590</v>
      </c>
      <c r="S223" s="26">
        <f t="shared" si="135"/>
        <v>3147</v>
      </c>
      <c r="T223" s="26">
        <f t="shared" si="135"/>
        <v>4306.5</v>
      </c>
      <c r="U223" s="26">
        <f t="shared" si="135"/>
        <v>1042.2</v>
      </c>
      <c r="V223" s="26">
        <f t="shared" si="135"/>
        <v>2370</v>
      </c>
      <c r="W223" s="26">
        <f t="shared" si="135"/>
        <v>4380</v>
      </c>
      <c r="X223" s="26">
        <f t="shared" si="135"/>
        <v>12924.9</v>
      </c>
      <c r="Y223" s="26">
        <f t="shared" si="135"/>
        <v>1350</v>
      </c>
      <c r="Z223" s="26">
        <f t="shared" si="135"/>
        <v>300</v>
      </c>
      <c r="AA223" s="26">
        <f t="shared" si="135"/>
        <v>2272.7999999999997</v>
      </c>
      <c r="AB223" s="26">
        <f t="shared" si="135"/>
        <v>13528.199999999999</v>
      </c>
      <c r="AC223" s="26">
        <f t="shared" si="135"/>
        <v>5605.5</v>
      </c>
      <c r="AG223" s="123"/>
      <c r="AH223" s="123"/>
    </row>
    <row r="224" spans="1:39" s="58" customFormat="1" ht="30" hidden="1" customHeight="1" x14ac:dyDescent="0.2">
      <c r="A224" s="13" t="s">
        <v>134</v>
      </c>
      <c r="B224" s="13"/>
      <c r="C224" s="13"/>
      <c r="D224" s="13"/>
      <c r="E224" s="9">
        <f>E221/E222</f>
        <v>0.92120088300220748</v>
      </c>
      <c r="F224" s="9">
        <f>F221/F222</f>
        <v>1.0515670770499941</v>
      </c>
      <c r="G224" s="9">
        <f t="shared" si="132"/>
        <v>1.1415176607548629</v>
      </c>
      <c r="H224" s="9"/>
      <c r="I224" s="87">
        <f t="shared" ref="I224:AC224" si="136">I221/I222</f>
        <v>0.5</v>
      </c>
      <c r="J224" s="87">
        <f t="shared" si="136"/>
        <v>1.05</v>
      </c>
      <c r="K224" s="87">
        <f t="shared" si="136"/>
        <v>1.1665406201488675</v>
      </c>
      <c r="L224" s="87">
        <f t="shared" si="136"/>
        <v>1.1668619514273542</v>
      </c>
      <c r="M224" s="87">
        <f t="shared" si="136"/>
        <v>0.83419514388489213</v>
      </c>
      <c r="N224" s="87">
        <f t="shared" si="136"/>
        <v>1.1945618834452458</v>
      </c>
      <c r="O224" s="87">
        <f t="shared" si="136"/>
        <v>6.619718309859155</v>
      </c>
      <c r="P224" s="87">
        <f t="shared" si="136"/>
        <v>0.798800934864343</v>
      </c>
      <c r="Q224" s="87">
        <f t="shared" si="136"/>
        <v>0.97005158210793752</v>
      </c>
      <c r="R224" s="87">
        <f t="shared" si="136"/>
        <v>1.1666920847948756</v>
      </c>
      <c r="S224" s="87">
        <f t="shared" si="136"/>
        <v>1.4307146753955264</v>
      </c>
      <c r="T224" s="87">
        <f t="shared" si="136"/>
        <v>0.93165887850467288</v>
      </c>
      <c r="U224" s="87">
        <f t="shared" si="136"/>
        <v>1.3249427917620138</v>
      </c>
      <c r="V224" s="87">
        <f t="shared" si="136"/>
        <v>2.4412855377008653</v>
      </c>
      <c r="W224" s="87">
        <f t="shared" si="136"/>
        <v>1.4391325776244455</v>
      </c>
      <c r="X224" s="87">
        <f t="shared" si="136"/>
        <v>0.81031823653325308</v>
      </c>
      <c r="Y224" s="87">
        <f t="shared" si="136"/>
        <v>1.3028372900984366</v>
      </c>
      <c r="Z224" s="87">
        <f t="shared" si="136"/>
        <v>1.5772870662460567</v>
      </c>
      <c r="AA224" s="87">
        <f t="shared" si="136"/>
        <v>1.024337479718767</v>
      </c>
      <c r="AB224" s="87">
        <f t="shared" si="136"/>
        <v>1.0430699481865284</v>
      </c>
      <c r="AC224" s="87">
        <f t="shared" si="136"/>
        <v>0.95850005129783522</v>
      </c>
      <c r="AG224" s="124"/>
      <c r="AH224" s="124"/>
    </row>
    <row r="225" spans="1:34" s="58" customFormat="1" ht="30" hidden="1" customHeight="1" outlineLevel="1" x14ac:dyDescent="0.2">
      <c r="A225" s="51" t="s">
        <v>136</v>
      </c>
      <c r="B225" s="127"/>
      <c r="C225" s="127"/>
      <c r="D225" s="127"/>
      <c r="E225" s="23">
        <v>221605</v>
      </c>
      <c r="F225" s="27">
        <f>SUM(I225:AC225)</f>
        <v>301063.90000000002</v>
      </c>
      <c r="G225" s="9">
        <f t="shared" si="132"/>
        <v>1.3585609530470883</v>
      </c>
      <c r="H225" s="9"/>
      <c r="I225" s="26"/>
      <c r="J225" s="89">
        <v>7500</v>
      </c>
      <c r="K225" s="26">
        <v>39100</v>
      </c>
      <c r="L225" s="92">
        <v>26843</v>
      </c>
      <c r="M225" s="92">
        <v>8279</v>
      </c>
      <c r="N225" s="89">
        <v>4200</v>
      </c>
      <c r="O225" s="89">
        <v>2320</v>
      </c>
      <c r="P225" s="26">
        <v>30680</v>
      </c>
      <c r="Q225" s="89">
        <v>11200</v>
      </c>
      <c r="R225" s="89">
        <v>8500</v>
      </c>
      <c r="S225" s="26">
        <v>4800</v>
      </c>
      <c r="T225" s="26">
        <v>17690</v>
      </c>
      <c r="U225" s="89">
        <v>2812</v>
      </c>
      <c r="V225" s="89">
        <v>4021</v>
      </c>
      <c r="W225" s="89">
        <v>4200</v>
      </c>
      <c r="X225" s="89">
        <v>59048.9</v>
      </c>
      <c r="Y225" s="89">
        <v>6500</v>
      </c>
      <c r="Z225" s="89"/>
      <c r="AA225" s="26">
        <v>11376</v>
      </c>
      <c r="AB225" s="89">
        <v>33754</v>
      </c>
      <c r="AC225" s="26">
        <v>18240</v>
      </c>
      <c r="AG225" s="124"/>
      <c r="AH225" s="124"/>
    </row>
    <row r="226" spans="1:34" s="46" customFormat="1" ht="30" hidden="1" customHeight="1" outlineLevel="1" x14ac:dyDescent="0.2">
      <c r="A226" s="13" t="s">
        <v>132</v>
      </c>
      <c r="B226" s="40"/>
      <c r="C226" s="40"/>
      <c r="D226" s="40"/>
      <c r="E226" s="23">
        <v>337167</v>
      </c>
      <c r="F226" s="27">
        <f>SUM(I226:AC226)</f>
        <v>264914</v>
      </c>
      <c r="G226" s="9">
        <f t="shared" si="132"/>
        <v>0.78570559989560074</v>
      </c>
      <c r="H226" s="9"/>
      <c r="I226" s="30"/>
      <c r="J226" s="30">
        <v>8889</v>
      </c>
      <c r="K226" s="30">
        <v>32450</v>
      </c>
      <c r="L226" s="30">
        <v>39117</v>
      </c>
      <c r="M226" s="30">
        <v>6843</v>
      </c>
      <c r="N226" s="30">
        <v>1318</v>
      </c>
      <c r="O226" s="30">
        <v>2811</v>
      </c>
      <c r="P226" s="30">
        <v>23649</v>
      </c>
      <c r="Q226" s="30">
        <v>4558</v>
      </c>
      <c r="R226" s="30">
        <v>8345</v>
      </c>
      <c r="S226" s="30">
        <v>9310</v>
      </c>
      <c r="T226" s="30">
        <v>15845</v>
      </c>
      <c r="U226" s="30">
        <v>1912</v>
      </c>
      <c r="V226" s="30">
        <v>1521</v>
      </c>
      <c r="W226" s="30">
        <v>5866</v>
      </c>
      <c r="X226" s="30">
        <v>51691</v>
      </c>
      <c r="Y226" s="30">
        <v>3598</v>
      </c>
      <c r="Z226" s="30"/>
      <c r="AA226" s="30">
        <v>9426</v>
      </c>
      <c r="AB226" s="30">
        <v>22170</v>
      </c>
      <c r="AC226" s="30">
        <v>15595</v>
      </c>
      <c r="AG226" s="123"/>
      <c r="AH226" s="123"/>
    </row>
    <row r="227" spans="1:34" s="46" customFormat="1" ht="30" hidden="1" customHeight="1" outlineLevel="1" x14ac:dyDescent="0.2">
      <c r="A227" s="13" t="s">
        <v>137</v>
      </c>
      <c r="B227" s="40"/>
      <c r="C227" s="40"/>
      <c r="D227" s="40"/>
      <c r="E227" s="23">
        <v>849</v>
      </c>
      <c r="F227" s="27">
        <f>F225*0.19</f>
        <v>57202.141000000003</v>
      </c>
      <c r="G227" s="9">
        <f t="shared" si="132"/>
        <v>67.375902237926979</v>
      </c>
      <c r="H227" s="9"/>
      <c r="I227" s="26"/>
      <c r="J227" s="26">
        <f t="shared" ref="J227:AC227" si="137">J225*0.19</f>
        <v>1425</v>
      </c>
      <c r="K227" s="26">
        <f t="shared" si="137"/>
        <v>7429</v>
      </c>
      <c r="L227" s="26">
        <f t="shared" si="137"/>
        <v>5100.17</v>
      </c>
      <c r="M227" s="26">
        <f t="shared" si="137"/>
        <v>1573.01</v>
      </c>
      <c r="N227" s="26">
        <f t="shared" si="137"/>
        <v>798</v>
      </c>
      <c r="O227" s="26">
        <f t="shared" si="137"/>
        <v>440.8</v>
      </c>
      <c r="P227" s="26">
        <f t="shared" si="137"/>
        <v>5829.2</v>
      </c>
      <c r="Q227" s="26">
        <f t="shared" si="137"/>
        <v>2128</v>
      </c>
      <c r="R227" s="26">
        <f t="shared" si="137"/>
        <v>1615</v>
      </c>
      <c r="S227" s="26">
        <f t="shared" si="137"/>
        <v>912</v>
      </c>
      <c r="T227" s="26">
        <f t="shared" si="137"/>
        <v>3361.1</v>
      </c>
      <c r="U227" s="26">
        <f t="shared" si="137"/>
        <v>534.28</v>
      </c>
      <c r="V227" s="26">
        <f t="shared" si="137"/>
        <v>763.99</v>
      </c>
      <c r="W227" s="26">
        <f t="shared" si="137"/>
        <v>798</v>
      </c>
      <c r="X227" s="26">
        <f t="shared" si="137"/>
        <v>11219.291000000001</v>
      </c>
      <c r="Y227" s="26">
        <f t="shared" si="137"/>
        <v>1235</v>
      </c>
      <c r="Z227" s="26"/>
      <c r="AA227" s="26">
        <f t="shared" si="137"/>
        <v>2161.44</v>
      </c>
      <c r="AB227" s="26">
        <f t="shared" si="137"/>
        <v>6413.26</v>
      </c>
      <c r="AC227" s="26">
        <f t="shared" si="137"/>
        <v>3465.6</v>
      </c>
      <c r="AG227" s="123"/>
      <c r="AH227" s="123"/>
    </row>
    <row r="228" spans="1:34" s="58" customFormat="1" ht="30" hidden="1" customHeight="1" x14ac:dyDescent="0.2">
      <c r="A228" s="13" t="s">
        <v>138</v>
      </c>
      <c r="B228" s="13"/>
      <c r="C228" s="13"/>
      <c r="D228" s="13"/>
      <c r="E228" s="9">
        <f>E225/E226</f>
        <v>0.65725589989530409</v>
      </c>
      <c r="F228" s="9">
        <f>F225/F226</f>
        <v>1.13645900178926</v>
      </c>
      <c r="G228" s="9">
        <f t="shared" si="132"/>
        <v>1.7290966912131018</v>
      </c>
      <c r="H228" s="9"/>
      <c r="I228" s="87"/>
      <c r="J228" s="87">
        <f>J225/J226</f>
        <v>0.8437394532568343</v>
      </c>
      <c r="K228" s="87">
        <f>K225/K226</f>
        <v>1.2049306625577811</v>
      </c>
      <c r="L228" s="87">
        <f>L225/L226</f>
        <v>0.68622338113863535</v>
      </c>
      <c r="M228" s="87">
        <f t="shared" ref="M228" si="138">M225/M226</f>
        <v>1.2098494812216865</v>
      </c>
      <c r="N228" s="87">
        <f t="shared" ref="N228:T228" si="139">N225/N226</f>
        <v>3.1866464339908953</v>
      </c>
      <c r="O228" s="87">
        <f t="shared" si="139"/>
        <v>0.82532906438989684</v>
      </c>
      <c r="P228" s="87">
        <f t="shared" si="139"/>
        <v>1.2973064400186054</v>
      </c>
      <c r="Q228" s="87">
        <f t="shared" si="139"/>
        <v>2.4572180781044319</v>
      </c>
      <c r="R228" s="87">
        <f t="shared" si="139"/>
        <v>1.0185739964050329</v>
      </c>
      <c r="S228" s="87">
        <f t="shared" si="139"/>
        <v>0.51557465091299681</v>
      </c>
      <c r="T228" s="87">
        <f t="shared" si="139"/>
        <v>1.1164405175134111</v>
      </c>
      <c r="U228" s="87">
        <f t="shared" ref="U228" si="140">U225/U226</f>
        <v>1.4707112970711298</v>
      </c>
      <c r="V228" s="87">
        <f>V225/V226</f>
        <v>2.6436554898093361</v>
      </c>
      <c r="W228" s="87">
        <f>W225/W226</f>
        <v>0.71599045346062051</v>
      </c>
      <c r="X228" s="87">
        <f>X225/X226</f>
        <v>1.1423439283434254</v>
      </c>
      <c r="Y228" s="87">
        <f t="shared" ref="Y228:AC228" si="141">Y225/Y226</f>
        <v>1.8065591995553085</v>
      </c>
      <c r="Z228" s="87"/>
      <c r="AA228" s="87">
        <f t="shared" si="141"/>
        <v>1.2068746021642267</v>
      </c>
      <c r="AB228" s="87">
        <f t="shared" si="141"/>
        <v>1.5225078935498422</v>
      </c>
      <c r="AC228" s="87">
        <f t="shared" si="141"/>
        <v>1.1696056428342418</v>
      </c>
      <c r="AG228" s="124"/>
      <c r="AH228" s="124"/>
    </row>
    <row r="229" spans="1:34" s="46" customFormat="1" ht="30" hidden="1" customHeight="1" x14ac:dyDescent="0.2">
      <c r="A229" s="51" t="s">
        <v>139</v>
      </c>
      <c r="B229" s="51"/>
      <c r="C229" s="51"/>
      <c r="D229" s="51"/>
      <c r="E229" s="27">
        <v>50</v>
      </c>
      <c r="F229" s="27">
        <f>SUM(I229:AC229)</f>
        <v>120</v>
      </c>
      <c r="G229" s="9">
        <f t="shared" si="132"/>
        <v>2.4</v>
      </c>
      <c r="H229" s="9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45">
        <v>120</v>
      </c>
      <c r="U229" s="35"/>
      <c r="V229" s="35"/>
      <c r="W229" s="35"/>
      <c r="X229" s="35"/>
      <c r="Y229" s="35"/>
      <c r="Z229" s="35"/>
      <c r="AA229" s="35"/>
      <c r="AB229" s="35"/>
      <c r="AC229" s="35"/>
      <c r="AG229" s="123"/>
      <c r="AH229" s="123"/>
    </row>
    <row r="230" spans="1:34" s="46" customFormat="1" ht="30" hidden="1" customHeight="1" x14ac:dyDescent="0.2">
      <c r="A230" s="13" t="s">
        <v>137</v>
      </c>
      <c r="B230" s="13"/>
      <c r="C230" s="13"/>
      <c r="D230" s="13"/>
      <c r="E230" s="27">
        <f>E229*0.7</f>
        <v>35</v>
      </c>
      <c r="F230" s="27">
        <f>F229*0.7</f>
        <v>84</v>
      </c>
      <c r="G230" s="9"/>
      <c r="H230" s="9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45">
        <f>T229*0.7</f>
        <v>84</v>
      </c>
      <c r="U230" s="26"/>
      <c r="V230" s="26"/>
      <c r="W230" s="26"/>
      <c r="X230" s="26"/>
      <c r="Y230" s="26"/>
      <c r="Z230" s="26"/>
      <c r="AA230" s="26"/>
      <c r="AB230" s="26"/>
      <c r="AC230" s="26"/>
      <c r="AG230" s="123"/>
      <c r="AH230" s="123"/>
    </row>
    <row r="231" spans="1:34" s="46" customFormat="1" ht="30" hidden="1" customHeight="1" x14ac:dyDescent="0.2">
      <c r="A231" s="31" t="s">
        <v>140</v>
      </c>
      <c r="B231" s="31"/>
      <c r="C231" s="31"/>
      <c r="D231" s="31"/>
      <c r="E231" s="27"/>
      <c r="F231" s="27">
        <f>SUM(I231:AC231)</f>
        <v>0</v>
      </c>
      <c r="G231" s="9" t="e">
        <f>F231/E231</f>
        <v>#DIV/0!</v>
      </c>
      <c r="H231" s="9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G231" s="123"/>
      <c r="AH231" s="123"/>
    </row>
    <row r="232" spans="1:34" s="46" customFormat="1" ht="30" hidden="1" customHeight="1" x14ac:dyDescent="0.2">
      <c r="A232" s="13" t="s">
        <v>137</v>
      </c>
      <c r="B232" s="13"/>
      <c r="C232" s="13"/>
      <c r="D232" s="13"/>
      <c r="E232" s="27">
        <f>E231*0.2</f>
        <v>0</v>
      </c>
      <c r="F232" s="27">
        <f>F231*0.2</f>
        <v>0</v>
      </c>
      <c r="G232" s="9" t="e">
        <f>F232/E232</f>
        <v>#DIV/0!</v>
      </c>
      <c r="H232" s="9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45"/>
      <c r="U232" s="26"/>
      <c r="V232" s="26"/>
      <c r="W232" s="26"/>
      <c r="X232" s="26"/>
      <c r="Y232" s="26"/>
      <c r="Z232" s="26"/>
      <c r="AA232" s="26"/>
      <c r="AB232" s="26"/>
      <c r="AC232" s="26"/>
      <c r="AG232" s="123"/>
      <c r="AH232" s="123"/>
    </row>
    <row r="233" spans="1:34" s="46" customFormat="1" ht="30" hidden="1" customHeight="1" x14ac:dyDescent="0.2">
      <c r="A233" s="31" t="s">
        <v>157</v>
      </c>
      <c r="B233" s="31"/>
      <c r="C233" s="31"/>
      <c r="D233" s="31"/>
      <c r="E233" s="27"/>
      <c r="F233" s="27">
        <f>SUM(I233:AC233)</f>
        <v>0</v>
      </c>
      <c r="G233" s="9"/>
      <c r="H233" s="9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G233" s="123"/>
      <c r="AH233" s="123"/>
    </row>
    <row r="234" spans="1:34" s="46" customFormat="1" ht="30" hidden="1" customHeight="1" x14ac:dyDescent="0.2">
      <c r="A234" s="31" t="s">
        <v>141</v>
      </c>
      <c r="B234" s="31"/>
      <c r="C234" s="31"/>
      <c r="D234" s="31"/>
      <c r="E234" s="27">
        <f>E232+E230+E227+E223+E219</f>
        <v>126466.70000000001</v>
      </c>
      <c r="F234" s="27">
        <f>F232+F230+F227+F223+F219</f>
        <v>199397.071</v>
      </c>
      <c r="G234" s="9">
        <f>F234/E234</f>
        <v>1.5766764768907544</v>
      </c>
      <c r="H234" s="9"/>
      <c r="I234" s="26">
        <f>I232+I230+I227+I223+I219</f>
        <v>1485</v>
      </c>
      <c r="J234" s="26">
        <f>J232+J230+J227+J223+J219</f>
        <v>4948.5</v>
      </c>
      <c r="K234" s="26">
        <f t="shared" ref="K234:AC234" si="142">K232+K230+K227+K223+K219</f>
        <v>22179.1</v>
      </c>
      <c r="L234" s="26">
        <f>L232+L230+L227+L223+L219</f>
        <v>16281.77</v>
      </c>
      <c r="M234" s="26">
        <f t="shared" si="142"/>
        <v>7686.41</v>
      </c>
      <c r="N234" s="26">
        <f t="shared" si="142"/>
        <v>7875</v>
      </c>
      <c r="O234" s="26">
        <f t="shared" si="142"/>
        <v>4995.8500000000004</v>
      </c>
      <c r="P234" s="26">
        <f t="shared" si="142"/>
        <v>14095.4</v>
      </c>
      <c r="Q234" s="26">
        <f t="shared" si="142"/>
        <v>7082.05</v>
      </c>
      <c r="R234" s="26">
        <f t="shared" si="142"/>
        <v>8032</v>
      </c>
      <c r="S234" s="26">
        <f>S232+S230+S227+S223+S219</f>
        <v>5899.95</v>
      </c>
      <c r="T234" s="45">
        <f t="shared" si="142"/>
        <v>10224.35</v>
      </c>
      <c r="U234" s="26">
        <f t="shared" si="142"/>
        <v>4668.43</v>
      </c>
      <c r="V234" s="26">
        <f t="shared" si="142"/>
        <v>4393.99</v>
      </c>
      <c r="W234" s="26">
        <f t="shared" si="142"/>
        <v>6545.1</v>
      </c>
      <c r="X234" s="26">
        <f t="shared" si="142"/>
        <v>25584.370999999999</v>
      </c>
      <c r="Y234" s="26">
        <f t="shared" si="142"/>
        <v>3507.5</v>
      </c>
      <c r="Z234" s="26">
        <f t="shared" si="142"/>
        <v>981.30000000000007</v>
      </c>
      <c r="AA234" s="26">
        <f t="shared" si="142"/>
        <v>7126.59</v>
      </c>
      <c r="AB234" s="26">
        <f t="shared" si="142"/>
        <v>23018.11</v>
      </c>
      <c r="AC234" s="26">
        <f t="shared" si="142"/>
        <v>12786.300000000001</v>
      </c>
      <c r="AG234" s="123"/>
      <c r="AH234" s="123"/>
    </row>
    <row r="235" spans="1:34" s="46" customFormat="1" ht="45" hidden="1" x14ac:dyDescent="0.2">
      <c r="A235" s="13" t="s">
        <v>163</v>
      </c>
      <c r="B235" s="13"/>
      <c r="C235" s="13"/>
      <c r="D235" s="13"/>
      <c r="E235" s="26"/>
      <c r="F235" s="26">
        <f>SUM(I235:AC235)</f>
        <v>70805.5</v>
      </c>
      <c r="G235" s="9"/>
      <c r="H235" s="9"/>
      <c r="I235" s="26">
        <v>670.8</v>
      </c>
      <c r="J235" s="26">
        <v>2051.4</v>
      </c>
      <c r="K235" s="26">
        <v>6078.1</v>
      </c>
      <c r="L235" s="26">
        <v>7184.7</v>
      </c>
      <c r="M235" s="26">
        <v>2601.8000000000002</v>
      </c>
      <c r="N235" s="26">
        <v>2825.1</v>
      </c>
      <c r="O235" s="26">
        <v>951.1</v>
      </c>
      <c r="P235" s="26">
        <v>6539</v>
      </c>
      <c r="Q235" s="26">
        <v>2884.5</v>
      </c>
      <c r="R235" s="26">
        <v>2751.1</v>
      </c>
      <c r="S235" s="26">
        <v>1939.6</v>
      </c>
      <c r="T235" s="45">
        <v>3782.7</v>
      </c>
      <c r="U235" s="26">
        <v>2092.4</v>
      </c>
      <c r="V235" s="26">
        <v>1244.5</v>
      </c>
      <c r="W235" s="26">
        <v>2070.5</v>
      </c>
      <c r="X235" s="26">
        <v>8439.4</v>
      </c>
      <c r="Y235" s="26">
        <v>1126.4000000000001</v>
      </c>
      <c r="Z235" s="26">
        <v>330.6</v>
      </c>
      <c r="AA235" s="26">
        <v>2175.1999999999998</v>
      </c>
      <c r="AB235" s="26">
        <v>7981.3</v>
      </c>
      <c r="AC235" s="26">
        <v>5085.3</v>
      </c>
      <c r="AG235" s="123"/>
      <c r="AH235" s="123"/>
    </row>
    <row r="236" spans="1:34" s="46" customFormat="1" ht="22.5" hidden="1" x14ac:dyDescent="0.2">
      <c r="A236" s="51" t="s">
        <v>156</v>
      </c>
      <c r="B236" s="51"/>
      <c r="C236" s="51"/>
      <c r="D236" s="51"/>
      <c r="E236" s="49">
        <v>23.5</v>
      </c>
      <c r="F236" s="49">
        <f>F234/F235*10</f>
        <v>28.161240440361269</v>
      </c>
      <c r="G236" s="9">
        <f>F236/E236</f>
        <v>1.1983506570366498</v>
      </c>
      <c r="H236" s="9"/>
      <c r="I236" s="50">
        <f>I234/I235*10</f>
        <v>22.13774597495528</v>
      </c>
      <c r="J236" s="50">
        <f>J234/J235*10</f>
        <v>24.122550453348932</v>
      </c>
      <c r="K236" s="50">
        <f t="shared" ref="K236:AC236" si="143">K234/K235*10</f>
        <v>36.490186077886179</v>
      </c>
      <c r="L236" s="50">
        <f>L234/L235*10</f>
        <v>22.661725611368606</v>
      </c>
      <c r="M236" s="50">
        <f t="shared" si="143"/>
        <v>29.542662771927123</v>
      </c>
      <c r="N236" s="50">
        <f t="shared" si="143"/>
        <v>27.875119464797709</v>
      </c>
      <c r="O236" s="50">
        <f t="shared" si="143"/>
        <v>52.527073914414892</v>
      </c>
      <c r="P236" s="50">
        <f t="shared" si="143"/>
        <v>21.555895396849671</v>
      </c>
      <c r="Q236" s="50">
        <f>Q234/Q235*10</f>
        <v>24.552088750216676</v>
      </c>
      <c r="R236" s="50">
        <f t="shared" si="143"/>
        <v>29.195594489476939</v>
      </c>
      <c r="S236" s="50">
        <f>S234/S235*10</f>
        <v>30.418385234068879</v>
      </c>
      <c r="T236" s="50">
        <f t="shared" si="143"/>
        <v>27.029238374705898</v>
      </c>
      <c r="U236" s="50">
        <f t="shared" si="143"/>
        <v>22.31136493978207</v>
      </c>
      <c r="V236" s="50">
        <f t="shared" si="143"/>
        <v>35.307271996785857</v>
      </c>
      <c r="W236" s="50">
        <f t="shared" si="143"/>
        <v>31.61120502294132</v>
      </c>
      <c r="X236" s="50">
        <f t="shared" si="143"/>
        <v>30.315390904566677</v>
      </c>
      <c r="Y236" s="50">
        <f t="shared" si="143"/>
        <v>31.139026988636363</v>
      </c>
      <c r="Z236" s="50">
        <f t="shared" si="143"/>
        <v>29.682395644283122</v>
      </c>
      <c r="AA236" s="50">
        <f t="shared" si="143"/>
        <v>32.762918352335419</v>
      </c>
      <c r="AB236" s="50">
        <f t="shared" si="143"/>
        <v>28.840051119491811</v>
      </c>
      <c r="AC236" s="50">
        <f t="shared" si="143"/>
        <v>25.1436493422217</v>
      </c>
      <c r="AG236" s="123"/>
      <c r="AH236" s="123"/>
    </row>
    <row r="237" spans="1:34" ht="22.5" hidden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</row>
    <row r="238" spans="1:34" ht="27" hidden="1" customHeight="1" x14ac:dyDescent="0.25">
      <c r="A238" s="13" t="s">
        <v>176</v>
      </c>
      <c r="B238" s="13"/>
      <c r="C238" s="13"/>
      <c r="D238" s="13"/>
      <c r="E238" s="75"/>
      <c r="F238" s="75">
        <f>SUM(I238:AC238)</f>
        <v>273</v>
      </c>
      <c r="G238" s="75"/>
      <c r="H238" s="75"/>
      <c r="I238" s="75">
        <v>11</v>
      </c>
      <c r="J238" s="75">
        <v>12</v>
      </c>
      <c r="K238" s="75">
        <v>15</v>
      </c>
      <c r="L238" s="75">
        <v>20</v>
      </c>
      <c r="M238" s="75">
        <v>12</v>
      </c>
      <c r="N238" s="75">
        <v>36</v>
      </c>
      <c r="O238" s="75">
        <v>18</v>
      </c>
      <c r="P238" s="75">
        <v>20</v>
      </c>
      <c r="Q238" s="75">
        <v>5</v>
      </c>
      <c r="R238" s="75">
        <v>4</v>
      </c>
      <c r="S238" s="75">
        <v>5</v>
      </c>
      <c r="T238" s="75">
        <v>16</v>
      </c>
      <c r="U238" s="75">
        <v>16</v>
      </c>
      <c r="V238" s="75">
        <v>13</v>
      </c>
      <c r="W238" s="75">
        <v>18</v>
      </c>
      <c r="X238" s="75">
        <v>10</v>
      </c>
      <c r="Y238" s="75">
        <v>3</v>
      </c>
      <c r="Z238" s="75">
        <v>4</v>
      </c>
      <c r="AA238" s="75">
        <v>3</v>
      </c>
      <c r="AB238" s="75">
        <v>23</v>
      </c>
      <c r="AC238" s="75">
        <v>9</v>
      </c>
    </row>
    <row r="239" spans="1:34" ht="18" hidden="1" customHeight="1" x14ac:dyDescent="0.25">
      <c r="A239" s="13" t="s">
        <v>180</v>
      </c>
      <c r="B239" s="13"/>
      <c r="C239" s="13"/>
      <c r="D239" s="13"/>
      <c r="E239" s="75">
        <v>108</v>
      </c>
      <c r="F239" s="75">
        <f>SUM(I239:AC239)</f>
        <v>450</v>
      </c>
      <c r="G239" s="75"/>
      <c r="H239" s="75"/>
      <c r="I239" s="75">
        <v>20</v>
      </c>
      <c r="J239" s="75">
        <v>5</v>
      </c>
      <c r="K239" s="75">
        <v>59</v>
      </c>
      <c r="L239" s="75">
        <v>16</v>
      </c>
      <c r="M239" s="75">
        <v>21</v>
      </c>
      <c r="N239" s="75">
        <v>28</v>
      </c>
      <c r="O239" s="75">
        <v>9</v>
      </c>
      <c r="P239" s="75">
        <v>20</v>
      </c>
      <c r="Q239" s="75">
        <v>22</v>
      </c>
      <c r="R239" s="75">
        <v>5</v>
      </c>
      <c r="S239" s="75">
        <v>5</v>
      </c>
      <c r="T239" s="75">
        <v>28</v>
      </c>
      <c r="U239" s="75">
        <v>25</v>
      </c>
      <c r="V239" s="75">
        <v>57</v>
      </c>
      <c r="W239" s="75">
        <v>7</v>
      </c>
      <c r="X239" s="75">
        <v>17</v>
      </c>
      <c r="Y239" s="75">
        <v>25</v>
      </c>
      <c r="Z239" s="75">
        <v>11</v>
      </c>
      <c r="AA239" s="75">
        <v>5</v>
      </c>
      <c r="AB239" s="75">
        <v>50</v>
      </c>
      <c r="AC239" s="75">
        <v>15</v>
      </c>
    </row>
    <row r="240" spans="1:34" ht="24" hidden="1" customHeight="1" x14ac:dyDescent="0.35">
      <c r="A240" s="76" t="s">
        <v>142</v>
      </c>
      <c r="B240" s="76"/>
      <c r="C240" s="76"/>
      <c r="D240" s="76"/>
      <c r="E240" s="61"/>
      <c r="F240" s="61">
        <f>SUM(I240:AC240)</f>
        <v>0</v>
      </c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</row>
    <row r="241" spans="1:35" s="63" customFormat="1" ht="21" hidden="1" customHeight="1" x14ac:dyDescent="0.35">
      <c r="A241" s="62" t="s">
        <v>143</v>
      </c>
      <c r="B241" s="62"/>
      <c r="C241" s="62"/>
      <c r="D241" s="62"/>
      <c r="E241" s="62"/>
      <c r="F241" s="62">
        <f>SUM(I241:AC241)</f>
        <v>0</v>
      </c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G241" s="125"/>
      <c r="AH241" s="125"/>
    </row>
    <row r="242" spans="1:35" s="63" customFormat="1" ht="21" hidden="1" customHeight="1" x14ac:dyDescent="0.35">
      <c r="A242" s="62" t="s">
        <v>144</v>
      </c>
      <c r="B242" s="62"/>
      <c r="C242" s="62"/>
      <c r="D242" s="62"/>
      <c r="E242" s="62"/>
      <c r="F242" s="62">
        <f>SUM(I242:AC242)</f>
        <v>0</v>
      </c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G242" s="125"/>
      <c r="AH242" s="125"/>
    </row>
    <row r="243" spans="1:35" s="63" customFormat="1" ht="21" hidden="1" customHeight="1" x14ac:dyDescent="0.3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G243" s="125"/>
      <c r="AH243" s="125"/>
    </row>
    <row r="244" spans="1:35" s="63" customFormat="1" ht="21" hidden="1" customHeight="1" x14ac:dyDescent="0.35">
      <c r="A244" s="64" t="s">
        <v>145</v>
      </c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G244" s="125"/>
      <c r="AH244" s="125"/>
    </row>
    <row r="245" spans="1:35" ht="16.5" hidden="1" customHeight="1" x14ac:dyDescent="0.25">
      <c r="A245" s="77"/>
      <c r="B245" s="4"/>
      <c r="C245" s="4"/>
      <c r="D245" s="4"/>
      <c r="E245" s="78"/>
      <c r="F245" s="78"/>
      <c r="G245" s="78"/>
      <c r="H245" s="7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35" ht="41.25" hidden="1" customHeight="1" x14ac:dyDescent="0.35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  <c r="Z246" s="137"/>
      <c r="AA246" s="137"/>
      <c r="AB246" s="137"/>
      <c r="AC246" s="137"/>
    </row>
    <row r="247" spans="1:35" ht="20.25" hidden="1" customHeight="1" x14ac:dyDescent="0.25">
      <c r="A247" s="135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35" ht="16.5" hidden="1" customHeight="1" x14ac:dyDescent="0.25">
      <c r="A248" s="79"/>
      <c r="B248" s="128"/>
      <c r="C248" s="128"/>
      <c r="D248" s="128"/>
      <c r="E248" s="6"/>
      <c r="F248" s="6"/>
      <c r="G248" s="6"/>
      <c r="H248" s="6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35" ht="9" hidden="1" customHeight="1" x14ac:dyDescent="0.25">
      <c r="A249" s="65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</row>
    <row r="250" spans="1:35" s="12" customFormat="1" ht="48.75" hidden="1" customHeight="1" x14ac:dyDescent="0.2">
      <c r="A250" s="31" t="s">
        <v>146</v>
      </c>
      <c r="B250" s="31"/>
      <c r="C250" s="31"/>
      <c r="D250" s="31"/>
      <c r="E250" s="27"/>
      <c r="F250" s="27">
        <f>SUM(I250:AC250)</f>
        <v>259083</v>
      </c>
      <c r="G250" s="27"/>
      <c r="H250" s="23"/>
      <c r="I250" s="88">
        <v>9345</v>
      </c>
      <c r="J250" s="88">
        <v>9100</v>
      </c>
      <c r="K250" s="88">
        <v>16579</v>
      </c>
      <c r="L250" s="88">
        <v>16195</v>
      </c>
      <c r="M250" s="88">
        <v>7250</v>
      </c>
      <c r="N250" s="88">
        <v>17539</v>
      </c>
      <c r="O250" s="88">
        <v>12001</v>
      </c>
      <c r="P250" s="88">
        <v>14609</v>
      </c>
      <c r="Q250" s="88">
        <v>13004</v>
      </c>
      <c r="R250" s="88">
        <v>3780</v>
      </c>
      <c r="S250" s="88">
        <v>8536</v>
      </c>
      <c r="T250" s="88">
        <v>11438</v>
      </c>
      <c r="U250" s="88">
        <v>16561</v>
      </c>
      <c r="V250" s="88">
        <v>15418</v>
      </c>
      <c r="W250" s="88">
        <v>18986</v>
      </c>
      <c r="X250" s="88">
        <v>13238</v>
      </c>
      <c r="Y250" s="88">
        <v>7143</v>
      </c>
      <c r="Z250" s="88">
        <v>4504</v>
      </c>
      <c r="AA250" s="88">
        <v>11688</v>
      </c>
      <c r="AB250" s="88">
        <v>21385</v>
      </c>
      <c r="AC250" s="88">
        <v>10784</v>
      </c>
      <c r="AG250" s="120"/>
      <c r="AH250" s="120"/>
    </row>
    <row r="251" spans="1:35" ht="21" hidden="1" customHeight="1" x14ac:dyDescent="0.25">
      <c r="A251" s="60" t="s">
        <v>148</v>
      </c>
      <c r="B251" s="60"/>
      <c r="C251" s="60"/>
      <c r="D251" s="60"/>
      <c r="E251" s="67"/>
      <c r="F251" s="27">
        <f>SUM(I251:AC251)</f>
        <v>380</v>
      </c>
      <c r="G251" s="27"/>
      <c r="H251" s="27"/>
      <c r="I251" s="60">
        <v>16</v>
      </c>
      <c r="J251" s="60">
        <v>21</v>
      </c>
      <c r="K251" s="60">
        <v>32</v>
      </c>
      <c r="L251" s="60">
        <v>25</v>
      </c>
      <c r="M251" s="60">
        <v>16</v>
      </c>
      <c r="N251" s="60">
        <v>31</v>
      </c>
      <c r="O251" s="60">
        <v>14</v>
      </c>
      <c r="P251" s="60">
        <v>29</v>
      </c>
      <c r="Q251" s="60">
        <v>18</v>
      </c>
      <c r="R251" s="60">
        <v>8</v>
      </c>
      <c r="S251" s="60">
        <v>7</v>
      </c>
      <c r="T251" s="60">
        <v>15</v>
      </c>
      <c r="U251" s="60">
        <v>25</v>
      </c>
      <c r="V251" s="60">
        <v>31</v>
      </c>
      <c r="W251" s="60">
        <v>10</v>
      </c>
      <c r="X251" s="60">
        <v>8</v>
      </c>
      <c r="Y251" s="60">
        <v>8</v>
      </c>
      <c r="Z251" s="60">
        <v>6</v>
      </c>
      <c r="AA251" s="60">
        <v>12</v>
      </c>
      <c r="AB251" s="60">
        <v>35</v>
      </c>
      <c r="AC251" s="60">
        <v>13</v>
      </c>
    </row>
    <row r="252" spans="1:35" ht="0.6" hidden="1" customHeight="1" x14ac:dyDescent="0.25">
      <c r="A252" s="60" t="s">
        <v>149</v>
      </c>
      <c r="B252" s="60"/>
      <c r="C252" s="60"/>
      <c r="D252" s="60"/>
      <c r="E252" s="67"/>
      <c r="F252" s="27">
        <f>SUM(I252:AC252)</f>
        <v>208</v>
      </c>
      <c r="G252" s="27"/>
      <c r="H252" s="27"/>
      <c r="I252" s="60">
        <v>10</v>
      </c>
      <c r="J252" s="60">
        <v>2</v>
      </c>
      <c r="K252" s="60">
        <v>42</v>
      </c>
      <c r="L252" s="60">
        <v>11</v>
      </c>
      <c r="M252" s="60">
        <v>9</v>
      </c>
      <c r="N252" s="60">
        <v>30</v>
      </c>
      <c r="O252" s="60">
        <v>9</v>
      </c>
      <c r="P252" s="60">
        <v>15</v>
      </c>
      <c r="Q252" s="60">
        <v>1</v>
      </c>
      <c r="R252" s="60">
        <v>2</v>
      </c>
      <c r="S252" s="60">
        <v>5</v>
      </c>
      <c r="T252" s="60">
        <v>1</v>
      </c>
      <c r="U252" s="60">
        <v>4</v>
      </c>
      <c r="V252" s="60">
        <v>8</v>
      </c>
      <c r="W252" s="60">
        <v>14</v>
      </c>
      <c r="X252" s="60">
        <v>2</v>
      </c>
      <c r="Y252" s="60">
        <v>1</v>
      </c>
      <c r="Z252" s="60">
        <v>2</v>
      </c>
      <c r="AA252" s="60">
        <v>16</v>
      </c>
      <c r="AB252" s="60">
        <v>16</v>
      </c>
      <c r="AC252" s="60">
        <v>8</v>
      </c>
    </row>
    <row r="253" spans="1:35" ht="2.4500000000000002" hidden="1" customHeight="1" x14ac:dyDescent="0.25">
      <c r="A253" s="60" t="s">
        <v>149</v>
      </c>
      <c r="B253" s="60"/>
      <c r="C253" s="60"/>
      <c r="D253" s="60"/>
      <c r="E253" s="67"/>
      <c r="F253" s="27">
        <f>SUM(I253:AC253)</f>
        <v>194</v>
      </c>
      <c r="G253" s="27"/>
      <c r="H253" s="27"/>
      <c r="I253" s="60">
        <v>10</v>
      </c>
      <c r="J253" s="60">
        <v>2</v>
      </c>
      <c r="K253" s="60">
        <v>42</v>
      </c>
      <c r="L253" s="60">
        <v>11</v>
      </c>
      <c r="M253" s="60">
        <v>2</v>
      </c>
      <c r="N253" s="60">
        <v>30</v>
      </c>
      <c r="O253" s="60">
        <v>9</v>
      </c>
      <c r="P253" s="60">
        <v>15</v>
      </c>
      <c r="Q253" s="60">
        <v>1</v>
      </c>
      <c r="R253" s="60">
        <v>2</v>
      </c>
      <c r="S253" s="60">
        <v>5</v>
      </c>
      <c r="T253" s="60">
        <v>1</v>
      </c>
      <c r="U253" s="60">
        <v>4</v>
      </c>
      <c r="V253" s="60">
        <v>1</v>
      </c>
      <c r="W253" s="60">
        <v>14</v>
      </c>
      <c r="X253" s="60">
        <v>2</v>
      </c>
      <c r="Y253" s="60">
        <v>1</v>
      </c>
      <c r="Z253" s="60">
        <v>2</v>
      </c>
      <c r="AA253" s="60">
        <v>16</v>
      </c>
      <c r="AB253" s="60">
        <v>16</v>
      </c>
      <c r="AC253" s="60">
        <v>8</v>
      </c>
    </row>
    <row r="254" spans="1:35" ht="24" hidden="1" customHeight="1" x14ac:dyDescent="0.25">
      <c r="A254" s="60" t="s">
        <v>78</v>
      </c>
      <c r="B254" s="60"/>
      <c r="C254" s="60"/>
      <c r="D254" s="60"/>
      <c r="E254" s="27">
        <v>554</v>
      </c>
      <c r="F254" s="27">
        <f>SUM(I254:AC254)</f>
        <v>574</v>
      </c>
      <c r="G254" s="27"/>
      <c r="H254" s="27"/>
      <c r="I254" s="73">
        <v>11</v>
      </c>
      <c r="J254" s="73">
        <v>15</v>
      </c>
      <c r="K254" s="73">
        <v>93</v>
      </c>
      <c r="L254" s="73">
        <v>30</v>
      </c>
      <c r="M254" s="73">
        <v>15</v>
      </c>
      <c r="N254" s="73">
        <v>55</v>
      </c>
      <c r="O254" s="73">
        <v>16</v>
      </c>
      <c r="P254" s="73">
        <v>18</v>
      </c>
      <c r="Q254" s="73">
        <v>16</v>
      </c>
      <c r="R254" s="73">
        <v>10</v>
      </c>
      <c r="S254" s="73">
        <v>11</v>
      </c>
      <c r="T254" s="73">
        <v>40</v>
      </c>
      <c r="U254" s="73">
        <v>22</v>
      </c>
      <c r="V254" s="73">
        <v>55</v>
      </c>
      <c r="W254" s="73">
        <v>14</v>
      </c>
      <c r="X254" s="73">
        <v>29</v>
      </c>
      <c r="Y254" s="73">
        <v>22</v>
      </c>
      <c r="Z254" s="73">
        <v>9</v>
      </c>
      <c r="AA254" s="73">
        <v>7</v>
      </c>
      <c r="AB254" s="73">
        <v>60</v>
      </c>
      <c r="AC254" s="73">
        <v>26</v>
      </c>
    </row>
    <row r="255" spans="1:35" ht="16.5" hidden="1" customHeight="1" x14ac:dyDescent="0.25"/>
    <row r="256" spans="1:35" s="60" customFormat="1" ht="16.5" hidden="1" customHeight="1" x14ac:dyDescent="0.25">
      <c r="A256" s="60" t="s">
        <v>152</v>
      </c>
      <c r="E256" s="67"/>
      <c r="F256" s="60">
        <f>SUM(I256:AC256)</f>
        <v>40</v>
      </c>
      <c r="I256" s="60">
        <v>3</v>
      </c>
      <c r="K256" s="60">
        <v>1</v>
      </c>
      <c r="L256" s="60">
        <v>6</v>
      </c>
      <c r="N256" s="60">
        <v>1</v>
      </c>
      <c r="Q256" s="60">
        <v>1</v>
      </c>
      <c r="S256" s="60">
        <v>2</v>
      </c>
      <c r="T256" s="60">
        <v>1</v>
      </c>
      <c r="U256" s="60">
        <v>3</v>
      </c>
      <c r="V256" s="60">
        <v>1</v>
      </c>
      <c r="W256" s="60">
        <v>3</v>
      </c>
      <c r="X256" s="60">
        <v>7</v>
      </c>
      <c r="Y256" s="60">
        <v>1</v>
      </c>
      <c r="Z256" s="60">
        <v>1</v>
      </c>
      <c r="AA256" s="60">
        <v>1</v>
      </c>
      <c r="AB256" s="60">
        <v>4</v>
      </c>
      <c r="AC256" s="60">
        <v>4</v>
      </c>
      <c r="AF256" s="117"/>
      <c r="AI256" s="118"/>
    </row>
    <row r="257" spans="1:29" ht="16.5" hidden="1" customHeight="1" x14ac:dyDescent="0.25"/>
    <row r="258" spans="1:29" ht="21" hidden="1" customHeight="1" x14ac:dyDescent="0.25">
      <c r="A258" s="60" t="s">
        <v>155</v>
      </c>
      <c r="B258" s="60"/>
      <c r="C258" s="60"/>
      <c r="D258" s="60"/>
      <c r="E258" s="27">
        <v>45</v>
      </c>
      <c r="F258" s="27">
        <f>SUM(I258:AC258)</f>
        <v>58</v>
      </c>
      <c r="G258" s="27"/>
      <c r="H258" s="27"/>
      <c r="I258" s="73">
        <v>5</v>
      </c>
      <c r="J258" s="73">
        <v>3</v>
      </c>
      <c r="K258" s="73"/>
      <c r="L258" s="73">
        <v>5</v>
      </c>
      <c r="M258" s="73">
        <v>2</v>
      </c>
      <c r="N258" s="73"/>
      <c r="O258" s="73">
        <v>2</v>
      </c>
      <c r="P258" s="73">
        <v>0</v>
      </c>
      <c r="Q258" s="73">
        <v>3</v>
      </c>
      <c r="R258" s="73">
        <v>3</v>
      </c>
      <c r="S258" s="73">
        <v>3</v>
      </c>
      <c r="T258" s="73">
        <v>2</v>
      </c>
      <c r="U258" s="73">
        <v>2</v>
      </c>
      <c r="V258" s="73">
        <v>10</v>
      </c>
      <c r="W258" s="73">
        <v>6</v>
      </c>
      <c r="X258" s="73">
        <v>6</v>
      </c>
      <c r="Y258" s="73">
        <v>1</v>
      </c>
      <c r="Z258" s="73">
        <v>1</v>
      </c>
      <c r="AA258" s="73">
        <v>4</v>
      </c>
      <c r="AB258" s="73"/>
      <c r="AC258" s="73"/>
    </row>
    <row r="259" spans="1:29" ht="16.5" hidden="1" customHeight="1" x14ac:dyDescent="0.25"/>
    <row r="260" spans="1:29" ht="16.5" hidden="1" customHeight="1" x14ac:dyDescent="0.25"/>
    <row r="261" spans="1:29" ht="13.5" hidden="1" customHeight="1" x14ac:dyDescent="0.25"/>
    <row r="262" spans="1:29" ht="16.5" hidden="1" customHeight="1" x14ac:dyDescent="0.25">
      <c r="N262" s="1" t="s">
        <v>165</v>
      </c>
      <c r="W262" s="1" t="s">
        <v>168</v>
      </c>
      <c r="Y262" s="1" t="s">
        <v>166</v>
      </c>
      <c r="AB262" s="1" t="s">
        <v>167</v>
      </c>
      <c r="AC262" s="1" t="s">
        <v>164</v>
      </c>
    </row>
    <row r="263" spans="1:29" ht="16.5" hidden="1" customHeight="1" x14ac:dyDescent="0.25"/>
    <row r="264" spans="1:29" ht="22.5" hidden="1" customHeight="1" x14ac:dyDescent="0.25">
      <c r="A264" s="13" t="s">
        <v>181</v>
      </c>
      <c r="B264" s="13"/>
      <c r="C264" s="13"/>
      <c r="D264" s="13"/>
      <c r="E264" s="67"/>
      <c r="F264" s="75">
        <f>SUM(I264:AC264)</f>
        <v>49</v>
      </c>
      <c r="G264" s="67"/>
      <c r="H264" s="67"/>
      <c r="I264" s="60">
        <v>1</v>
      </c>
      <c r="J264" s="60">
        <v>2</v>
      </c>
      <c r="K264" s="60"/>
      <c r="L264" s="60">
        <v>2</v>
      </c>
      <c r="M264" s="60"/>
      <c r="N264" s="60">
        <v>3</v>
      </c>
      <c r="O264" s="60">
        <v>1</v>
      </c>
      <c r="P264" s="60">
        <v>1</v>
      </c>
      <c r="Q264" s="60">
        <v>8</v>
      </c>
      <c r="R264" s="60">
        <v>6</v>
      </c>
      <c r="S264" s="60">
        <v>1</v>
      </c>
      <c r="T264" s="60">
        <v>0</v>
      </c>
      <c r="U264" s="60">
        <v>1</v>
      </c>
      <c r="V264" s="60">
        <v>4</v>
      </c>
      <c r="W264" s="60">
        <v>3</v>
      </c>
      <c r="X264" s="60">
        <v>2</v>
      </c>
      <c r="Y264" s="60">
        <v>1</v>
      </c>
      <c r="Z264" s="60">
        <v>1</v>
      </c>
      <c r="AA264" s="60">
        <v>7</v>
      </c>
      <c r="AB264" s="60"/>
      <c r="AC264" s="60">
        <v>5</v>
      </c>
    </row>
    <row r="265" spans="1:29" hidden="1" x14ac:dyDescent="0.25"/>
    <row r="266" spans="1:29" hidden="1" x14ac:dyDescent="0.25"/>
    <row r="267" spans="1:29" hidden="1" x14ac:dyDescent="0.25"/>
    <row r="268" spans="1:29" hidden="1" x14ac:dyDescent="0.25"/>
    <row r="269" spans="1:29" hidden="1" x14ac:dyDescent="0.25"/>
    <row r="270" spans="1:29" hidden="1" x14ac:dyDescent="0.25"/>
    <row r="271" spans="1:29" hidden="1" x14ac:dyDescent="0.25"/>
    <row r="272" spans="1:29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</sheetData>
  <dataConsolidate/>
  <mergeCells count="33">
    <mergeCell ref="U5:U6"/>
    <mergeCell ref="C4:C6"/>
    <mergeCell ref="A2:AC2"/>
    <mergeCell ref="A4:A6"/>
    <mergeCell ref="E4:E6"/>
    <mergeCell ref="F4:F6"/>
    <mergeCell ref="I4:AC4"/>
    <mergeCell ref="I5:I6"/>
    <mergeCell ref="J5:J6"/>
    <mergeCell ref="K5:K6"/>
    <mergeCell ref="Z5:Z6"/>
    <mergeCell ref="AA5:AA6"/>
    <mergeCell ref="AB5:AB6"/>
    <mergeCell ref="AC5:AC6"/>
    <mergeCell ref="G4:G6"/>
    <mergeCell ref="S5:S6"/>
    <mergeCell ref="B4:B6"/>
    <mergeCell ref="D4:D6"/>
    <mergeCell ref="A247:N247"/>
    <mergeCell ref="A246:AC246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T5:T6"/>
    <mergeCell ref="H5:H6"/>
    <mergeCell ref="V5:V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60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2024-04-23T10:12:56Z</cp:lastPrinted>
  <dcterms:created xsi:type="dcterms:W3CDTF">2017-06-08T05:54:08Z</dcterms:created>
  <dcterms:modified xsi:type="dcterms:W3CDTF">2024-04-23T10:12:59Z</dcterms:modified>
</cp:coreProperties>
</file>