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onstruc42\Desktop\основные показатели работы пред ЖКХ\таблицы 2021\"/>
    </mc:Choice>
  </mc:AlternateContent>
  <bookViews>
    <workbookView xWindow="90" yWindow="360" windowWidth="9315" windowHeight="4155" tabRatio="606"/>
  </bookViews>
  <sheets>
    <sheet name="Показатели" sheetId="8" r:id="rId1"/>
  </sheets>
  <externalReferences>
    <externalReference r:id="rId2"/>
  </externalReferences>
  <definedNames>
    <definedName name="god">[1]Титульный!$F$9</definedName>
    <definedName name="_xlnm.Print_Area" localSheetId="0">Показатели!$A$1:$AF$60</definedName>
  </definedNames>
  <calcPr calcId="152511"/>
</workbook>
</file>

<file path=xl/calcChain.xml><?xml version="1.0" encoding="utf-8"?>
<calcChain xmlns="http://schemas.openxmlformats.org/spreadsheetml/2006/main">
  <c r="W42" i="8" l="1"/>
  <c r="U42" i="8"/>
  <c r="S42" i="8"/>
  <c r="R42" i="8"/>
  <c r="V39" i="8" l="1"/>
  <c r="V20" i="8" l="1"/>
  <c r="V29" i="8" l="1"/>
  <c r="W49" i="8" l="1"/>
  <c r="U49" i="8"/>
  <c r="S49" i="8"/>
  <c r="R49" i="8"/>
  <c r="V40" i="8" l="1"/>
  <c r="X52" i="8" l="1"/>
  <c r="V22" i="8" l="1"/>
  <c r="X43" i="8" l="1"/>
  <c r="X31" i="8"/>
  <c r="X16" i="8"/>
  <c r="X14" i="8"/>
  <c r="V31" i="8"/>
  <c r="V43" i="8"/>
  <c r="V54" i="8"/>
  <c r="V16" i="8" l="1"/>
  <c r="V14" i="8"/>
  <c r="V12" i="8"/>
  <c r="W8" i="8" l="1"/>
  <c r="S8" i="8"/>
  <c r="U8" i="8"/>
  <c r="R8" i="8"/>
  <c r="W55" i="8"/>
  <c r="S55" i="8"/>
  <c r="U55" i="8"/>
  <c r="R55" i="8"/>
  <c r="W53" i="8"/>
  <c r="S53" i="8"/>
  <c r="U53" i="8"/>
  <c r="R53" i="8"/>
  <c r="W51" i="8"/>
  <c r="S51" i="8"/>
  <c r="U51" i="8"/>
  <c r="R51" i="8"/>
  <c r="W37" i="8"/>
  <c r="S37" i="8"/>
  <c r="U37" i="8"/>
  <c r="R37" i="8"/>
  <c r="W35" i="8"/>
  <c r="S35" i="8"/>
  <c r="U35" i="8"/>
  <c r="R35" i="8"/>
  <c r="W33" i="8"/>
  <c r="W57" i="8" s="1"/>
  <c r="S33" i="8"/>
  <c r="S57" i="8" s="1"/>
  <c r="U33" i="8"/>
  <c r="U57" i="8" s="1"/>
  <c r="R33" i="8"/>
  <c r="R57" i="8" s="1"/>
  <c r="W30" i="8"/>
  <c r="S30" i="8"/>
  <c r="U30" i="8"/>
  <c r="R30" i="8"/>
  <c r="W25" i="8"/>
  <c r="S25" i="8"/>
  <c r="U25" i="8"/>
  <c r="R25" i="8"/>
  <c r="W23" i="8"/>
  <c r="S23" i="8"/>
  <c r="U23" i="8"/>
  <c r="R23" i="8"/>
  <c r="W21" i="8"/>
  <c r="S21" i="8"/>
  <c r="U21" i="8"/>
  <c r="R21" i="8"/>
  <c r="W19" i="8"/>
  <c r="S19" i="8"/>
  <c r="U19" i="8"/>
  <c r="R19" i="8"/>
  <c r="W13" i="8"/>
  <c r="S13" i="8"/>
  <c r="U13" i="8"/>
  <c r="R13" i="8"/>
  <c r="S11" i="8"/>
  <c r="U11" i="8"/>
  <c r="R11" i="8"/>
  <c r="Y7" i="8" l="1"/>
  <c r="Z7" i="8" s="1"/>
  <c r="Y8" i="8"/>
  <c r="Z8" i="8" s="1"/>
  <c r="Y9" i="8"/>
  <c r="Y10" i="8"/>
  <c r="Z10" i="8" s="1"/>
  <c r="Y11" i="8"/>
  <c r="Z11" i="8" s="1"/>
  <c r="Y12" i="8"/>
  <c r="Z12" i="8" s="1"/>
  <c r="Y13" i="8"/>
  <c r="Z13" i="8" s="1"/>
  <c r="Y14" i="8"/>
  <c r="Z14" i="8" s="1"/>
  <c r="Y15" i="8"/>
  <c r="Z15" i="8" s="1"/>
  <c r="Y16" i="8"/>
  <c r="Z16" i="8" s="1"/>
  <c r="Y17" i="8"/>
  <c r="Z17" i="8" s="1"/>
  <c r="Y18" i="8"/>
  <c r="Z18" i="8" s="1"/>
  <c r="Y19" i="8"/>
  <c r="Z19" i="8" s="1"/>
  <c r="Y20" i="8"/>
  <c r="Z20" i="8" s="1"/>
  <c r="Y21" i="8"/>
  <c r="Z21" i="8" s="1"/>
  <c r="Y22" i="8"/>
  <c r="Z22" i="8" s="1"/>
  <c r="Y23" i="8"/>
  <c r="Z23" i="8" s="1"/>
  <c r="Y24" i="8"/>
  <c r="Z24" i="8" s="1"/>
  <c r="Y25" i="8"/>
  <c r="Z25" i="8" s="1"/>
  <c r="Y26" i="8"/>
  <c r="Z26" i="8" s="1"/>
  <c r="Y28" i="8"/>
  <c r="Z28" i="8" s="1"/>
  <c r="Y29" i="8"/>
  <c r="Z29" i="8" s="1"/>
  <c r="Y30" i="8"/>
  <c r="Z30" i="8" s="1"/>
  <c r="Y31" i="8"/>
  <c r="Z31" i="8" s="1"/>
  <c r="Y32" i="8"/>
  <c r="Z32" i="8" s="1"/>
  <c r="Y33" i="8"/>
  <c r="Z33" i="8" s="1"/>
  <c r="Y35" i="8"/>
  <c r="Z35" i="8" s="1"/>
  <c r="Y36" i="8"/>
  <c r="Z36" i="8" s="1"/>
  <c r="Y37" i="8"/>
  <c r="Z37" i="8" s="1"/>
  <c r="Y38" i="8"/>
  <c r="Z38" i="8" s="1"/>
  <c r="Y39" i="8"/>
  <c r="Z39" i="8" s="1"/>
  <c r="Y40" i="8"/>
  <c r="Z40" i="8" s="1"/>
  <c r="Y41" i="8"/>
  <c r="Z41" i="8" s="1"/>
  <c r="Y42" i="8"/>
  <c r="Z42" i="8" s="1"/>
  <c r="Y43" i="8"/>
  <c r="Z43" i="8" s="1"/>
  <c r="Y44" i="8"/>
  <c r="Z44" i="8" s="1"/>
  <c r="Y45" i="8"/>
  <c r="Z45" i="8" s="1"/>
  <c r="Y47" i="8"/>
  <c r="Z47" i="8" s="1"/>
  <c r="Y48" i="8"/>
  <c r="Z48" i="8" s="1"/>
  <c r="Y50" i="8"/>
  <c r="Z50" i="8" s="1"/>
  <c r="Y51" i="8"/>
  <c r="Z51" i="8" s="1"/>
  <c r="Y52" i="8"/>
  <c r="Z52" i="8" s="1"/>
  <c r="Y53" i="8"/>
  <c r="Z53" i="8" s="1"/>
  <c r="Y54" i="8"/>
  <c r="Y55" i="8"/>
  <c r="Z55" i="8" s="1"/>
  <c r="Y56" i="8"/>
  <c r="Z56" i="8" s="1"/>
  <c r="Z9" i="8"/>
  <c r="W6" i="8"/>
  <c r="S6" i="8"/>
  <c r="U6" i="8"/>
  <c r="R6" i="8"/>
  <c r="Y6" i="8" l="1"/>
  <c r="K26" i="8"/>
  <c r="M47" i="8" l="1"/>
  <c r="K47" i="8"/>
  <c r="M16" i="8" l="1"/>
  <c r="K16" i="8"/>
  <c r="X45" i="8" l="1"/>
  <c r="V45" i="8"/>
  <c r="X39" i="8"/>
  <c r="V50" i="8" l="1"/>
  <c r="X50" i="8"/>
  <c r="P27" i="8" l="1"/>
  <c r="Q27" i="8"/>
  <c r="P37" i="8"/>
  <c r="Q37" i="8"/>
  <c r="P42" i="8"/>
  <c r="Q42" i="8"/>
  <c r="P49" i="8"/>
  <c r="Q49" i="8"/>
  <c r="P57" i="8" l="1"/>
  <c r="Q57" i="8"/>
  <c r="E27" i="8"/>
  <c r="F27" i="8"/>
  <c r="F37" i="8"/>
  <c r="E37" i="8"/>
  <c r="F42" i="8"/>
  <c r="E42" i="8"/>
  <c r="F49" i="8"/>
  <c r="E49" i="8"/>
  <c r="E57" i="8" l="1"/>
  <c r="F57" i="8"/>
  <c r="K6" i="8" l="1"/>
  <c r="AC17" i="8" l="1"/>
  <c r="AC18" i="8"/>
  <c r="M7" i="8"/>
  <c r="M8" i="8"/>
  <c r="M9" i="8"/>
  <c r="M11" i="8"/>
  <c r="M12" i="8"/>
  <c r="M13" i="8"/>
  <c r="M15" i="8"/>
  <c r="M17" i="8"/>
  <c r="M18" i="8"/>
  <c r="M19" i="8"/>
  <c r="M21" i="8"/>
  <c r="M22" i="8"/>
  <c r="M23" i="8"/>
  <c r="M24" i="8"/>
  <c r="M25" i="8"/>
  <c r="M26" i="8"/>
  <c r="M28" i="8"/>
  <c r="M29" i="8"/>
  <c r="M30" i="8"/>
  <c r="M31" i="8"/>
  <c r="M33" i="8"/>
  <c r="M34" i="8"/>
  <c r="M35" i="8"/>
  <c r="M36" i="8"/>
  <c r="M38" i="8"/>
  <c r="M40" i="8"/>
  <c r="M41" i="8"/>
  <c r="M43" i="8"/>
  <c r="M44" i="8"/>
  <c r="M45" i="8"/>
  <c r="M46" i="8"/>
  <c r="M48" i="8"/>
  <c r="M51" i="8"/>
  <c r="M52" i="8"/>
  <c r="M53" i="8"/>
  <c r="M54" i="8"/>
  <c r="M55" i="8"/>
  <c r="M56" i="8"/>
  <c r="AF17" i="8"/>
  <c r="AE17" i="8"/>
  <c r="AA7" i="8"/>
  <c r="AB7" i="8" s="1"/>
  <c r="AA9" i="8"/>
  <c r="AB9" i="8" s="1"/>
  <c r="AA10" i="8"/>
  <c r="AB10" i="8" s="1"/>
  <c r="AA11" i="8"/>
  <c r="AB11" i="8" s="1"/>
  <c r="AC11" i="8" s="1"/>
  <c r="AA12" i="8"/>
  <c r="AB12" i="8" s="1"/>
  <c r="AC12" i="8" s="1"/>
  <c r="AA13" i="8"/>
  <c r="AB13" i="8" s="1"/>
  <c r="AC13" i="8" s="1"/>
  <c r="AA14" i="8"/>
  <c r="AB14" i="8" s="1"/>
  <c r="AC14" i="8" s="1"/>
  <c r="AA15" i="8"/>
  <c r="AB15" i="8" s="1"/>
  <c r="AC15" i="8" s="1"/>
  <c r="AA16" i="8"/>
  <c r="AA17" i="8"/>
  <c r="AA18" i="8"/>
  <c r="AA19" i="8"/>
  <c r="AB19" i="8" s="1"/>
  <c r="AC19" i="8" s="1"/>
  <c r="AA20" i="8"/>
  <c r="AB20" i="8" s="1"/>
  <c r="AC20" i="8" s="1"/>
  <c r="AA21" i="8"/>
  <c r="AA22" i="8"/>
  <c r="AB22" i="8" s="1"/>
  <c r="AC22" i="8" s="1"/>
  <c r="AA23" i="8"/>
  <c r="AB23" i="8" s="1"/>
  <c r="AC23" i="8" s="1"/>
  <c r="AA24" i="8"/>
  <c r="AB24" i="8" s="1"/>
  <c r="AC24" i="8" s="1"/>
  <c r="AA25" i="8"/>
  <c r="AB25" i="8" s="1"/>
  <c r="AA26" i="8"/>
  <c r="AB26" i="8" s="1"/>
  <c r="AA28" i="8"/>
  <c r="AB28" i="8" s="1"/>
  <c r="AC28" i="8" s="1"/>
  <c r="AA29" i="8"/>
  <c r="AB29" i="8" s="1"/>
  <c r="AC29" i="8" s="1"/>
  <c r="AA30" i="8"/>
  <c r="AB30" i="8" s="1"/>
  <c r="AC30" i="8" s="1"/>
  <c r="AA31" i="8"/>
  <c r="AB31" i="8" s="1"/>
  <c r="AC31" i="8" s="1"/>
  <c r="AA33" i="8"/>
  <c r="AB33" i="8" s="1"/>
  <c r="AC33" i="8" s="1"/>
  <c r="AA34" i="8"/>
  <c r="AB34" i="8" s="1"/>
  <c r="AC34" i="8" s="1"/>
  <c r="AA35" i="8"/>
  <c r="AB35" i="8" s="1"/>
  <c r="AA36" i="8"/>
  <c r="AB36" i="8" s="1"/>
  <c r="AA38" i="8"/>
  <c r="AB38" i="8" s="1"/>
  <c r="AA40" i="8"/>
  <c r="AB40" i="8" s="1"/>
  <c r="AC40" i="8" s="1"/>
  <c r="AA41" i="8"/>
  <c r="AB41" i="8" s="1"/>
  <c r="AC41" i="8" s="1"/>
  <c r="AA43" i="8"/>
  <c r="AB43" i="8" s="1"/>
  <c r="AC43" i="8" s="1"/>
  <c r="AA44" i="8"/>
  <c r="AB44" i="8" s="1"/>
  <c r="AC44" i="8" s="1"/>
  <c r="AA45" i="8"/>
  <c r="AB45" i="8" s="1"/>
  <c r="AC45" i="8" s="1"/>
  <c r="AA46" i="8"/>
  <c r="AB46" i="8" s="1"/>
  <c r="AC46" i="8" s="1"/>
  <c r="AA48" i="8"/>
  <c r="AB48" i="8" s="1"/>
  <c r="AC48" i="8" s="1"/>
  <c r="AA50" i="8"/>
  <c r="AA51" i="8"/>
  <c r="AB51" i="8" s="1"/>
  <c r="AC51" i="8" s="1"/>
  <c r="AA52" i="8"/>
  <c r="AB52" i="8" s="1"/>
  <c r="AC52" i="8" s="1"/>
  <c r="AA53" i="8"/>
  <c r="AB53" i="8" s="1"/>
  <c r="AC53" i="8" s="1"/>
  <c r="AA54" i="8"/>
  <c r="AB54" i="8" s="1"/>
  <c r="AC54" i="8" s="1"/>
  <c r="AA55" i="8"/>
  <c r="AB55" i="8" s="1"/>
  <c r="AA56" i="8"/>
  <c r="AB56" i="8" s="1"/>
  <c r="AA6" i="8"/>
  <c r="AB6" i="8" s="1"/>
  <c r="AB37" i="8" l="1"/>
  <c r="AB21" i="8"/>
  <c r="AC21" i="8" s="1"/>
  <c r="AA8" i="8"/>
  <c r="AB8" i="8" s="1"/>
  <c r="X20" i="8"/>
  <c r="X10" i="8"/>
  <c r="V10" i="8"/>
  <c r="K31" i="8"/>
  <c r="O31" i="8"/>
  <c r="N42" i="8" l="1"/>
  <c r="O42" i="8" s="1"/>
  <c r="L42" i="8"/>
  <c r="J42" i="8"/>
  <c r="H42" i="8"/>
  <c r="G42" i="8"/>
  <c r="Y49" i="8"/>
  <c r="Z49" i="8" s="1"/>
  <c r="N49" i="8"/>
  <c r="O49" i="8" s="1"/>
  <c r="L49" i="8"/>
  <c r="J49" i="8"/>
  <c r="H49" i="8"/>
  <c r="G49" i="8"/>
  <c r="N37" i="8"/>
  <c r="L37" i="8"/>
  <c r="J37" i="8"/>
  <c r="H37" i="8"/>
  <c r="G37" i="8"/>
  <c r="X56" i="8"/>
  <c r="X55" i="8"/>
  <c r="X54" i="8"/>
  <c r="X53" i="8"/>
  <c r="X51" i="8"/>
  <c r="X48" i="8"/>
  <c r="X44" i="8"/>
  <c r="X41" i="8"/>
  <c r="X40" i="8"/>
  <c r="X36" i="8"/>
  <c r="X35" i="8"/>
  <c r="X33" i="8"/>
  <c r="X30" i="8"/>
  <c r="X29" i="8"/>
  <c r="X28" i="8"/>
  <c r="X26" i="8"/>
  <c r="X25" i="8"/>
  <c r="X24" i="8"/>
  <c r="X23" i="8"/>
  <c r="X22" i="8"/>
  <c r="X21" i="8"/>
  <c r="X19" i="8"/>
  <c r="X15" i="8"/>
  <c r="X13" i="8"/>
  <c r="X12" i="8"/>
  <c r="X11" i="8"/>
  <c r="X9" i="8"/>
  <c r="X7" i="8"/>
  <c r="X6" i="8"/>
  <c r="V56" i="8"/>
  <c r="V55" i="8"/>
  <c r="V53" i="8"/>
  <c r="V52" i="8"/>
  <c r="V51" i="8"/>
  <c r="V48" i="8"/>
  <c r="V44" i="8"/>
  <c r="V41" i="8"/>
  <c r="V36" i="8"/>
  <c r="V35" i="8"/>
  <c r="V33" i="8"/>
  <c r="V30" i="8"/>
  <c r="V28" i="8"/>
  <c r="V26" i="8"/>
  <c r="V25" i="8"/>
  <c r="V24" i="8"/>
  <c r="V23" i="8"/>
  <c r="V21" i="8"/>
  <c r="V19" i="8"/>
  <c r="V15" i="8"/>
  <c r="V13" i="8"/>
  <c r="V11" i="8"/>
  <c r="V9" i="8"/>
  <c r="V7" i="8"/>
  <c r="V6" i="8"/>
  <c r="Z6" i="8"/>
  <c r="O56" i="8"/>
  <c r="O55" i="8"/>
  <c r="O54" i="8"/>
  <c r="O53" i="8"/>
  <c r="O52" i="8"/>
  <c r="O51" i="8"/>
  <c r="O50" i="8"/>
  <c r="O48" i="8"/>
  <c r="O46" i="8"/>
  <c r="O45" i="8"/>
  <c r="O44" i="8"/>
  <c r="O43" i="8"/>
  <c r="O41" i="8"/>
  <c r="O40" i="8"/>
  <c r="O38" i="8"/>
  <c r="O36" i="8"/>
  <c r="O35" i="8"/>
  <c r="O34" i="8"/>
  <c r="O33" i="8"/>
  <c r="O30" i="8"/>
  <c r="O29" i="8"/>
  <c r="O28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M6" i="8"/>
  <c r="K56" i="8"/>
  <c r="K55" i="8"/>
  <c r="K54" i="8"/>
  <c r="K53" i="8"/>
  <c r="K52" i="8"/>
  <c r="K51" i="8"/>
  <c r="K48" i="8"/>
  <c r="K46" i="8"/>
  <c r="K45" i="8"/>
  <c r="K44" i="8"/>
  <c r="K43" i="8"/>
  <c r="K41" i="8"/>
  <c r="K40" i="8"/>
  <c r="K38" i="8"/>
  <c r="K36" i="8"/>
  <c r="K35" i="8"/>
  <c r="K34" i="8"/>
  <c r="K33" i="8"/>
  <c r="K30" i="8"/>
  <c r="K29" i="8"/>
  <c r="K28" i="8"/>
  <c r="K25" i="8"/>
  <c r="K24" i="8"/>
  <c r="K23" i="8"/>
  <c r="K22" i="8"/>
  <c r="K21" i="8"/>
  <c r="K19" i="8"/>
  <c r="K18" i="8"/>
  <c r="K17" i="8"/>
  <c r="K15" i="8"/>
  <c r="K13" i="8"/>
  <c r="K12" i="8"/>
  <c r="K11" i="8"/>
  <c r="K9" i="8"/>
  <c r="K8" i="8"/>
  <c r="K7" i="8"/>
  <c r="W27" i="8"/>
  <c r="U27" i="8"/>
  <c r="S27" i="8"/>
  <c r="R27" i="8"/>
  <c r="N27" i="8"/>
  <c r="O27" i="8" s="1"/>
  <c r="L27" i="8"/>
  <c r="J27" i="8"/>
  <c r="H27" i="8"/>
  <c r="G27" i="8"/>
  <c r="AF19" i="8"/>
  <c r="AE19" i="8"/>
  <c r="Y27" i="8" l="1"/>
  <c r="Z27" i="8" s="1"/>
  <c r="T31" i="8"/>
  <c r="T30" i="8" s="1"/>
  <c r="AA42" i="8"/>
  <c r="AB42" i="8" s="1"/>
  <c r="AC42" i="8" s="1"/>
  <c r="M42" i="8"/>
  <c r="M37" i="8"/>
  <c r="AC37" i="8"/>
  <c r="M27" i="8"/>
  <c r="M49" i="8"/>
  <c r="V27" i="8"/>
  <c r="AA49" i="8"/>
  <c r="AB49" i="8" s="1"/>
  <c r="AC49" i="8" s="1"/>
  <c r="O37" i="8"/>
  <c r="K49" i="8"/>
  <c r="K42" i="8"/>
  <c r="AA37" i="8"/>
  <c r="X37" i="8"/>
  <c r="X42" i="8"/>
  <c r="L57" i="8"/>
  <c r="X27" i="8"/>
  <c r="N57" i="8"/>
  <c r="O57" i="8" s="1"/>
  <c r="X8" i="8"/>
  <c r="V49" i="8"/>
  <c r="V42" i="8"/>
  <c r="K27" i="8"/>
  <c r="V37" i="8"/>
  <c r="V8" i="8"/>
  <c r="X49" i="8"/>
  <c r="H57" i="8"/>
  <c r="G57" i="8"/>
  <c r="K37" i="8"/>
  <c r="J57" i="8"/>
  <c r="AA27" i="8" l="1"/>
  <c r="AB27" i="8" s="1"/>
  <c r="AC27" i="8" s="1"/>
  <c r="Y57" i="8"/>
  <c r="Z57" i="8" s="1"/>
  <c r="I47" i="8"/>
  <c r="I48" i="8"/>
  <c r="T45" i="8"/>
  <c r="I40" i="8"/>
  <c r="I16" i="8"/>
  <c r="T39" i="8"/>
  <c r="T38" i="8"/>
  <c r="V57" i="8"/>
  <c r="T50" i="8"/>
  <c r="X57" i="8"/>
  <c r="T57" i="8"/>
  <c r="I38" i="8"/>
  <c r="I37" i="8"/>
  <c r="AA57" i="8"/>
  <c r="I15" i="8"/>
  <c r="I8" i="8"/>
  <c r="I57" i="8"/>
  <c r="I31" i="8"/>
  <c r="I54" i="8"/>
  <c r="K57" i="8"/>
  <c r="I23" i="8"/>
  <c r="T49" i="8"/>
  <c r="T44" i="8"/>
  <c r="T26" i="8"/>
  <c r="T25" i="8" s="1"/>
  <c r="T20" i="8"/>
  <c r="T19" i="8" s="1"/>
  <c r="T15" i="8"/>
  <c r="T12" i="8"/>
  <c r="T11" i="8" s="1"/>
  <c r="T7" i="8"/>
  <c r="T6" i="8" s="1"/>
  <c r="T24" i="8"/>
  <c r="T23" i="8" s="1"/>
  <c r="T56" i="8"/>
  <c r="T55" i="8" s="1"/>
  <c r="T52" i="8"/>
  <c r="T51" i="8" s="1"/>
  <c r="T48" i="8"/>
  <c r="T43" i="8"/>
  <c r="T40" i="8"/>
  <c r="T33" i="8"/>
  <c r="T29" i="8"/>
  <c r="T28" i="8"/>
  <c r="T14" i="8"/>
  <c r="T13" i="8" s="1"/>
  <c r="T54" i="8"/>
  <c r="T53" i="8" s="1"/>
  <c r="T41" i="8"/>
  <c r="T36" i="8"/>
  <c r="T35" i="8" s="1"/>
  <c r="T22" i="8"/>
  <c r="T21" i="8" s="1"/>
  <c r="T9" i="8"/>
  <c r="T8" i="8" s="1"/>
  <c r="T27" i="8"/>
  <c r="I53" i="8"/>
  <c r="I34" i="8"/>
  <c r="I9" i="8"/>
  <c r="I46" i="8"/>
  <c r="I33" i="8"/>
  <c r="I19" i="8"/>
  <c r="I55" i="8"/>
  <c r="I43" i="8"/>
  <c r="I28" i="8"/>
  <c r="I35" i="8"/>
  <c r="I21" i="8"/>
  <c r="I11" i="8"/>
  <c r="I44" i="8"/>
  <c r="I30" i="8"/>
  <c r="I56" i="8"/>
  <c r="I29" i="8"/>
  <c r="I17" i="8"/>
  <c r="I51" i="8"/>
  <c r="I24" i="8"/>
  <c r="I12" i="8"/>
  <c r="I45" i="8"/>
  <c r="I20" i="8"/>
  <c r="I6" i="8"/>
  <c r="I41" i="8"/>
  <c r="I26" i="8"/>
  <c r="I18" i="8"/>
  <c r="I52" i="8"/>
  <c r="I25" i="8"/>
  <c r="I13" i="8"/>
  <c r="I49" i="8"/>
  <c r="I36" i="8"/>
  <c r="I22" i="8"/>
  <c r="I7" i="8"/>
  <c r="I42" i="8"/>
  <c r="I27" i="8"/>
  <c r="M57" i="8"/>
  <c r="AB57" i="8" l="1"/>
  <c r="AD27" i="8" s="1"/>
  <c r="T42" i="8"/>
  <c r="T37" i="8"/>
  <c r="AF55" i="8"/>
  <c r="AE55" i="8"/>
  <c r="AF53" i="8"/>
  <c r="AE53" i="8"/>
  <c r="AF51" i="8"/>
  <c r="AE51" i="8"/>
  <c r="AF49" i="8"/>
  <c r="AE49" i="8"/>
  <c r="AF42" i="8"/>
  <c r="AE42" i="8"/>
  <c r="AF37" i="8"/>
  <c r="AE37" i="8"/>
  <c r="AF35" i="8"/>
  <c r="AE35" i="8"/>
  <c r="AF33" i="8"/>
  <c r="AE33" i="8"/>
  <c r="AF30" i="8"/>
  <c r="AE30" i="8"/>
  <c r="AF27" i="8"/>
  <c r="AE27" i="8"/>
  <c r="AF25" i="8"/>
  <c r="AE25" i="8"/>
  <c r="AF23" i="8"/>
  <c r="AE23" i="8"/>
  <c r="AF21" i="8"/>
  <c r="AE21" i="8"/>
  <c r="AF15" i="8"/>
  <c r="AE15" i="8"/>
  <c r="AF13" i="8"/>
  <c r="AE13" i="8"/>
  <c r="AF11" i="8"/>
  <c r="AE11" i="8"/>
  <c r="AF8" i="8"/>
  <c r="AE8" i="8"/>
  <c r="AF6" i="8"/>
  <c r="AE6" i="8"/>
  <c r="AD21" i="8" l="1"/>
  <c r="AD30" i="8"/>
  <c r="AD48" i="8"/>
  <c r="AD23" i="8"/>
  <c r="AD15" i="8"/>
  <c r="AD41" i="8"/>
  <c r="AD46" i="8"/>
  <c r="AD12" i="8"/>
  <c r="AD37" i="8"/>
  <c r="AD33" i="8"/>
  <c r="AD13" i="8"/>
  <c r="AD50" i="8"/>
  <c r="AD14" i="8"/>
  <c r="AD28" i="8"/>
  <c r="AD49" i="8"/>
  <c r="AD53" i="8"/>
  <c r="AD34" i="8"/>
  <c r="AD54" i="8"/>
  <c r="AC57" i="8"/>
  <c r="AD22" i="8"/>
  <c r="AD11" i="8"/>
  <c r="AD24" i="8"/>
  <c r="AD42" i="8"/>
  <c r="AD44" i="8"/>
  <c r="AD52" i="8"/>
  <c r="AD20" i="8"/>
  <c r="AD40" i="8"/>
  <c r="AD29" i="8"/>
  <c r="AD43" i="8"/>
  <c r="AD57" i="8"/>
  <c r="AD51" i="8"/>
  <c r="AD19" i="8"/>
  <c r="AD31" i="8"/>
  <c r="AE57" i="8"/>
  <c r="AF57" i="8"/>
</calcChain>
</file>

<file path=xl/sharedStrings.xml><?xml version="1.0" encoding="utf-8"?>
<sst xmlns="http://schemas.openxmlformats.org/spreadsheetml/2006/main" count="145" uniqueCount="88">
  <si>
    <t>Аликовский</t>
  </si>
  <si>
    <t>Ибресинский</t>
  </si>
  <si>
    <t>Козловский</t>
  </si>
  <si>
    <t>Красноармейский</t>
  </si>
  <si>
    <t>Красночетайский</t>
  </si>
  <si>
    <t>Марпосадский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</si>
  <si>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</si>
  <si>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</si>
  <si>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</si>
  <si>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</si>
  <si>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</si>
  <si>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</si>
  <si>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Ядринский</t>
  </si>
  <si>
    <t>Яльчикский</t>
  </si>
  <si>
    <t>Янтиковский</t>
  </si>
  <si>
    <t>всего</t>
  </si>
  <si>
    <t>всего,
тыс. руб.</t>
  </si>
  <si>
    <t>г.Чебоксары</t>
  </si>
  <si>
    <t>г.Новочебоксарск</t>
  </si>
  <si>
    <t>г.Алатырь</t>
  </si>
  <si>
    <t>г.Канаш</t>
  </si>
  <si>
    <t>г.Шумерля</t>
  </si>
  <si>
    <t>Отпуск воды, т.куб.м.</t>
  </si>
  <si>
    <t>в т.ч. населению</t>
  </si>
  <si>
    <t>на 1 куб.м., руб.</t>
  </si>
  <si>
    <t>ДОХОДЫ от основной деятельности</t>
  </si>
  <si>
    <t>РАСХОДЫ от основной деятельности</t>
  </si>
  <si>
    <t>Фин. рез-т от осн. деят-ти,
тыс. руб.
(+ прибыль
  - убыток)</t>
  </si>
  <si>
    <t xml:space="preserve">Рент-ть, %
</t>
  </si>
  <si>
    <t>АО "Водоканал"</t>
  </si>
  <si>
    <t>МУП "КС г. Новочебоксарска"</t>
  </si>
  <si>
    <t>МУП "Каналсеть" г.Канаш ЧР</t>
  </si>
  <si>
    <t>ООО "КАНАЛСЕТЬ+"</t>
  </si>
  <si>
    <t>МУП ЖКХ Козловского района</t>
  </si>
  <si>
    <t>МУП ЖКУ Марпосадского ГП</t>
  </si>
  <si>
    <t>МУП ЖКУ Шоршельского СП</t>
  </si>
  <si>
    <t>МУП ОП ЖКХ Порецкого района</t>
  </si>
  <si>
    <t>МУП "УК г. Цивильск"</t>
  </si>
  <si>
    <t>МУП ЖКХ "Чурачики"</t>
  </si>
  <si>
    <t>МАУ "Опытный"</t>
  </si>
  <si>
    <t>МУП ЖКХ "Ишлейское"</t>
  </si>
  <si>
    <t>ООО "Ремстройгрупп"</t>
  </si>
  <si>
    <t>ООО "Теплоэнергосеть"</t>
  </si>
  <si>
    <t>МУП "ЖКХ "Вурман-Сюктерское"</t>
  </si>
  <si>
    <t>МУП ЖКХ "Атлашевское"</t>
  </si>
  <si>
    <t>Ядринское МПП ЖКХ</t>
  </si>
  <si>
    <t>ООО "Спутник-1"</t>
  </si>
  <si>
    <t>ООО "Коммунальник"</t>
  </si>
  <si>
    <t>Основания для пользования объектом</t>
  </si>
  <si>
    <t>Срок действия договора</t>
  </si>
  <si>
    <t>инвестдоговор</t>
  </si>
  <si>
    <t>бессрочный</t>
  </si>
  <si>
    <t>хозведение</t>
  </si>
  <si>
    <t>аренда</t>
  </si>
  <si>
    <t>концессия</t>
  </si>
  <si>
    <t>ООО ЖКХ</t>
  </si>
  <si>
    <t>кредиторская</t>
  </si>
  <si>
    <t>МУП "Чистая вода"</t>
  </si>
  <si>
    <t>дебиторская</t>
  </si>
  <si>
    <t>Размер задолженности на 01.01.2021 (оперативные данные), тыс.руб.</t>
  </si>
  <si>
    <t>ГУП ЧР "БОС" Минстроя Чувашии</t>
  </si>
  <si>
    <t xml:space="preserve">МУП "Водоканал" </t>
  </si>
  <si>
    <t>МП по МТС "Красночетайскагропромснаб"</t>
  </si>
  <si>
    <t>МУП "Урмарытеплосеть"</t>
  </si>
  <si>
    <t>опер. упр-ие</t>
  </si>
  <si>
    <t>Наименование МО/РСО</t>
  </si>
  <si>
    <t>Доля РСО в общем объеме отпуска воды</t>
  </si>
  <si>
    <t>Пропуск сточных вод, т.куб.м.</t>
  </si>
  <si>
    <t>Доля РСО в общем объеме пропуска сточных вод</t>
  </si>
  <si>
    <t>Суммарный финансовый результатот осн. деят-ти,тыс. руб.
(+ прибыль
  - убыток)</t>
  </si>
  <si>
    <t>Убыток от осн. деят-ти,тыс. руб.</t>
  </si>
  <si>
    <t>Доля РСО в общем объеме убытка, %</t>
  </si>
  <si>
    <t>Убы-ть, %</t>
  </si>
  <si>
    <t>РСО, себестоимость производста в которых превышает среднереспубликанский показатель более, чем на 30%</t>
  </si>
  <si>
    <t>Необходимая валовая выручка, тыс.руб.</t>
  </si>
  <si>
    <t>Утверждено в тарифе на питьевую воду на 2019 год</t>
  </si>
  <si>
    <t>Утверждено в тарифе на водоотведение на 2019 год</t>
  </si>
  <si>
    <t>Объем сточных вод, т.куб.м.</t>
  </si>
  <si>
    <t>Необходимая валовая выручка*, тыс.руб.</t>
  </si>
  <si>
    <t>МУП ЖКХ Моргаушское**</t>
  </si>
  <si>
    <t>*- для организаций на общем режиме НВВ без НДС</t>
  </si>
  <si>
    <t>**-тарифы установлены диффернировано по сельским поселениям</t>
  </si>
  <si>
    <t>Основные показатели деятельности в сфере водоснабжения за 2020 год (по информации РСО, представленной в Минстрой Чувашии)</t>
  </si>
  <si>
    <t>Основные показатели деятельности в сфере водоотведения за 2020 год (по информации РСО, представленной в Минстрой Чувашии)</t>
  </si>
  <si>
    <t xml:space="preserve">Всего </t>
  </si>
  <si>
    <t>Основные показатели работы педприятий ЖКХ по виду деятельности "Водоотведение" 
за 2021 год</t>
  </si>
  <si>
    <t>ООО "Водканал+"</t>
  </si>
  <si>
    <t>МУП ЖКХ 
Красноармейского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</si>
</sst>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&quot;р.&quot;_-;\-* #,##0.00&quot;р.&quot;_-;_-* &quot;-&quot;??&quot;р.&quot;_-;_-@_-"/>
  </numFmts>
  <fonts count="33" x14ac:knownFonts="1">
    <font>
      <sz val="10"/>
      <name val="Times New Roman CYR"/>
      <charset val="204"/>
    </font>
    <font>
      <sz val="11"/>
      <color theme="1"/>
      <name val="Times New Roman Cyr"/>
      <family val="1"/>
      <charset val="204"/>
    </font>
    <font>
      <b/>
      <sz val="12"/>
      <color theme="1"/>
      <name val="Times New Roman Cyr"/>
      <family val="1"/>
      <charset val="204"/>
    </font>
    <font>
      <sz val="12"/>
      <color theme="1"/>
      <name val="Times New Roman Cyr"/>
      <family val="1"/>
      <charset val="204"/>
    </font>
    <font>
      <b/>
      <sz val="14"/>
      <color theme="1"/>
      <name val="Times New Roman Cyr"/>
      <family val="1"/>
      <charset val="204"/>
    </font>
    <font>
      <b/>
      <sz val="11"/>
      <color theme="1"/>
      <name val="Times New Roman Cyr"/>
      <family val="1"/>
      <charset val="204"/>
    </font>
    <font>
      <sz val="10"/>
      <name val="Arial Cyr"/>
      <charset val="204"/>
    </font>
    <font>
      <b/>
      <sz val="11"/>
      <color theme="1"/>
      <name val="Times New Roman Cyr"/>
      <charset val="204"/>
    </font>
    <font>
      <i/>
      <sz val="11"/>
      <color theme="1"/>
      <name val="Times New Roman Cyr"/>
      <charset val="204"/>
    </font>
    <font>
      <sz val="11"/>
      <color theme="1"/>
      <name val="Times New Roman Cyr"/>
      <charset val="204"/>
    </font>
    <font>
      <b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i/>
      <sz val="11"/>
      <name val="Times New Roman Cyr"/>
      <charset val="204"/>
    </font>
    <font>
      <i/>
      <sz val="10"/>
      <color theme="1"/>
      <name val="Times New Roman Cyr"/>
      <charset val="204"/>
    </font>
    <font>
      <b/>
      <i/>
      <sz val="12"/>
      <color theme="1"/>
      <name val="Times New Roman Cyr"/>
      <charset val="204"/>
    </font>
    <font>
      <b/>
      <i/>
      <sz val="11"/>
      <color theme="1"/>
      <name val="Times New Roman Cyr"/>
      <charset val="204"/>
    </font>
    <font>
      <i/>
      <sz val="12"/>
      <color theme="1"/>
      <name val="Times New Roman Cyr"/>
      <charset val="204"/>
    </font>
    <font>
      <sz val="10"/>
      <color theme="1"/>
      <name val="Times New Roman Cyr"/>
      <family val="1"/>
      <charset val="204"/>
    </font>
    <font>
      <sz val="10"/>
      <color theme="1"/>
      <name val="Times New Roman Cyr"/>
      <charset val="204"/>
    </font>
    <font>
      <sz val="11"/>
      <name val="Times New Roman Cyr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9"/>
      <name val="Tahoma"/>
      <family val="2"/>
      <charset val="204"/>
    </font>
    <font>
      <sz val="10"/>
      <name val="Tahoma"/>
      <family val="2"/>
      <charset val="204"/>
    </font>
    <font>
      <sz val="13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0"/>
      <color indexed="62"/>
      <name val="Tahoma"/>
      <family val="2"/>
      <charset val="204"/>
    </font>
    <font>
      <i/>
      <sz val="10"/>
      <name val="Times New Roman Cyr"/>
      <charset val="204"/>
    </font>
    <font>
      <i/>
      <sz val="11"/>
      <color rgb="FFFF0000"/>
      <name val="Times New Roman Cyr"/>
      <charset val="204"/>
    </font>
    <font>
      <sz val="11"/>
      <color rgb="FFFF0000"/>
      <name val="Times New Roman Cyr"/>
      <charset val="204"/>
    </font>
    <font>
      <b/>
      <sz val="11"/>
      <color rgb="FFFF0000"/>
      <name val="Times New Roman Cyr"/>
      <charset val="204"/>
    </font>
    <font>
      <b/>
      <i/>
      <sz val="11"/>
      <color rgb="FFFF0000"/>
      <name val="Times New Roman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lightDown">
        <fgColor indexed="42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3">
    <xf numFmtId="0" fontId="0" fillId="0" borderId="0"/>
    <xf numFmtId="0" fontId="6" fillId="0" borderId="0"/>
    <xf numFmtId="165" fontId="6" fillId="0" borderId="0" applyFont="0" applyFill="0" applyBorder="0" applyAlignment="0" applyProtection="0"/>
    <xf numFmtId="0" fontId="23" fillId="0" borderId="0">
      <alignment wrapText="1"/>
    </xf>
    <xf numFmtId="0" fontId="24" fillId="4" borderId="48" applyNumberFormat="0">
      <alignment horizontal="center" vertical="center"/>
    </xf>
    <xf numFmtId="0" fontId="23" fillId="5" borderId="49" applyNumberFormat="0" applyAlignment="0"/>
    <xf numFmtId="0" fontId="25" fillId="0" borderId="0"/>
    <xf numFmtId="0" fontId="6" fillId="0" borderId="0"/>
    <xf numFmtId="0" fontId="23" fillId="6" borderId="49" applyAlignment="0">
      <alignment horizontal="left" vertical="center"/>
    </xf>
    <xf numFmtId="0" fontId="26" fillId="0" borderId="0"/>
    <xf numFmtId="49" fontId="22" fillId="0" borderId="0" applyBorder="0">
      <alignment vertical="top"/>
    </xf>
    <xf numFmtId="0" fontId="23" fillId="0" borderId="49" applyNumberFormat="0" applyAlignment="0">
      <protection locked="0"/>
    </xf>
    <xf numFmtId="0" fontId="27" fillId="7" borderId="49" applyNumberFormat="0" applyAlignment="0"/>
  </cellStyleXfs>
  <cellXfs count="21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4" xfId="0" applyFont="1" applyBorder="1" applyAlignment="1">
      <alignment horizontal="center" vertical="top" wrapText="1"/>
    </xf>
    <xf numFmtId="1" fontId="7" fillId="0" borderId="10" xfId="0" applyNumberFormat="1" applyFont="1" applyFill="1" applyBorder="1"/>
    <xf numFmtId="0" fontId="7" fillId="0" borderId="9" xfId="0" applyFont="1" applyFill="1" applyBorder="1"/>
    <xf numFmtId="0" fontId="8" fillId="0" borderId="0" xfId="0" applyFont="1"/>
    <xf numFmtId="0" fontId="7" fillId="0" borderId="0" xfId="0" applyFont="1" applyFill="1"/>
    <xf numFmtId="1" fontId="1" fillId="0" borderId="0" xfId="0" applyNumberFormat="1" applyFont="1"/>
    <xf numFmtId="0" fontId="2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" fontId="7" fillId="0" borderId="6" xfId="0" applyNumberFormat="1" applyFont="1" applyFill="1" applyBorder="1"/>
    <xf numFmtId="0" fontId="12" fillId="0" borderId="9" xfId="0" applyFont="1" applyFill="1" applyBorder="1"/>
    <xf numFmtId="0" fontId="7" fillId="0" borderId="8" xfId="0" applyFont="1" applyFill="1" applyBorder="1"/>
    <xf numFmtId="164" fontId="7" fillId="0" borderId="9" xfId="0" applyNumberFormat="1" applyFont="1" applyFill="1" applyBorder="1"/>
    <xf numFmtId="0" fontId="1" fillId="0" borderId="14" xfId="0" applyFont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wrapText="1"/>
    </xf>
    <xf numFmtId="0" fontId="16" fillId="0" borderId="0" xfId="0" applyFont="1"/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/>
    </xf>
    <xf numFmtId="0" fontId="17" fillId="0" borderId="12" xfId="0" applyFont="1" applyBorder="1" applyAlignment="1">
      <alignment horizontal="center" vertical="top"/>
    </xf>
    <xf numFmtId="0" fontId="13" fillId="2" borderId="14" xfId="0" applyFont="1" applyFill="1" applyBorder="1" applyAlignment="1">
      <alignment horizontal="center" vertical="top" wrapText="1"/>
    </xf>
    <xf numFmtId="0" fontId="12" fillId="0" borderId="8" xfId="0" applyFont="1" applyFill="1" applyBorder="1"/>
    <xf numFmtId="1" fontId="12" fillId="0" borderId="6" xfId="0" applyNumberFormat="1" applyFont="1" applyFill="1" applyBorder="1"/>
    <xf numFmtId="1" fontId="20" fillId="0" borderId="6" xfId="0" applyNumberFormat="1" applyFont="1" applyFill="1" applyBorder="1"/>
    <xf numFmtId="164" fontId="20" fillId="0" borderId="9" xfId="0" applyNumberFormat="1" applyFont="1" applyFill="1" applyBorder="1"/>
    <xf numFmtId="0" fontId="12" fillId="0" borderId="0" xfId="0" applyFont="1" applyFill="1"/>
    <xf numFmtId="1" fontId="12" fillId="0" borderId="10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7" fillId="0" borderId="5" xfId="0" applyFont="1" applyFill="1" applyBorder="1"/>
    <xf numFmtId="0" fontId="12" fillId="0" borderId="5" xfId="0" applyFont="1" applyFill="1" applyBorder="1"/>
    <xf numFmtId="1" fontId="7" fillId="0" borderId="29" xfId="0" applyNumberFormat="1" applyFont="1" applyFill="1" applyBorder="1"/>
    <xf numFmtId="1" fontId="12" fillId="0" borderId="29" xfId="0" applyNumberFormat="1" applyFont="1" applyFill="1" applyBorder="1"/>
    <xf numFmtId="0" fontId="7" fillId="0" borderId="40" xfId="0" applyFont="1" applyFill="1" applyBorder="1"/>
    <xf numFmtId="0" fontId="9" fillId="0" borderId="0" xfId="0" applyFont="1" applyFill="1" applyBorder="1" applyAlignment="1">
      <alignment horizontal="left"/>
    </xf>
    <xf numFmtId="0" fontId="7" fillId="0" borderId="44" xfId="0" applyFont="1" applyFill="1" applyBorder="1" applyAlignment="1">
      <alignment horizontal="center"/>
    </xf>
    <xf numFmtId="0" fontId="19" fillId="0" borderId="44" xfId="0" applyFont="1" applyFill="1" applyBorder="1" applyAlignment="1">
      <alignment horizontal="center"/>
    </xf>
    <xf numFmtId="164" fontId="7" fillId="0" borderId="10" xfId="0" applyNumberFormat="1" applyFont="1" applyFill="1" applyBorder="1"/>
    <xf numFmtId="164" fontId="7" fillId="0" borderId="6" xfId="0" applyNumberFormat="1" applyFont="1" applyFill="1" applyBorder="1"/>
    <xf numFmtId="1" fontId="7" fillId="0" borderId="6" xfId="0" applyNumberFormat="1" applyFont="1" applyFill="1" applyBorder="1" applyAlignment="1">
      <alignment horizontal="right"/>
    </xf>
    <xf numFmtId="0" fontId="1" fillId="0" borderId="12" xfId="0" applyFont="1" applyBorder="1" applyAlignment="1">
      <alignment horizontal="center" vertical="top" wrapText="1"/>
    </xf>
    <xf numFmtId="164" fontId="12" fillId="0" borderId="9" xfId="0" applyNumberFormat="1" applyFont="1" applyFill="1" applyBorder="1"/>
    <xf numFmtId="1" fontId="12" fillId="0" borderId="6" xfId="0" applyNumberFormat="1" applyFont="1" applyFill="1" applyBorder="1" applyAlignment="1">
      <alignment horizontal="right"/>
    </xf>
    <xf numFmtId="1" fontId="12" fillId="0" borderId="10" xfId="0" applyNumberFormat="1" applyFont="1" applyFill="1" applyBorder="1" applyAlignment="1">
      <alignment horizontal="right"/>
    </xf>
    <xf numFmtId="1" fontId="20" fillId="0" borderId="10" xfId="0" applyNumberFormat="1" applyFont="1" applyFill="1" applyBorder="1"/>
    <xf numFmtId="0" fontId="20" fillId="0" borderId="8" xfId="0" applyFont="1" applyFill="1" applyBorder="1"/>
    <xf numFmtId="0" fontId="20" fillId="0" borderId="40" xfId="0" applyFont="1" applyFill="1" applyBorder="1"/>
    <xf numFmtId="0" fontId="20" fillId="0" borderId="5" xfId="0" applyFont="1" applyFill="1" applyBorder="1" applyAlignment="1">
      <alignment horizontal="center"/>
    </xf>
    <xf numFmtId="0" fontId="20" fillId="0" borderId="44" xfId="0" applyFont="1" applyFill="1" applyBorder="1" applyAlignment="1">
      <alignment horizontal="center"/>
    </xf>
    <xf numFmtId="1" fontId="20" fillId="0" borderId="6" xfId="0" applyNumberFormat="1" applyFont="1" applyFill="1" applyBorder="1" applyAlignment="1">
      <alignment horizontal="right"/>
    </xf>
    <xf numFmtId="0" fontId="20" fillId="0" borderId="5" xfId="0" applyFont="1" applyFill="1" applyBorder="1"/>
    <xf numFmtId="0" fontId="20" fillId="0" borderId="9" xfId="0" applyFont="1" applyFill="1" applyBorder="1"/>
    <xf numFmtId="0" fontId="20" fillId="0" borderId="0" xfId="0" applyFont="1" applyFill="1"/>
    <xf numFmtId="1" fontId="20" fillId="0" borderId="29" xfId="0" applyNumberFormat="1" applyFont="1" applyFill="1" applyBorder="1"/>
    <xf numFmtId="1" fontId="19" fillId="0" borderId="6" xfId="0" applyNumberFormat="1" applyFont="1" applyFill="1" applyBorder="1" applyAlignment="1">
      <alignment horizontal="right"/>
    </xf>
    <xf numFmtId="0" fontId="19" fillId="0" borderId="5" xfId="0" applyFont="1" applyFill="1" applyBorder="1" applyAlignment="1">
      <alignment horizontal="center" wrapText="1"/>
    </xf>
    <xf numFmtId="0" fontId="19" fillId="0" borderId="44" xfId="0" applyFont="1" applyFill="1" applyBorder="1" applyAlignment="1">
      <alignment horizontal="center" wrapText="1"/>
    </xf>
    <xf numFmtId="1" fontId="20" fillId="0" borderId="10" xfId="0" applyNumberFormat="1" applyFont="1" applyFill="1" applyBorder="1" applyAlignment="1">
      <alignment horizontal="right"/>
    </xf>
    <xf numFmtId="164" fontId="20" fillId="0" borderId="10" xfId="0" applyNumberFormat="1" applyFont="1" applyFill="1" applyBorder="1"/>
    <xf numFmtId="164" fontId="20" fillId="0" borderId="6" xfId="0" applyNumberFormat="1" applyFont="1" applyFill="1" applyBorder="1"/>
    <xf numFmtId="164" fontId="12" fillId="0" borderId="10" xfId="0" applyNumberFormat="1" applyFont="1" applyFill="1" applyBorder="1"/>
    <xf numFmtId="164" fontId="12" fillId="0" borderId="6" xfId="0" applyNumberFormat="1" applyFont="1" applyFill="1" applyBorder="1"/>
    <xf numFmtId="0" fontId="29" fillId="0" borderId="8" xfId="0" applyFont="1" applyFill="1" applyBorder="1"/>
    <xf numFmtId="0" fontId="30" fillId="0" borderId="5" xfId="0" applyFont="1" applyFill="1" applyBorder="1" applyAlignment="1">
      <alignment horizontal="center"/>
    </xf>
    <xf numFmtId="0" fontId="30" fillId="0" borderId="44" xfId="0" applyFont="1" applyFill="1" applyBorder="1" applyAlignment="1">
      <alignment horizontal="center"/>
    </xf>
    <xf numFmtId="1" fontId="29" fillId="0" borderId="29" xfId="0" applyNumberFormat="1" applyFont="1" applyFill="1" applyBorder="1"/>
    <xf numFmtId="1" fontId="29" fillId="0" borderId="6" xfId="0" applyNumberFormat="1" applyFont="1" applyFill="1" applyBorder="1"/>
    <xf numFmtId="0" fontId="29" fillId="0" borderId="5" xfId="0" applyFont="1" applyFill="1" applyBorder="1"/>
    <xf numFmtId="0" fontId="29" fillId="0" borderId="9" xfId="0" applyFont="1" applyFill="1" applyBorder="1"/>
    <xf numFmtId="0" fontId="29" fillId="0" borderId="0" xfId="0" applyFont="1" applyFill="1"/>
    <xf numFmtId="0" fontId="7" fillId="0" borderId="16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1" fontId="7" fillId="0" borderId="7" xfId="0" applyNumberFormat="1" applyFont="1" applyFill="1" applyBorder="1" applyAlignment="1">
      <alignment horizontal="right"/>
    </xf>
    <xf numFmtId="1" fontId="7" fillId="0" borderId="21" xfId="0" applyNumberFormat="1" applyFont="1" applyFill="1" applyBorder="1"/>
    <xf numFmtId="1" fontId="7" fillId="0" borderId="7" xfId="0" applyNumberFormat="1" applyFont="1" applyFill="1" applyBorder="1"/>
    <xf numFmtId="164" fontId="15" fillId="0" borderId="7" xfId="0" applyNumberFormat="1" applyFont="1" applyFill="1" applyBorder="1"/>
    <xf numFmtId="2" fontId="15" fillId="0" borderId="7" xfId="0" applyNumberFormat="1" applyFont="1" applyFill="1" applyBorder="1"/>
    <xf numFmtId="164" fontId="7" fillId="0" borderId="17" xfId="0" applyNumberFormat="1" applyFont="1" applyFill="1" applyBorder="1"/>
    <xf numFmtId="2" fontId="15" fillId="0" borderId="6" xfId="0" applyNumberFormat="1" applyFont="1" applyFill="1" applyBorder="1"/>
    <xf numFmtId="1" fontId="7" fillId="0" borderId="30" xfId="0" applyNumberFormat="1" applyFont="1" applyFill="1" applyBorder="1"/>
    <xf numFmtId="1" fontId="7" fillId="0" borderId="39" xfId="0" applyNumberFormat="1" applyFont="1" applyFill="1" applyBorder="1"/>
    <xf numFmtId="1" fontId="15" fillId="0" borderId="30" xfId="0" applyNumberFormat="1" applyFont="1" applyFill="1" applyBorder="1"/>
    <xf numFmtId="0" fontId="7" fillId="0" borderId="16" xfId="0" applyFont="1" applyFill="1" applyBorder="1"/>
    <xf numFmtId="0" fontId="7" fillId="0" borderId="17" xfId="0" applyFont="1" applyFill="1" applyBorder="1"/>
    <xf numFmtId="0" fontId="8" fillId="0" borderId="8" xfId="0" applyFont="1" applyFill="1" applyBorder="1"/>
    <xf numFmtId="0" fontId="9" fillId="0" borderId="5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1" fontId="8" fillId="0" borderId="6" xfId="0" applyNumberFormat="1" applyFont="1" applyFill="1" applyBorder="1" applyAlignment="1">
      <alignment horizontal="right"/>
    </xf>
    <xf numFmtId="1" fontId="8" fillId="0" borderId="10" xfId="0" applyNumberFormat="1" applyFont="1" applyFill="1" applyBorder="1" applyAlignment="1">
      <alignment horizontal="right"/>
    </xf>
    <xf numFmtId="1" fontId="8" fillId="0" borderId="10" xfId="0" applyNumberFormat="1" applyFont="1" applyFill="1" applyBorder="1"/>
    <xf numFmtId="1" fontId="8" fillId="0" borderId="6" xfId="0" applyNumberFormat="1" applyFont="1" applyFill="1" applyBorder="1"/>
    <xf numFmtId="164" fontId="8" fillId="0" borderId="6" xfId="0" applyNumberFormat="1" applyFont="1" applyFill="1" applyBorder="1"/>
    <xf numFmtId="2" fontId="8" fillId="0" borderId="6" xfId="0" applyNumberFormat="1" applyFont="1" applyFill="1" applyBorder="1"/>
    <xf numFmtId="1" fontId="1" fillId="0" borderId="6" xfId="0" applyNumberFormat="1" applyFont="1" applyFill="1" applyBorder="1"/>
    <xf numFmtId="164" fontId="8" fillId="0" borderId="9" xfId="0" applyNumberFormat="1" applyFont="1" applyFill="1" applyBorder="1"/>
    <xf numFmtId="164" fontId="8" fillId="0" borderId="10" xfId="0" applyNumberFormat="1" applyFont="1" applyFill="1" applyBorder="1"/>
    <xf numFmtId="1" fontId="8" fillId="0" borderId="29" xfId="0" applyNumberFormat="1" applyFont="1" applyFill="1" applyBorder="1"/>
    <xf numFmtId="0" fontId="8" fillId="0" borderId="5" xfId="0" applyFont="1" applyFill="1" applyBorder="1"/>
    <xf numFmtId="0" fontId="8" fillId="0" borderId="9" xfId="0" applyFont="1" applyFill="1" applyBorder="1"/>
    <xf numFmtId="0" fontId="8" fillId="0" borderId="0" xfId="0" applyFont="1" applyFill="1"/>
    <xf numFmtId="164" fontId="15" fillId="0" borderId="6" xfId="0" applyNumberFormat="1" applyFont="1" applyFill="1" applyBorder="1"/>
    <xf numFmtId="1" fontId="15" fillId="0" borderId="29" xfId="0" applyNumberFormat="1" applyFont="1" applyFill="1" applyBorder="1"/>
    <xf numFmtId="0" fontId="12" fillId="0" borderId="40" xfId="0" applyFont="1" applyFill="1" applyBorder="1"/>
    <xf numFmtId="2" fontId="12" fillId="0" borderId="6" xfId="0" applyNumberFormat="1" applyFont="1" applyFill="1" applyBorder="1"/>
    <xf numFmtId="0" fontId="12" fillId="0" borderId="40" xfId="0" applyFont="1" applyFill="1" applyBorder="1" applyAlignment="1">
      <alignment wrapText="1"/>
    </xf>
    <xf numFmtId="164" fontId="21" fillId="0" borderId="6" xfId="0" applyNumberFormat="1" applyFont="1" applyFill="1" applyBorder="1"/>
    <xf numFmtId="2" fontId="21" fillId="0" borderId="6" xfId="0" applyNumberFormat="1" applyFont="1" applyFill="1" applyBorder="1"/>
    <xf numFmtId="164" fontId="21" fillId="0" borderId="29" xfId="0" applyNumberFormat="1" applyFont="1" applyFill="1" applyBorder="1"/>
    <xf numFmtId="164" fontId="12" fillId="0" borderId="29" xfId="0" applyNumberFormat="1" applyFont="1" applyFill="1" applyBorder="1"/>
    <xf numFmtId="164" fontId="20" fillId="0" borderId="29" xfId="0" applyNumberFormat="1" applyFont="1" applyFill="1" applyBorder="1"/>
    <xf numFmtId="1" fontId="19" fillId="0" borderId="6" xfId="0" applyNumberFormat="1" applyFont="1" applyFill="1" applyBorder="1"/>
    <xf numFmtId="1" fontId="19" fillId="0" borderId="29" xfId="0" applyNumberFormat="1" applyFont="1" applyFill="1" applyBorder="1"/>
    <xf numFmtId="1" fontId="12" fillId="0" borderId="28" xfId="0" applyNumberFormat="1" applyFont="1" applyFill="1" applyBorder="1" applyAlignment="1">
      <alignment horizontal="right"/>
    </xf>
    <xf numFmtId="1" fontId="12" fillId="0" borderId="24" xfId="0" applyNumberFormat="1" applyFont="1" applyFill="1" applyBorder="1" applyAlignment="1">
      <alignment horizontal="right"/>
    </xf>
    <xf numFmtId="164" fontId="12" fillId="0" borderId="24" xfId="0" applyNumberFormat="1" applyFont="1" applyFill="1" applyBorder="1" applyAlignment="1">
      <alignment horizontal="right"/>
    </xf>
    <xf numFmtId="2" fontId="12" fillId="0" borderId="6" xfId="0" applyNumberFormat="1" applyFont="1" applyFill="1" applyBorder="1" applyAlignment="1">
      <alignment horizontal="right"/>
    </xf>
    <xf numFmtId="1" fontId="12" fillId="0" borderId="26" xfId="0" applyNumberFormat="1" applyFont="1" applyFill="1" applyBorder="1" applyAlignment="1">
      <alignment horizontal="right"/>
    </xf>
    <xf numFmtId="164" fontId="12" fillId="0" borderId="10" xfId="0" applyNumberFormat="1" applyFont="1" applyFill="1" applyBorder="1" applyAlignment="1">
      <alignment horizontal="right"/>
    </xf>
    <xf numFmtId="164" fontId="12" fillId="0" borderId="6" xfId="0" applyNumberFormat="1" applyFont="1" applyFill="1" applyBorder="1" applyAlignment="1">
      <alignment horizontal="right"/>
    </xf>
    <xf numFmtId="1" fontId="12" fillId="0" borderId="31" xfId="0" applyNumberFormat="1" applyFont="1" applyFill="1" applyBorder="1" applyAlignment="1">
      <alignment horizontal="right"/>
    </xf>
    <xf numFmtId="164" fontId="12" fillId="0" borderId="31" xfId="0" applyNumberFormat="1" applyFont="1" applyFill="1" applyBorder="1" applyAlignment="1">
      <alignment horizontal="right"/>
    </xf>
    <xf numFmtId="0" fontId="12" fillId="0" borderId="27" xfId="0" applyFont="1" applyFill="1" applyBorder="1" applyAlignment="1">
      <alignment horizontal="right"/>
    </xf>
    <xf numFmtId="0" fontId="12" fillId="0" borderId="26" xfId="0" applyFont="1" applyFill="1" applyBorder="1" applyAlignment="1">
      <alignment horizontal="right"/>
    </xf>
    <xf numFmtId="1" fontId="29" fillId="0" borderId="6" xfId="0" applyNumberFormat="1" applyFont="1" applyFill="1" applyBorder="1" applyAlignment="1">
      <alignment horizontal="right"/>
    </xf>
    <xf numFmtId="1" fontId="29" fillId="0" borderId="10" xfId="0" applyNumberFormat="1" applyFont="1" applyFill="1" applyBorder="1"/>
    <xf numFmtId="164" fontId="29" fillId="0" borderId="6" xfId="0" applyNumberFormat="1" applyFont="1" applyFill="1" applyBorder="1"/>
    <xf numFmtId="2" fontId="29" fillId="0" borderId="6" xfId="0" applyNumberFormat="1" applyFont="1" applyFill="1" applyBorder="1"/>
    <xf numFmtId="164" fontId="29" fillId="0" borderId="9" xfId="0" applyNumberFormat="1" applyFont="1" applyFill="1" applyBorder="1"/>
    <xf numFmtId="164" fontId="29" fillId="0" borderId="10" xfId="0" applyNumberFormat="1" applyFont="1" applyFill="1" applyBorder="1"/>
    <xf numFmtId="1" fontId="31" fillId="0" borderId="10" xfId="0" applyNumberFormat="1" applyFont="1" applyFill="1" applyBorder="1"/>
    <xf numFmtId="1" fontId="31" fillId="0" borderId="6" xfId="0" applyNumberFormat="1" applyFont="1" applyFill="1" applyBorder="1"/>
    <xf numFmtId="164" fontId="32" fillId="0" borderId="29" xfId="0" applyNumberFormat="1" applyFont="1" applyFill="1" applyBorder="1"/>
    <xf numFmtId="0" fontId="0" fillId="0" borderId="5" xfId="0" applyFont="1" applyFill="1" applyBorder="1" applyAlignment="1">
      <alignment horizontal="center" wrapText="1"/>
    </xf>
    <xf numFmtId="1" fontId="19" fillId="0" borderId="6" xfId="0" applyNumberFormat="1" applyFont="1" applyFill="1" applyBorder="1" applyAlignment="1">
      <alignment horizontal="right" wrapText="1"/>
    </xf>
    <xf numFmtId="0" fontId="19" fillId="0" borderId="6" xfId="0" applyFont="1" applyFill="1" applyBorder="1" applyAlignment="1">
      <alignment horizontal="center" wrapText="1"/>
    </xf>
    <xf numFmtId="1" fontId="19" fillId="0" borderId="10" xfId="0" applyNumberFormat="1" applyFont="1" applyFill="1" applyBorder="1" applyAlignment="1">
      <alignment horizontal="right" wrapText="1"/>
    </xf>
    <xf numFmtId="164" fontId="15" fillId="0" borderId="29" xfId="0" applyNumberFormat="1" applyFont="1" applyFill="1" applyBorder="1"/>
    <xf numFmtId="0" fontId="9" fillId="0" borderId="5" xfId="0" applyFont="1" applyFill="1" applyBorder="1" applyAlignment="1">
      <alignment horizontal="center" wrapText="1"/>
    </xf>
    <xf numFmtId="0" fontId="9" fillId="0" borderId="44" xfId="0" applyFont="1" applyFill="1" applyBorder="1" applyAlignment="1">
      <alignment horizontal="center" wrapText="1"/>
    </xf>
    <xf numFmtId="164" fontId="8" fillId="0" borderId="29" xfId="0" applyNumberFormat="1" applyFont="1" applyFill="1" applyBorder="1"/>
    <xf numFmtId="0" fontId="1" fillId="0" borderId="20" xfId="0" applyFont="1" applyFill="1" applyBorder="1"/>
    <xf numFmtId="0" fontId="5" fillId="0" borderId="41" xfId="0" applyFont="1" applyFill="1" applyBorder="1"/>
    <xf numFmtId="0" fontId="7" fillId="0" borderId="11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1" fontId="7" fillId="0" borderId="12" xfId="0" applyNumberFormat="1" applyFont="1" applyFill="1" applyBorder="1" applyAlignment="1">
      <alignment horizontal="right"/>
    </xf>
    <xf numFmtId="1" fontId="7" fillId="0" borderId="12" xfId="0" applyNumberFormat="1" applyFont="1" applyFill="1" applyBorder="1"/>
    <xf numFmtId="1" fontId="7" fillId="0" borderId="14" xfId="0" applyNumberFormat="1" applyFont="1" applyFill="1" applyBorder="1"/>
    <xf numFmtId="164" fontId="15" fillId="0" borderId="14" xfId="0" applyNumberFormat="1" applyFont="1" applyFill="1" applyBorder="1"/>
    <xf numFmtId="2" fontId="15" fillId="0" borderId="14" xfId="0" applyNumberFormat="1" applyFont="1" applyFill="1" applyBorder="1"/>
    <xf numFmtId="1" fontId="5" fillId="0" borderId="15" xfId="0" applyNumberFormat="1" applyFont="1" applyFill="1" applyBorder="1"/>
    <xf numFmtId="164" fontId="7" fillId="0" borderId="14" xfId="0" applyNumberFormat="1" applyFont="1" applyFill="1" applyBorder="1"/>
    <xf numFmtId="164" fontId="15" fillId="0" borderId="12" xfId="0" applyNumberFormat="1" applyFont="1" applyFill="1" applyBorder="1"/>
    <xf numFmtId="0" fontId="7" fillId="0" borderId="11" xfId="0" applyFont="1" applyFill="1" applyBorder="1"/>
    <xf numFmtId="0" fontId="7" fillId="0" borderId="15" xfId="0" applyFont="1" applyFill="1" applyBorder="1"/>
    <xf numFmtId="0" fontId="1" fillId="0" borderId="0" xfId="0" applyFont="1" applyFill="1"/>
    <xf numFmtId="0" fontId="1" fillId="0" borderId="0" xfId="0" applyFont="1" applyFill="1" applyBorder="1"/>
    <xf numFmtId="0" fontId="1" fillId="0" borderId="31" xfId="0" applyFont="1" applyFill="1" applyBorder="1"/>
    <xf numFmtId="0" fontId="9" fillId="0" borderId="35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1" fillId="0" borderId="21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11" fillId="0" borderId="17" xfId="0" applyFont="1" applyFill="1" applyBorder="1" applyAlignment="1">
      <alignment horizontal="center" wrapText="1"/>
    </xf>
    <xf numFmtId="0" fontId="9" fillId="0" borderId="23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43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9" fillId="0" borderId="4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8" fillId="0" borderId="32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33" xfId="0" applyFont="1" applyFill="1" applyBorder="1" applyAlignment="1">
      <alignment horizontal="center" vertical="top" wrapText="1"/>
    </xf>
    <xf numFmtId="0" fontId="18" fillId="0" borderId="37" xfId="0" applyFont="1" applyFill="1" applyBorder="1" applyAlignment="1">
      <alignment horizontal="center" vertical="top" wrapText="1"/>
    </xf>
    <xf numFmtId="0" fontId="18" fillId="0" borderId="38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3" fillId="0" borderId="35" xfId="0" applyFont="1" applyFill="1" applyBorder="1" applyAlignment="1">
      <alignment horizontal="center" vertical="top" wrapText="1"/>
    </xf>
    <xf numFmtId="0" fontId="13" fillId="0" borderId="34" xfId="0" applyFont="1" applyFill="1" applyBorder="1" applyAlignment="1">
      <alignment horizontal="center" vertical="top" wrapText="1"/>
    </xf>
    <xf numFmtId="0" fontId="13" fillId="0" borderId="36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 wrapText="1"/>
    </xf>
    <xf numFmtId="0" fontId="17" fillId="0" borderId="14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8" fillId="3" borderId="24" xfId="0" applyFont="1" applyFill="1" applyBorder="1" applyAlignment="1">
      <alignment horizontal="center" vertical="top" wrapText="1"/>
    </xf>
    <xf numFmtId="0" fontId="8" fillId="3" borderId="25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8" fillId="0" borderId="40" xfId="0" applyFont="1" applyFill="1" applyBorder="1"/>
    <xf numFmtId="0" fontId="28" fillId="0" borderId="40" xfId="0" applyFont="1" applyFill="1" applyBorder="1" applyAlignment="1">
      <alignment wrapText="1"/>
    </xf>
    <xf numFmtId="1" fontId="19" fillId="0" borderId="10" xfId="0" applyNumberFormat="1" applyFont="1" applyFill="1" applyBorder="1"/>
    <xf numFmtId="164" fontId="19" fillId="0" borderId="6" xfId="0" applyNumberFormat="1" applyFont="1" applyFill="1" applyBorder="1"/>
    <xf numFmtId="0" fontId="12" fillId="0" borderId="46" xfId="0" applyFont="1" applyFill="1" applyBorder="1" applyAlignment="1">
      <alignment horizontal="left"/>
    </xf>
    <xf numFmtId="0" fontId="12" fillId="0" borderId="47" xfId="0" applyFont="1" applyFill="1" applyBorder="1" applyAlignment="1">
      <alignment horizontal="left"/>
    </xf>
    <xf numFmtId="0" fontId="12" fillId="0" borderId="46" xfId="0" applyFont="1" applyFill="1" applyBorder="1" applyAlignment="1">
      <alignment horizontal="left" vertical="top"/>
    </xf>
    <xf numFmtId="0" fontId="12" fillId="0" borderId="47" xfId="0" applyFont="1" applyFill="1" applyBorder="1" applyAlignment="1">
      <alignment horizontal="left" vertical="top"/>
    </xf>
    <xf numFmtId="0" fontId="12" fillId="0" borderId="46" xfId="0" applyFont="1" applyFill="1" applyBorder="1" applyAlignment="1">
      <alignment horizontal="left" vertical="top" wrapText="1"/>
    </xf>
    <xf numFmtId="0" fontId="12" fillId="0" borderId="47" xfId="0" applyFont="1" applyFill="1" applyBorder="1" applyAlignment="1">
      <alignment horizontal="left" vertical="top" wrapText="1"/>
    </xf>
    <xf numFmtId="0" fontId="8" fillId="0" borderId="40" xfId="0" applyFont="1" applyFill="1" applyBorder="1" applyAlignment="1">
      <alignment wrapText="1"/>
    </xf>
  </cellXfs>
  <cellStyles count="13">
    <cellStyle name="Action 2" xfId="12"/>
    <cellStyle name="Cells" xfId="11"/>
    <cellStyle name="DblClick" xfId="8"/>
    <cellStyle name="Header" xfId="5"/>
    <cellStyle name="Title" xfId="4"/>
    <cellStyle name="Денежный 2" xfId="2"/>
    <cellStyle name="Обычный" xfId="0" builtinId="0"/>
    <cellStyle name="Обычный 10" xfId="10"/>
    <cellStyle name="Обычный 14" xfId="7"/>
    <cellStyle name="Обычный 2" xfId="1"/>
    <cellStyle name="Обычный 20" xfId="3"/>
    <cellStyle name="Обычный 26" xfId="6"/>
    <cellStyle name="Обычный 3" xfId="9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ARIF\tarif13\&#1044;&#1086;&#1082;&#1091;&#1084;&#1077;&#1085;&#1090;&#1099;%20&#1040;&#1085;&#1090;&#1086;&#1085;&#1086;&#1074;&#1072;%20&#1052;&#1072;&#1088;&#1080;&#1085;&#1072;\&#1044;&#1086;&#1082;&#1091;&#1084;&#1077;&#1085;&#1090;&#1099;%20&#1040;&#1085;&#1090;&#1086;&#1085;&#1086;&#1074;&#1072;%20&#1052;&#1072;&#1088;&#1080;&#1085;&#1072;\&#1090;&#1072;&#1088;&#1080;&#1092;&#1099;%202020\7%20&#1082;&#1086;&#1083;&#1083;&#1077;&#1075;&#1080;&#1103;\&#1061;&#1042;&#1057;_&#1048;_&#1052;&#1059;&#1055;%20&#1064;&#1055;&#1059;%20&#1042;&#1086;&#1076;&#1086;&#1082;&#1072;&#1085;&#1072;&#108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eload"/>
      <sheetName val="modProv"/>
      <sheetName val="modFill"/>
      <sheetName val="modList14"/>
      <sheetName val="modList02"/>
      <sheetName val="modList20"/>
      <sheetName val="modList04"/>
      <sheetName val="Инструкция"/>
      <sheetName val="Лог обновления"/>
      <sheetName val="Настройки"/>
      <sheetName val="Титульный"/>
      <sheetName val="Документы"/>
      <sheetName val="Библиотека документов"/>
      <sheetName val="Заявки на тариф и ЦСХВ-СХВ"/>
      <sheetName val="Расчет усл. км 1"/>
      <sheetName val="Расчет усл. км"/>
      <sheetName val="ФОТ 1-1"/>
      <sheetName val="ФОТ"/>
      <sheetName val="ФОТ в разрезе вид.деят."/>
      <sheetName val="Ам 1-1"/>
      <sheetName val="Амортизация"/>
      <sheetName val="К 1-1"/>
      <sheetName val="Калькуляция Инд"/>
      <sheetName val="Калькуляция Зтр"/>
      <sheetName val="Тариф 1"/>
      <sheetName val="Тариф Инд"/>
      <sheetName val="Тариф Зтр"/>
      <sheetName val="Тариф рег 1"/>
      <sheetName val="Калькуляция свод Инд"/>
      <sheetName val="Калькуляция свод Зтр"/>
      <sheetName val="Источники кап вложений"/>
      <sheetName val="Индексы"/>
      <sheetName val="Заявление"/>
      <sheetName val="Заявление_Оренбург"/>
      <sheetName val="Заявление_Тюмень"/>
      <sheetName val="Заявление 1"/>
      <sheetName val="Комментарии"/>
      <sheetName val="Проверка"/>
      <sheetName val="V"/>
      <sheetName val="AllSheetsInThisWorkbook"/>
      <sheetName val="TEHSHEET"/>
      <sheetName val="et_union_hor"/>
      <sheetName val="et_union_ver"/>
      <sheetName val="modIHLCommandBar"/>
      <sheetName val="modCheckCyan"/>
      <sheetName val="modHTTP"/>
      <sheetName val="modHypShowHide"/>
      <sheetName val="REESTR_ORG"/>
      <sheetName val="modfrmReestr"/>
      <sheetName val="modfrmSecretCode"/>
      <sheetName val="modfrmDictionary"/>
      <sheetName val="modfrmCheckUpdates"/>
      <sheetName val="modfrmDOCSPicker"/>
      <sheetName val="modfrmCOMSPicker"/>
      <sheetName val="DOCS_DEPENDENCY"/>
      <sheetName val="COMS_DEPENDENCY"/>
      <sheetName val="modDocsComsAPI"/>
      <sheetName val="modIcon"/>
      <sheetName val="modInstruction"/>
      <sheetName val="modProvGeneralProc"/>
      <sheetName val="modUpdTemplMain"/>
      <sheetName val="modReestr"/>
      <sheetName val="modHyp"/>
      <sheetName val="modThisWorkbook"/>
      <sheetName val="modList00"/>
      <sheetName val="modList01"/>
      <sheetName val="modList05"/>
      <sheetName val="modList07"/>
      <sheetName val="modList09"/>
      <sheetName val="modList13"/>
      <sheetName val="modList15"/>
      <sheetName val="modList16"/>
      <sheetName val="modListComm"/>
      <sheetName val="modfrmPreloadSelect"/>
      <sheetName val="Лист1"/>
      <sheetName val="Тариф план -5%"/>
      <sheetName val="Тариф план -5%  без амортизации"/>
      <sheetName val="Тариф рег 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F9">
            <v>2020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83">
          <cell r="E183" t="str">
            <v>Полиакриамид</v>
          </cell>
        </row>
      </sheetData>
      <sheetData sheetId="22"/>
      <sheetData sheetId="23"/>
      <sheetData sheetId="24">
        <row r="100">
          <cell r="AI100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F60"/>
  <sheetViews>
    <sheetView tabSelected="1" view="pageBreakPreview" topLeftCell="A4" zoomScale="112" zoomScaleNormal="75" zoomScaleSheetLayoutView="112" workbookViewId="0">
      <selection activeCell="AK3" sqref="AK3"/>
    </sheetView>
  </sheetViews>
  <sheetFormatPr defaultRowHeight="15" x14ac:dyDescent="0.25"/>
  <cols>
    <col min="1" max="1" width="4.33203125" style="1" customWidth="1"/>
    <col min="2" max="2" width="39.5" style="1" customWidth="1"/>
    <col min="3" max="3" width="16.6640625" style="12" hidden="1" customWidth="1"/>
    <col min="4" max="4" width="16" style="12" hidden="1" customWidth="1"/>
    <col min="5" max="5" width="10.6640625" style="12" hidden="1" customWidth="1"/>
    <col min="6" max="6" width="12.1640625" style="12" hidden="1" customWidth="1"/>
    <col min="7" max="7" width="13.1640625" style="1" hidden="1" customWidth="1"/>
    <col min="8" max="8" width="11.33203125" style="1" hidden="1" customWidth="1"/>
    <col min="9" max="9" width="13.6640625" style="6" hidden="1" customWidth="1"/>
    <col min="10" max="10" width="12.83203125" style="1" hidden="1" customWidth="1"/>
    <col min="11" max="11" width="10.83203125" style="6" hidden="1" customWidth="1"/>
    <col min="12" max="12" width="12.83203125" style="1" hidden="1" customWidth="1"/>
    <col min="13" max="13" width="10.6640625" style="6" hidden="1" customWidth="1"/>
    <col min="14" max="14" width="13" style="1" hidden="1" customWidth="1"/>
    <col min="15" max="15" width="10" style="1" hidden="1" customWidth="1"/>
    <col min="16" max="16" width="14.33203125" style="1" hidden="1" customWidth="1"/>
    <col min="17" max="17" width="0.1640625" style="1" hidden="1" customWidth="1"/>
    <col min="18" max="18" width="16" style="1" customWidth="1"/>
    <col min="19" max="19" width="15.6640625" style="1" customWidth="1"/>
    <col min="20" max="20" width="2.33203125" style="1" hidden="1" customWidth="1"/>
    <col min="21" max="21" width="13.83203125" style="1" customWidth="1"/>
    <col min="22" max="22" width="11.33203125" style="6" customWidth="1"/>
    <col min="23" max="23" width="14.33203125" style="1" customWidth="1"/>
    <col min="24" max="24" width="10.1640625" style="6" customWidth="1"/>
    <col min="25" max="25" width="14.5" style="1" customWidth="1"/>
    <col min="26" max="26" width="9.83203125" style="1" customWidth="1"/>
    <col min="27" max="28" width="13.1640625" style="1" hidden="1" customWidth="1"/>
    <col min="29" max="29" width="11.33203125" style="1" hidden="1" customWidth="1"/>
    <col min="30" max="30" width="10.33203125" style="6" hidden="1" customWidth="1"/>
    <col min="31" max="31" width="15" style="1" hidden="1" customWidth="1"/>
    <col min="32" max="32" width="14" style="1" hidden="1" customWidth="1"/>
    <col min="33" max="16384" width="9.33203125" style="1"/>
  </cols>
  <sheetData>
    <row r="1" spans="1:32" s="2" customFormat="1" ht="80.25" customHeight="1" x14ac:dyDescent="0.3">
      <c r="B1" s="195" t="s">
        <v>85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</row>
    <row r="2" spans="1:32" s="2" customFormat="1" ht="20.25" customHeight="1" thickBot="1" x14ac:dyDescent="0.3">
      <c r="B2" s="9"/>
      <c r="C2" s="10"/>
      <c r="D2" s="10"/>
      <c r="E2" s="10"/>
      <c r="F2" s="10"/>
      <c r="G2" s="9"/>
      <c r="H2" s="9"/>
      <c r="I2" s="18"/>
      <c r="J2" s="9"/>
      <c r="K2" s="18"/>
      <c r="L2" s="9"/>
      <c r="M2" s="18"/>
      <c r="N2" s="9"/>
      <c r="O2" s="9"/>
      <c r="P2" s="9"/>
      <c r="Q2" s="9"/>
      <c r="V2" s="19"/>
      <c r="X2" s="19"/>
      <c r="AD2" s="19"/>
    </row>
    <row r="3" spans="1:32" s="2" customFormat="1" ht="41.25" customHeight="1" x14ac:dyDescent="0.25">
      <c r="A3" s="187"/>
      <c r="B3" s="160" t="s">
        <v>65</v>
      </c>
      <c r="C3" s="171" t="s">
        <v>48</v>
      </c>
      <c r="D3" s="163" t="s">
        <v>49</v>
      </c>
      <c r="E3" s="174" t="s">
        <v>75</v>
      </c>
      <c r="F3" s="175"/>
      <c r="G3" s="168" t="s">
        <v>82</v>
      </c>
      <c r="H3" s="169"/>
      <c r="I3" s="169"/>
      <c r="J3" s="169"/>
      <c r="K3" s="169"/>
      <c r="L3" s="169"/>
      <c r="M3" s="169"/>
      <c r="N3" s="169"/>
      <c r="O3" s="170"/>
      <c r="P3" s="178" t="s">
        <v>76</v>
      </c>
      <c r="Q3" s="175"/>
      <c r="R3" s="168" t="s">
        <v>83</v>
      </c>
      <c r="S3" s="169"/>
      <c r="T3" s="169"/>
      <c r="U3" s="169"/>
      <c r="V3" s="169"/>
      <c r="W3" s="169"/>
      <c r="X3" s="169"/>
      <c r="Y3" s="169"/>
      <c r="Z3" s="170"/>
      <c r="AA3" s="181" t="s">
        <v>69</v>
      </c>
      <c r="AB3" s="184" t="s">
        <v>70</v>
      </c>
      <c r="AC3" s="184" t="s">
        <v>72</v>
      </c>
      <c r="AD3" s="189" t="s">
        <v>71</v>
      </c>
      <c r="AE3" s="199" t="s">
        <v>59</v>
      </c>
      <c r="AF3" s="200"/>
    </row>
    <row r="4" spans="1:32" ht="33.75" customHeight="1" x14ac:dyDescent="0.25">
      <c r="A4" s="188"/>
      <c r="B4" s="161"/>
      <c r="C4" s="172"/>
      <c r="D4" s="164"/>
      <c r="E4" s="176" t="s">
        <v>22</v>
      </c>
      <c r="F4" s="176" t="s">
        <v>78</v>
      </c>
      <c r="G4" s="198" t="s">
        <v>22</v>
      </c>
      <c r="H4" s="192"/>
      <c r="I4" s="196" t="s">
        <v>66</v>
      </c>
      <c r="J4" s="192" t="s">
        <v>25</v>
      </c>
      <c r="K4" s="192"/>
      <c r="L4" s="192" t="s">
        <v>26</v>
      </c>
      <c r="M4" s="192"/>
      <c r="N4" s="193" t="s">
        <v>27</v>
      </c>
      <c r="O4" s="166" t="s">
        <v>28</v>
      </c>
      <c r="P4" s="179" t="s">
        <v>77</v>
      </c>
      <c r="Q4" s="176" t="s">
        <v>74</v>
      </c>
      <c r="R4" s="198" t="s">
        <v>67</v>
      </c>
      <c r="S4" s="192"/>
      <c r="T4" s="196" t="s">
        <v>68</v>
      </c>
      <c r="U4" s="192" t="s">
        <v>25</v>
      </c>
      <c r="V4" s="192"/>
      <c r="W4" s="192" t="s">
        <v>26</v>
      </c>
      <c r="X4" s="192"/>
      <c r="Y4" s="193" t="s">
        <v>27</v>
      </c>
      <c r="Z4" s="166" t="s">
        <v>28</v>
      </c>
      <c r="AA4" s="182"/>
      <c r="AB4" s="185"/>
      <c r="AC4" s="185"/>
      <c r="AD4" s="190"/>
      <c r="AE4" s="201"/>
      <c r="AF4" s="202"/>
    </row>
    <row r="5" spans="1:32" ht="42.75" customHeight="1" thickBot="1" x14ac:dyDescent="0.3">
      <c r="A5" s="188"/>
      <c r="B5" s="162"/>
      <c r="C5" s="173"/>
      <c r="D5" s="165"/>
      <c r="E5" s="177"/>
      <c r="F5" s="177"/>
      <c r="G5" s="43" t="s">
        <v>15</v>
      </c>
      <c r="H5" s="20" t="s">
        <v>23</v>
      </c>
      <c r="I5" s="197"/>
      <c r="J5" s="3" t="s">
        <v>16</v>
      </c>
      <c r="K5" s="23" t="s">
        <v>24</v>
      </c>
      <c r="L5" s="3" t="s">
        <v>16</v>
      </c>
      <c r="M5" s="23" t="s">
        <v>24</v>
      </c>
      <c r="N5" s="194"/>
      <c r="O5" s="167"/>
      <c r="P5" s="180"/>
      <c r="Q5" s="177"/>
      <c r="R5" s="43" t="s">
        <v>15</v>
      </c>
      <c r="S5" s="20" t="s">
        <v>23</v>
      </c>
      <c r="T5" s="197"/>
      <c r="U5" s="17" t="s">
        <v>16</v>
      </c>
      <c r="V5" s="23" t="s">
        <v>24</v>
      </c>
      <c r="W5" s="17" t="s">
        <v>16</v>
      </c>
      <c r="X5" s="23" t="s">
        <v>24</v>
      </c>
      <c r="Y5" s="194"/>
      <c r="Z5" s="167"/>
      <c r="AA5" s="183"/>
      <c r="AB5" s="186"/>
      <c r="AC5" s="186"/>
      <c r="AD5" s="191"/>
      <c r="AE5" s="22" t="s">
        <v>58</v>
      </c>
      <c r="AF5" s="21" t="s">
        <v>56</v>
      </c>
    </row>
    <row r="6" spans="1:32" s="7" customFormat="1" x14ac:dyDescent="0.25">
      <c r="A6" s="15"/>
      <c r="B6" s="36" t="s">
        <v>17</v>
      </c>
      <c r="C6" s="73"/>
      <c r="D6" s="74"/>
      <c r="E6" s="75">
        <v>37525.26</v>
      </c>
      <c r="F6" s="75">
        <v>571322.03200000001</v>
      </c>
      <c r="G6" s="76">
        <v>36934.400000000001</v>
      </c>
      <c r="H6" s="77">
        <v>20132.8</v>
      </c>
      <c r="I6" s="78" t="e">
        <f>G6/$G$57*100</f>
        <v>#REF!</v>
      </c>
      <c r="J6" s="77">
        <v>566336</v>
      </c>
      <c r="K6" s="79">
        <f>J6/G6</f>
        <v>15.333564373592099</v>
      </c>
      <c r="L6" s="77">
        <v>595542</v>
      </c>
      <c r="M6" s="79">
        <f>L6/G6</f>
        <v>16.124317709235832</v>
      </c>
      <c r="N6" s="77">
        <v>-29206</v>
      </c>
      <c r="O6" s="80" t="str">
        <f t="shared" ref="O6:O27" si="0">IF(N6&gt;0,N6/J6*100," ")</f>
        <v xml:space="preserve"> </v>
      </c>
      <c r="P6" s="40">
        <v>33853.910000000003</v>
      </c>
      <c r="Q6" s="41">
        <v>597321.39399999997</v>
      </c>
      <c r="R6" s="4">
        <f>R7</f>
        <v>34698</v>
      </c>
      <c r="S6" s="4">
        <f t="shared" ref="S6:U6" si="1">S7</f>
        <v>24265</v>
      </c>
      <c r="T6" s="4">
        <f t="shared" si="1"/>
        <v>34.339012409686404</v>
      </c>
      <c r="U6" s="4">
        <f t="shared" si="1"/>
        <v>663451</v>
      </c>
      <c r="V6" s="81">
        <f>U6/R6</f>
        <v>19.120727419447807</v>
      </c>
      <c r="W6" s="13">
        <f>W7</f>
        <v>596371</v>
      </c>
      <c r="X6" s="81">
        <f>W6/R6</f>
        <v>17.187474782408209</v>
      </c>
      <c r="Y6" s="13">
        <f>U6-W6</f>
        <v>67080</v>
      </c>
      <c r="Z6" s="16">
        <f t="shared" ref="Z6:Z53" si="2">IF(Y6&gt;0,Y6/U6*100," ")</f>
        <v>10.110769295697798</v>
      </c>
      <c r="AA6" s="82">
        <f>Y6+N6</f>
        <v>37874</v>
      </c>
      <c r="AB6" s="83" t="str">
        <f>IF(AA6&gt;0," ",AA6)</f>
        <v xml:space="preserve"> </v>
      </c>
      <c r="AC6" s="77"/>
      <c r="AD6" s="84"/>
      <c r="AE6" s="85">
        <f>AE7</f>
        <v>223360</v>
      </c>
      <c r="AF6" s="86">
        <f>AF7</f>
        <v>212547</v>
      </c>
    </row>
    <row r="7" spans="1:32" s="102" customFormat="1" x14ac:dyDescent="0.25">
      <c r="A7" s="87">
        <v>1</v>
      </c>
      <c r="B7" s="203" t="s">
        <v>29</v>
      </c>
      <c r="C7" s="88" t="s">
        <v>50</v>
      </c>
      <c r="D7" s="89" t="s">
        <v>51</v>
      </c>
      <c r="E7" s="90">
        <v>36841.33</v>
      </c>
      <c r="F7" s="91">
        <v>582464.93000000005</v>
      </c>
      <c r="G7" s="92">
        <v>36414.5</v>
      </c>
      <c r="H7" s="93">
        <v>20744.099999999999</v>
      </c>
      <c r="I7" s="94" t="e">
        <f>G7/$G$57*100</f>
        <v>#REF!</v>
      </c>
      <c r="J7" s="93">
        <v>580267</v>
      </c>
      <c r="K7" s="95">
        <f t="shared" ref="K7:K55" si="3">J7/G7</f>
        <v>15.935053344134891</v>
      </c>
      <c r="L7" s="93">
        <v>584629</v>
      </c>
      <c r="M7" s="95">
        <f t="shared" ref="M7:M55" si="4">L7/G7</f>
        <v>16.05484079144297</v>
      </c>
      <c r="N7" s="96">
        <v>-29206</v>
      </c>
      <c r="O7" s="97" t="str">
        <f t="shared" si="0"/>
        <v xml:space="preserve"> </v>
      </c>
      <c r="P7" s="98">
        <v>33750.324000000001</v>
      </c>
      <c r="Q7" s="94">
        <v>617725.67000000004</v>
      </c>
      <c r="R7" s="92">
        <v>34698</v>
      </c>
      <c r="S7" s="93">
        <v>24265</v>
      </c>
      <c r="T7" s="94">
        <f>R7/$R$57*100</f>
        <v>34.339012409686404</v>
      </c>
      <c r="U7" s="93">
        <v>663451</v>
      </c>
      <c r="V7" s="95">
        <f t="shared" ref="V7:V55" si="5">U7/R7</f>
        <v>19.120727419447807</v>
      </c>
      <c r="W7" s="93">
        <v>596371</v>
      </c>
      <c r="X7" s="95">
        <f t="shared" ref="X7:X55" si="6">W7/R7</f>
        <v>17.187474782408209</v>
      </c>
      <c r="Y7" s="13">
        <f t="shared" ref="Y7:Y54" si="7">U7-W7</f>
        <v>67080</v>
      </c>
      <c r="Z7" s="16">
        <f t="shared" si="2"/>
        <v>10.110769295697798</v>
      </c>
      <c r="AA7" s="99">
        <f t="shared" ref="AA7:AA56" si="8">Y7+N7</f>
        <v>37874</v>
      </c>
      <c r="AB7" s="93" t="str">
        <f t="shared" ref="AB7:AB56" si="9">IF(AA7&gt;0," ",AA7)</f>
        <v xml:space="preserve"> </v>
      </c>
      <c r="AC7" s="93"/>
      <c r="AD7" s="99"/>
      <c r="AE7" s="100">
        <v>223360</v>
      </c>
      <c r="AF7" s="101">
        <v>212547</v>
      </c>
    </row>
    <row r="8" spans="1:32" s="7" customFormat="1" x14ac:dyDescent="0.25">
      <c r="A8" s="15"/>
      <c r="B8" s="36" t="s">
        <v>18</v>
      </c>
      <c r="C8" s="30"/>
      <c r="D8" s="38"/>
      <c r="E8" s="42">
        <v>9686.94</v>
      </c>
      <c r="F8" s="42">
        <v>157428.61799999999</v>
      </c>
      <c r="G8" s="4">
        <v>18075.378000000001</v>
      </c>
      <c r="H8" s="13">
        <v>4725</v>
      </c>
      <c r="I8" s="103" t="e">
        <f>G8/$G$57*100</f>
        <v>#REF!</v>
      </c>
      <c r="J8" s="13">
        <v>260396.6</v>
      </c>
      <c r="K8" s="81">
        <f t="shared" si="3"/>
        <v>14.406149625197326</v>
      </c>
      <c r="L8" s="13">
        <v>246330.1</v>
      </c>
      <c r="M8" s="81">
        <f t="shared" si="4"/>
        <v>13.627936300972516</v>
      </c>
      <c r="N8" s="13">
        <v>14066.5</v>
      </c>
      <c r="O8" s="16">
        <f t="shared" si="0"/>
        <v>5.4019522528327943</v>
      </c>
      <c r="P8" s="40">
        <v>7380</v>
      </c>
      <c r="Q8" s="41">
        <v>80068.36</v>
      </c>
      <c r="R8" s="4">
        <f>R9+R10</f>
        <v>58760.87</v>
      </c>
      <c r="S8" s="4">
        <f t="shared" ref="S8:U8" si="10">S9+S10</f>
        <v>6080</v>
      </c>
      <c r="T8" s="4">
        <f t="shared" si="10"/>
        <v>6.9424223890123384</v>
      </c>
      <c r="U8" s="4">
        <f t="shared" si="10"/>
        <v>453966</v>
      </c>
      <c r="V8" s="81">
        <f t="shared" si="5"/>
        <v>7.7256514411716504</v>
      </c>
      <c r="W8" s="13">
        <f>W9+W10</f>
        <v>421389</v>
      </c>
      <c r="X8" s="81">
        <f t="shared" si="6"/>
        <v>7.1712518892249211</v>
      </c>
      <c r="Y8" s="13">
        <f t="shared" si="7"/>
        <v>32577</v>
      </c>
      <c r="Z8" s="16">
        <f t="shared" si="2"/>
        <v>7.1760880770806628</v>
      </c>
      <c r="AA8" s="34">
        <f t="shared" si="8"/>
        <v>46643.5</v>
      </c>
      <c r="AB8" s="13" t="str">
        <f t="shared" si="9"/>
        <v xml:space="preserve"> </v>
      </c>
      <c r="AC8" s="13"/>
      <c r="AD8" s="104"/>
      <c r="AE8" s="32">
        <f>AE9+AE10</f>
        <v>217223</v>
      </c>
      <c r="AF8" s="5">
        <f>AF9+AF10</f>
        <v>163228</v>
      </c>
    </row>
    <row r="9" spans="1:32" s="28" customFormat="1" x14ac:dyDescent="0.25">
      <c r="A9" s="24">
        <v>2</v>
      </c>
      <c r="B9" s="105" t="s">
        <v>30</v>
      </c>
      <c r="C9" s="31" t="s">
        <v>52</v>
      </c>
      <c r="D9" s="39" t="s">
        <v>51</v>
      </c>
      <c r="E9" s="57">
        <v>9489.2999999999993</v>
      </c>
      <c r="F9" s="57">
        <v>158881.60000000001</v>
      </c>
      <c r="G9" s="29">
        <v>9275</v>
      </c>
      <c r="H9" s="25">
        <v>4784</v>
      </c>
      <c r="I9" s="64" t="e">
        <f>G9/$G$57*100</f>
        <v>#REF!</v>
      </c>
      <c r="J9" s="25">
        <v>155280</v>
      </c>
      <c r="K9" s="106">
        <f t="shared" si="3"/>
        <v>16.741778975741241</v>
      </c>
      <c r="L9" s="25">
        <v>156900</v>
      </c>
      <c r="M9" s="106">
        <f t="shared" si="4"/>
        <v>16.916442048517521</v>
      </c>
      <c r="N9" s="25">
        <v>-3414</v>
      </c>
      <c r="O9" s="44" t="str">
        <f t="shared" si="0"/>
        <v xml:space="preserve"> </v>
      </c>
      <c r="P9" s="63">
        <v>7364.6639999999998</v>
      </c>
      <c r="Q9" s="64">
        <v>81860.100000000006</v>
      </c>
      <c r="R9" s="29">
        <v>7015</v>
      </c>
      <c r="S9" s="25">
        <v>6080</v>
      </c>
      <c r="T9" s="64">
        <f>R9/$R$57*100</f>
        <v>6.9424223890123384</v>
      </c>
      <c r="U9" s="25">
        <v>80204</v>
      </c>
      <c r="V9" s="106">
        <f t="shared" si="5"/>
        <v>11.433214540270848</v>
      </c>
      <c r="W9" s="25">
        <v>83021</v>
      </c>
      <c r="X9" s="106">
        <f t="shared" si="6"/>
        <v>11.834782608695653</v>
      </c>
      <c r="Y9" s="13">
        <f t="shared" si="7"/>
        <v>-2817</v>
      </c>
      <c r="Z9" s="16" t="str">
        <f t="shared" si="2"/>
        <v xml:space="preserve"> </v>
      </c>
      <c r="AA9" s="35">
        <f t="shared" si="8"/>
        <v>-6231</v>
      </c>
      <c r="AB9" s="25">
        <f t="shared" si="9"/>
        <v>-6231</v>
      </c>
      <c r="AC9" s="25"/>
      <c r="AD9" s="35"/>
      <c r="AE9" s="33">
        <v>181882</v>
      </c>
      <c r="AF9" s="14">
        <v>140914</v>
      </c>
    </row>
    <row r="10" spans="1:32" s="28" customFormat="1" ht="14.25" customHeight="1" x14ac:dyDescent="0.25">
      <c r="A10" s="24">
        <v>3</v>
      </c>
      <c r="B10" s="107" t="s">
        <v>60</v>
      </c>
      <c r="C10" s="58" t="s">
        <v>52</v>
      </c>
      <c r="D10" s="39" t="s">
        <v>51</v>
      </c>
      <c r="E10" s="57"/>
      <c r="F10" s="57"/>
      <c r="G10" s="29"/>
      <c r="H10" s="25"/>
      <c r="I10" s="64"/>
      <c r="J10" s="25"/>
      <c r="K10" s="106"/>
      <c r="L10" s="25"/>
      <c r="M10" s="106"/>
      <c r="N10" s="25"/>
      <c r="O10" s="44" t="str">
        <f t="shared" si="0"/>
        <v xml:space="preserve"> </v>
      </c>
      <c r="P10" s="63">
        <v>53478.690999999999</v>
      </c>
      <c r="Q10" s="64">
        <v>291111.05</v>
      </c>
      <c r="R10" s="29">
        <v>51745.87</v>
      </c>
      <c r="S10" s="25"/>
      <c r="T10" s="64"/>
      <c r="U10" s="25">
        <v>373762</v>
      </c>
      <c r="V10" s="106">
        <f t="shared" si="5"/>
        <v>7.2230305529697345</v>
      </c>
      <c r="W10" s="25">
        <v>338368</v>
      </c>
      <c r="X10" s="106">
        <f t="shared" si="6"/>
        <v>6.5390339364281633</v>
      </c>
      <c r="Y10" s="13">
        <f t="shared" si="7"/>
        <v>35394</v>
      </c>
      <c r="Z10" s="16">
        <f t="shared" si="2"/>
        <v>9.4696625125079592</v>
      </c>
      <c r="AA10" s="35">
        <f t="shared" si="8"/>
        <v>35394</v>
      </c>
      <c r="AB10" s="25" t="str">
        <f t="shared" si="9"/>
        <v xml:space="preserve"> </v>
      </c>
      <c r="AC10" s="25"/>
      <c r="AD10" s="35"/>
      <c r="AE10" s="33">
        <v>35341</v>
      </c>
      <c r="AF10" s="14">
        <v>22314</v>
      </c>
    </row>
    <row r="11" spans="1:32" s="55" customFormat="1" x14ac:dyDescent="0.25">
      <c r="A11" s="48"/>
      <c r="B11" s="49" t="s">
        <v>19</v>
      </c>
      <c r="C11" s="50"/>
      <c r="D11" s="51"/>
      <c r="E11" s="52">
        <v>1544.856</v>
      </c>
      <c r="F11" s="52">
        <v>44205.197</v>
      </c>
      <c r="G11" s="47">
        <v>1417</v>
      </c>
      <c r="H11" s="26">
        <v>852</v>
      </c>
      <c r="I11" s="108" t="e">
        <f>G11/$G$57*100</f>
        <v>#REF!</v>
      </c>
      <c r="J11" s="26">
        <v>40531</v>
      </c>
      <c r="K11" s="109">
        <f t="shared" si="3"/>
        <v>28.603387438249822</v>
      </c>
      <c r="L11" s="26">
        <v>49506</v>
      </c>
      <c r="M11" s="109">
        <f t="shared" si="4"/>
        <v>34.937191249117852</v>
      </c>
      <c r="N11" s="26">
        <v>-8975</v>
      </c>
      <c r="O11" s="27" t="str">
        <f t="shared" si="0"/>
        <v xml:space="preserve"> </v>
      </c>
      <c r="P11" s="61">
        <v>1284.4939999999999</v>
      </c>
      <c r="Q11" s="62">
        <v>22234.592000000001</v>
      </c>
      <c r="R11" s="47">
        <f>R12</f>
        <v>1246</v>
      </c>
      <c r="S11" s="47">
        <f t="shared" ref="S11:U11" si="11">S12</f>
        <v>800</v>
      </c>
      <c r="T11" s="47">
        <f t="shared" si="11"/>
        <v>1.2331088092244298</v>
      </c>
      <c r="U11" s="47">
        <f t="shared" si="11"/>
        <v>19651</v>
      </c>
      <c r="V11" s="109">
        <f t="shared" si="5"/>
        <v>15.771268057784912</v>
      </c>
      <c r="W11" s="26">
        <v>31444</v>
      </c>
      <c r="X11" s="109">
        <f t="shared" si="6"/>
        <v>25.235955056179776</v>
      </c>
      <c r="Y11" s="13">
        <f t="shared" si="7"/>
        <v>-11793</v>
      </c>
      <c r="Z11" s="16" t="str">
        <f t="shared" si="2"/>
        <v xml:space="preserve"> </v>
      </c>
      <c r="AA11" s="56">
        <f t="shared" si="8"/>
        <v>-20768</v>
      </c>
      <c r="AB11" s="26">
        <f t="shared" si="9"/>
        <v>-20768</v>
      </c>
      <c r="AC11" s="62">
        <f>AB11/(J11+U11)*100</f>
        <v>-34.508657073543588</v>
      </c>
      <c r="AD11" s="110" t="e">
        <f>AB11/$AB$57*100</f>
        <v>#REF!</v>
      </c>
      <c r="AE11" s="53">
        <f>AE12</f>
        <v>32415</v>
      </c>
      <c r="AF11" s="54">
        <f>AF12</f>
        <v>7837</v>
      </c>
    </row>
    <row r="12" spans="1:32" s="28" customFormat="1" x14ac:dyDescent="0.25">
      <c r="A12" s="24">
        <v>4</v>
      </c>
      <c r="B12" s="107" t="s">
        <v>61</v>
      </c>
      <c r="C12" s="58" t="s">
        <v>52</v>
      </c>
      <c r="D12" s="59" t="s">
        <v>51</v>
      </c>
      <c r="E12" s="45">
        <v>1483.76</v>
      </c>
      <c r="F12" s="46">
        <v>43615.131000000001</v>
      </c>
      <c r="G12" s="29">
        <v>1418</v>
      </c>
      <c r="H12" s="25">
        <v>861</v>
      </c>
      <c r="I12" s="64" t="e">
        <f>G12/$G$57*100</f>
        <v>#REF!</v>
      </c>
      <c r="J12" s="25">
        <v>41684</v>
      </c>
      <c r="K12" s="106">
        <f t="shared" si="3"/>
        <v>29.396332863187588</v>
      </c>
      <c r="L12" s="25">
        <v>52340</v>
      </c>
      <c r="M12" s="106">
        <f t="shared" si="4"/>
        <v>36.911142454160789</v>
      </c>
      <c r="N12" s="25">
        <v>-8975</v>
      </c>
      <c r="O12" s="44" t="str">
        <f t="shared" si="0"/>
        <v xml:space="preserve"> </v>
      </c>
      <c r="P12" s="63">
        <v>1328.3779999999999</v>
      </c>
      <c r="Q12" s="64">
        <v>20861.171999999999</v>
      </c>
      <c r="R12" s="29">
        <v>1246</v>
      </c>
      <c r="S12" s="25">
        <v>800</v>
      </c>
      <c r="T12" s="64">
        <f>R12/$R$57*100</f>
        <v>1.2331088092244298</v>
      </c>
      <c r="U12" s="25">
        <v>19651</v>
      </c>
      <c r="V12" s="106">
        <f t="shared" si="5"/>
        <v>15.771268057784912</v>
      </c>
      <c r="W12" s="25">
        <v>31444</v>
      </c>
      <c r="X12" s="106">
        <f t="shared" si="6"/>
        <v>25.235955056179776</v>
      </c>
      <c r="Y12" s="13">
        <f t="shared" si="7"/>
        <v>-11793</v>
      </c>
      <c r="Z12" s="16" t="str">
        <f t="shared" si="2"/>
        <v xml:space="preserve"> </v>
      </c>
      <c r="AA12" s="35">
        <f t="shared" si="8"/>
        <v>-20768</v>
      </c>
      <c r="AB12" s="25">
        <f t="shared" si="9"/>
        <v>-20768</v>
      </c>
      <c r="AC12" s="25">
        <f t="shared" ref="AC12:AC57" si="12">AB12/(J12+U12)*100</f>
        <v>-33.859949457895169</v>
      </c>
      <c r="AD12" s="111" t="e">
        <f>AB12/$AB$57*100</f>
        <v>#REF!</v>
      </c>
      <c r="AE12" s="33">
        <v>32415</v>
      </c>
      <c r="AF12" s="14">
        <v>7837</v>
      </c>
    </row>
    <row r="13" spans="1:32" s="55" customFormat="1" ht="14.25" customHeight="1" x14ac:dyDescent="0.25">
      <c r="A13" s="48"/>
      <c r="B13" s="49" t="s">
        <v>20</v>
      </c>
      <c r="C13" s="50"/>
      <c r="D13" s="51"/>
      <c r="E13" s="52">
        <v>2097.6680000000001</v>
      </c>
      <c r="F13" s="52">
        <v>55160.266000000003</v>
      </c>
      <c r="G13" s="47">
        <v>2196</v>
      </c>
      <c r="H13" s="26">
        <v>1505</v>
      </c>
      <c r="I13" s="108" t="e">
        <f>G13/$G$57*100</f>
        <v>#REF!</v>
      </c>
      <c r="J13" s="26">
        <v>57751</v>
      </c>
      <c r="K13" s="109">
        <f t="shared" si="3"/>
        <v>26.298269581056466</v>
      </c>
      <c r="L13" s="26">
        <v>59540</v>
      </c>
      <c r="M13" s="109">
        <f t="shared" si="4"/>
        <v>27.112932604735885</v>
      </c>
      <c r="N13" s="26">
        <v>-1789</v>
      </c>
      <c r="O13" s="27" t="str">
        <f t="shared" si="0"/>
        <v xml:space="preserve"> </v>
      </c>
      <c r="P13" s="61">
        <v>2043.26</v>
      </c>
      <c r="Q13" s="62">
        <v>34136.216999999997</v>
      </c>
      <c r="R13" s="47">
        <f>R14</f>
        <v>2070</v>
      </c>
      <c r="S13" s="47">
        <f t="shared" ref="S13:U13" si="13">S14</f>
        <v>1485</v>
      </c>
      <c r="T13" s="47">
        <f t="shared" si="13"/>
        <v>2.048583655774133</v>
      </c>
      <c r="U13" s="47">
        <f t="shared" si="13"/>
        <v>34395</v>
      </c>
      <c r="V13" s="109">
        <f t="shared" si="5"/>
        <v>16.615942028985508</v>
      </c>
      <c r="W13" s="26">
        <f>W14</f>
        <v>42338</v>
      </c>
      <c r="X13" s="109">
        <f t="shared" si="6"/>
        <v>20.453140096618359</v>
      </c>
      <c r="Y13" s="13">
        <f t="shared" si="7"/>
        <v>-7943</v>
      </c>
      <c r="Z13" s="16" t="str">
        <f t="shared" si="2"/>
        <v xml:space="preserve"> </v>
      </c>
      <c r="AA13" s="56">
        <f t="shared" si="8"/>
        <v>-9732</v>
      </c>
      <c r="AB13" s="26">
        <f t="shared" si="9"/>
        <v>-9732</v>
      </c>
      <c r="AC13" s="26">
        <f t="shared" si="12"/>
        <v>-10.561500227899204</v>
      </c>
      <c r="AD13" s="110" t="e">
        <f>AB13/$AB$57*100</f>
        <v>#REF!</v>
      </c>
      <c r="AE13" s="53" t="e">
        <f>#REF!+AE14</f>
        <v>#REF!</v>
      </c>
      <c r="AF13" s="54" t="e">
        <f>#REF!+AF14</f>
        <v>#REF!</v>
      </c>
    </row>
    <row r="14" spans="1:32" s="28" customFormat="1" x14ac:dyDescent="0.25">
      <c r="A14" s="24">
        <v>5</v>
      </c>
      <c r="B14" s="105" t="s">
        <v>31</v>
      </c>
      <c r="C14" s="31" t="s">
        <v>52</v>
      </c>
      <c r="D14" s="39" t="s">
        <v>51</v>
      </c>
      <c r="E14" s="57"/>
      <c r="F14" s="57"/>
      <c r="G14" s="29"/>
      <c r="H14" s="25"/>
      <c r="I14" s="64"/>
      <c r="J14" s="25"/>
      <c r="K14" s="106"/>
      <c r="L14" s="25"/>
      <c r="M14" s="106"/>
      <c r="N14" s="25"/>
      <c r="O14" s="44" t="str">
        <f t="shared" si="0"/>
        <v xml:space="preserve"> </v>
      </c>
      <c r="P14" s="63">
        <v>2043.2560000000001</v>
      </c>
      <c r="Q14" s="64">
        <v>32779.11</v>
      </c>
      <c r="R14" s="29">
        <v>2070</v>
      </c>
      <c r="S14" s="25">
        <v>1485</v>
      </c>
      <c r="T14" s="64">
        <f>R14/$R$57*100</f>
        <v>2.048583655774133</v>
      </c>
      <c r="U14" s="25">
        <v>34395</v>
      </c>
      <c r="V14" s="106">
        <f t="shared" si="5"/>
        <v>16.615942028985508</v>
      </c>
      <c r="W14" s="25">
        <v>42338</v>
      </c>
      <c r="X14" s="106">
        <f t="shared" si="6"/>
        <v>20.453140096618359</v>
      </c>
      <c r="Y14" s="13">
        <f t="shared" si="7"/>
        <v>-7943</v>
      </c>
      <c r="Z14" s="16" t="str">
        <f t="shared" si="2"/>
        <v xml:space="preserve"> </v>
      </c>
      <c r="AA14" s="35">
        <f t="shared" si="8"/>
        <v>-7943</v>
      </c>
      <c r="AB14" s="25">
        <f t="shared" si="9"/>
        <v>-7943</v>
      </c>
      <c r="AC14" s="25">
        <f t="shared" si="12"/>
        <v>-23.093472888501235</v>
      </c>
      <c r="AD14" s="111" t="e">
        <f>AB14/$AB$57*100</f>
        <v>#REF!</v>
      </c>
      <c r="AE14" s="33">
        <v>9513</v>
      </c>
      <c r="AF14" s="14">
        <v>9536</v>
      </c>
    </row>
    <row r="15" spans="1:32" s="55" customFormat="1" x14ac:dyDescent="0.25">
      <c r="A15" s="48"/>
      <c r="B15" s="49" t="s">
        <v>21</v>
      </c>
      <c r="C15" s="50"/>
      <c r="D15" s="51"/>
      <c r="E15" s="52">
        <v>1754.7190000000001</v>
      </c>
      <c r="F15" s="52">
        <v>41744.762999999999</v>
      </c>
      <c r="G15" s="47">
        <v>1240</v>
      </c>
      <c r="H15" s="26">
        <v>804</v>
      </c>
      <c r="I15" s="108" t="e">
        <f t="shared" ref="I15:I30" si="14">G15/$G$57*100</f>
        <v>#REF!</v>
      </c>
      <c r="J15" s="26">
        <v>29508</v>
      </c>
      <c r="K15" s="109">
        <f t="shared" si="3"/>
        <v>23.796774193548387</v>
      </c>
      <c r="L15" s="26">
        <v>42000</v>
      </c>
      <c r="M15" s="109">
        <f t="shared" si="4"/>
        <v>33.87096774193548</v>
      </c>
      <c r="N15" s="26">
        <v>-12492</v>
      </c>
      <c r="O15" s="27" t="str">
        <f t="shared" si="0"/>
        <v xml:space="preserve"> </v>
      </c>
      <c r="P15" s="61">
        <v>1287</v>
      </c>
      <c r="Q15" s="62">
        <v>25360.334999999999</v>
      </c>
      <c r="R15" s="47">
        <v>1075</v>
      </c>
      <c r="S15" s="47">
        <v>865</v>
      </c>
      <c r="T15" s="47" t="e">
        <f>#REF!+T16</f>
        <v>#REF!</v>
      </c>
      <c r="U15" s="47">
        <v>23155</v>
      </c>
      <c r="V15" s="109">
        <f t="shared" si="5"/>
        <v>21.539534883720929</v>
      </c>
      <c r="W15" s="26">
        <v>33087</v>
      </c>
      <c r="X15" s="109">
        <f t="shared" si="6"/>
        <v>30.778604651162791</v>
      </c>
      <c r="Y15" s="13">
        <f t="shared" si="7"/>
        <v>-9932</v>
      </c>
      <c r="Z15" s="16" t="str">
        <f t="shared" si="2"/>
        <v xml:space="preserve"> </v>
      </c>
      <c r="AA15" s="56">
        <f t="shared" si="8"/>
        <v>-22424</v>
      </c>
      <c r="AB15" s="26">
        <f t="shared" si="9"/>
        <v>-22424</v>
      </c>
      <c r="AC15" s="26">
        <f t="shared" si="12"/>
        <v>-42.58017963275924</v>
      </c>
      <c r="AD15" s="110" t="e">
        <f>AB15/$AB$57*100</f>
        <v>#REF!</v>
      </c>
      <c r="AE15" s="53" t="e">
        <f>#REF!+AE16</f>
        <v>#REF!</v>
      </c>
      <c r="AF15" s="54" t="e">
        <f>#REF!+AF16</f>
        <v>#REF!</v>
      </c>
    </row>
    <row r="16" spans="1:32" s="28" customFormat="1" x14ac:dyDescent="0.25">
      <c r="A16" s="24">
        <v>6</v>
      </c>
      <c r="B16" s="105" t="s">
        <v>57</v>
      </c>
      <c r="C16" s="31" t="s">
        <v>53</v>
      </c>
      <c r="D16" s="39">
        <v>2021</v>
      </c>
      <c r="E16" s="57">
        <v>1322.9469999999999</v>
      </c>
      <c r="F16" s="57">
        <v>32648.017</v>
      </c>
      <c r="G16" s="29">
        <v>329</v>
      </c>
      <c r="H16" s="25">
        <v>210.66</v>
      </c>
      <c r="I16" s="64" t="e">
        <f t="shared" si="14"/>
        <v>#REF!</v>
      </c>
      <c r="J16" s="25">
        <v>8340.18</v>
      </c>
      <c r="K16" s="106">
        <f t="shared" si="3"/>
        <v>25.350091185410335</v>
      </c>
      <c r="L16" s="25">
        <v>10203.1</v>
      </c>
      <c r="M16" s="106">
        <f t="shared" si="4"/>
        <v>31.01246200607903</v>
      </c>
      <c r="N16" s="25"/>
      <c r="O16" s="44" t="str">
        <f t="shared" si="0"/>
        <v xml:space="preserve"> </v>
      </c>
      <c r="P16" s="63">
        <v>1278.4059999999999</v>
      </c>
      <c r="Q16" s="64">
        <v>26136.188999999998</v>
      </c>
      <c r="R16" s="29">
        <v>1075</v>
      </c>
      <c r="S16" s="25">
        <v>865</v>
      </c>
      <c r="T16" s="64"/>
      <c r="U16" s="25">
        <v>23155</v>
      </c>
      <c r="V16" s="106">
        <f t="shared" si="5"/>
        <v>21.539534883720929</v>
      </c>
      <c r="W16" s="25">
        <v>33087</v>
      </c>
      <c r="X16" s="106">
        <f t="shared" si="6"/>
        <v>30.778604651162791</v>
      </c>
      <c r="Y16" s="13">
        <f t="shared" si="7"/>
        <v>-9932</v>
      </c>
      <c r="Z16" s="16" t="str">
        <f t="shared" si="2"/>
        <v xml:space="preserve"> </v>
      </c>
      <c r="AA16" s="35">
        <f t="shared" si="8"/>
        <v>-9932</v>
      </c>
      <c r="AB16" s="25"/>
      <c r="AC16" s="25"/>
      <c r="AD16" s="111"/>
      <c r="AE16" s="33">
        <v>8436</v>
      </c>
      <c r="AF16" s="14">
        <v>11720</v>
      </c>
    </row>
    <row r="17" spans="1:32" s="55" customFormat="1" x14ac:dyDescent="0.25">
      <c r="A17" s="48"/>
      <c r="B17" s="49" t="s">
        <v>0</v>
      </c>
      <c r="C17" s="50"/>
      <c r="D17" s="51"/>
      <c r="E17" s="52">
        <v>52.017000000000003</v>
      </c>
      <c r="F17" s="52">
        <v>1172.7929999999999</v>
      </c>
      <c r="G17" s="47">
        <v>54.2</v>
      </c>
      <c r="H17" s="26">
        <v>36.299999999999997</v>
      </c>
      <c r="I17" s="108" t="e">
        <f t="shared" si="14"/>
        <v>#REF!</v>
      </c>
      <c r="J17" s="26">
        <v>1471</v>
      </c>
      <c r="K17" s="109">
        <f t="shared" si="3"/>
        <v>27.140221402214021</v>
      </c>
      <c r="L17" s="26">
        <v>1471</v>
      </c>
      <c r="M17" s="109">
        <f t="shared" si="4"/>
        <v>27.140221402214021</v>
      </c>
      <c r="N17" s="26">
        <v>0</v>
      </c>
      <c r="O17" s="27" t="str">
        <f t="shared" si="0"/>
        <v xml:space="preserve"> </v>
      </c>
      <c r="P17" s="61"/>
      <c r="Q17" s="62"/>
      <c r="R17" s="47"/>
      <c r="S17" s="26"/>
      <c r="T17" s="62"/>
      <c r="U17" s="26"/>
      <c r="V17" s="109"/>
      <c r="W17" s="26"/>
      <c r="X17" s="109"/>
      <c r="Y17" s="13">
        <f t="shared" si="7"/>
        <v>0</v>
      </c>
      <c r="Z17" s="16" t="str">
        <f t="shared" si="2"/>
        <v xml:space="preserve"> </v>
      </c>
      <c r="AA17" s="56">
        <f t="shared" si="8"/>
        <v>0</v>
      </c>
      <c r="AB17" s="26"/>
      <c r="AC17" s="26">
        <f t="shared" si="12"/>
        <v>0</v>
      </c>
      <c r="AD17" s="110"/>
      <c r="AE17" s="53">
        <f>AE18</f>
        <v>3681</v>
      </c>
      <c r="AF17" s="54">
        <f>AF18</f>
        <v>3671</v>
      </c>
    </row>
    <row r="18" spans="1:32" s="28" customFormat="1" ht="14.25" customHeight="1" x14ac:dyDescent="0.25">
      <c r="A18" s="24">
        <v>7</v>
      </c>
      <c r="B18" s="105" t="s">
        <v>86</v>
      </c>
      <c r="C18" s="31"/>
      <c r="D18" s="39"/>
      <c r="E18" s="45">
        <v>50.92</v>
      </c>
      <c r="F18" s="46">
        <v>1176.837</v>
      </c>
      <c r="G18" s="29">
        <v>54.2</v>
      </c>
      <c r="H18" s="25">
        <v>36.1</v>
      </c>
      <c r="I18" s="64" t="e">
        <f t="shared" si="14"/>
        <v>#REF!</v>
      </c>
      <c r="J18" s="25">
        <v>1505</v>
      </c>
      <c r="K18" s="106">
        <f t="shared" si="3"/>
        <v>27.767527675276753</v>
      </c>
      <c r="L18" s="25">
        <v>1505</v>
      </c>
      <c r="M18" s="106">
        <f t="shared" si="4"/>
        <v>27.767527675276753</v>
      </c>
      <c r="N18" s="25">
        <v>0</v>
      </c>
      <c r="O18" s="44" t="str">
        <f t="shared" si="0"/>
        <v xml:space="preserve"> </v>
      </c>
      <c r="P18" s="63"/>
      <c r="Q18" s="64"/>
      <c r="R18" s="47"/>
      <c r="S18" s="26"/>
      <c r="T18" s="62"/>
      <c r="U18" s="26"/>
      <c r="V18" s="109"/>
      <c r="W18" s="26"/>
      <c r="X18" s="109"/>
      <c r="Y18" s="13">
        <f t="shared" si="7"/>
        <v>0</v>
      </c>
      <c r="Z18" s="16" t="str">
        <f t="shared" si="2"/>
        <v xml:space="preserve"> </v>
      </c>
      <c r="AA18" s="35">
        <f t="shared" si="8"/>
        <v>0</v>
      </c>
      <c r="AB18" s="25"/>
      <c r="AC18" s="25">
        <f t="shared" si="12"/>
        <v>0</v>
      </c>
      <c r="AD18" s="112"/>
      <c r="AE18" s="33">
        <v>3681</v>
      </c>
      <c r="AF18" s="14">
        <v>3671</v>
      </c>
    </row>
    <row r="19" spans="1:32" s="55" customFormat="1" x14ac:dyDescent="0.25">
      <c r="A19" s="48"/>
      <c r="B19" s="49" t="s">
        <v>1</v>
      </c>
      <c r="C19" s="50"/>
      <c r="D19" s="51"/>
      <c r="E19" s="52">
        <v>210.786</v>
      </c>
      <c r="F19" s="52">
        <v>7742.5709999999999</v>
      </c>
      <c r="G19" s="47">
        <v>181.143</v>
      </c>
      <c r="H19" s="26">
        <v>126.3</v>
      </c>
      <c r="I19" s="108" t="e">
        <f t="shared" si="14"/>
        <v>#REF!</v>
      </c>
      <c r="J19" s="26">
        <v>6654</v>
      </c>
      <c r="K19" s="109">
        <f t="shared" si="3"/>
        <v>36.733409516238552</v>
      </c>
      <c r="L19" s="26">
        <v>7675</v>
      </c>
      <c r="M19" s="109">
        <f t="shared" si="4"/>
        <v>42.36984040233407</v>
      </c>
      <c r="N19" s="26">
        <v>-1021</v>
      </c>
      <c r="O19" s="27" t="str">
        <f t="shared" si="0"/>
        <v xml:space="preserve"> </v>
      </c>
      <c r="P19" s="61">
        <v>157</v>
      </c>
      <c r="Q19" s="62">
        <v>3598.895</v>
      </c>
      <c r="R19" s="47">
        <f>R20</f>
        <v>212</v>
      </c>
      <c r="S19" s="47">
        <f t="shared" ref="S19:U19" si="15">S20</f>
        <v>99</v>
      </c>
      <c r="T19" s="47">
        <f t="shared" si="15"/>
        <v>0.2098066352773508</v>
      </c>
      <c r="U19" s="47">
        <f t="shared" si="15"/>
        <v>6168</v>
      </c>
      <c r="V19" s="109">
        <f t="shared" si="5"/>
        <v>29.09433962264151</v>
      </c>
      <c r="W19" s="26">
        <f>W20</f>
        <v>6547</v>
      </c>
      <c r="X19" s="109">
        <f t="shared" si="6"/>
        <v>30.882075471698112</v>
      </c>
      <c r="Y19" s="13">
        <f t="shared" si="7"/>
        <v>-379</v>
      </c>
      <c r="Z19" s="16" t="str">
        <f t="shared" si="2"/>
        <v xml:space="preserve"> </v>
      </c>
      <c r="AA19" s="56">
        <f t="shared" si="8"/>
        <v>-1400</v>
      </c>
      <c r="AB19" s="26">
        <f t="shared" si="9"/>
        <v>-1400</v>
      </c>
      <c r="AC19" s="26">
        <f t="shared" si="12"/>
        <v>-10.918733426922476</v>
      </c>
      <c r="AD19" s="110" t="e">
        <f t="shared" ref="AD19:AD24" si="16">AB19/$AB$57*100</f>
        <v>#REF!</v>
      </c>
      <c r="AE19" s="53" t="e">
        <f>#REF!+AE20</f>
        <v>#REF!</v>
      </c>
      <c r="AF19" s="54" t="e">
        <f>#REF!+AF20</f>
        <v>#REF!</v>
      </c>
    </row>
    <row r="20" spans="1:32" s="28" customFormat="1" ht="14.25" customHeight="1" x14ac:dyDescent="0.25">
      <c r="A20" s="24">
        <v>8</v>
      </c>
      <c r="B20" s="105" t="s">
        <v>32</v>
      </c>
      <c r="C20" s="31" t="s">
        <v>54</v>
      </c>
      <c r="D20" s="39">
        <v>2026</v>
      </c>
      <c r="E20" s="57"/>
      <c r="F20" s="57"/>
      <c r="G20" s="29"/>
      <c r="H20" s="25"/>
      <c r="I20" s="64" t="e">
        <f t="shared" si="14"/>
        <v>#REF!</v>
      </c>
      <c r="J20" s="25"/>
      <c r="K20" s="106"/>
      <c r="L20" s="25"/>
      <c r="M20" s="106"/>
      <c r="N20" s="25"/>
      <c r="O20" s="44" t="str">
        <f t="shared" si="0"/>
        <v xml:space="preserve"> </v>
      </c>
      <c r="P20" s="63">
        <v>137</v>
      </c>
      <c r="Q20" s="64">
        <v>3700.8690000000001</v>
      </c>
      <c r="R20" s="29">
        <v>212</v>
      </c>
      <c r="S20" s="25">
        <v>99</v>
      </c>
      <c r="T20" s="64">
        <f>R20/$R$57*100</f>
        <v>0.2098066352773508</v>
      </c>
      <c r="U20" s="25">
        <v>6168</v>
      </c>
      <c r="V20" s="106">
        <f t="shared" si="5"/>
        <v>29.09433962264151</v>
      </c>
      <c r="W20" s="25">
        <v>6547</v>
      </c>
      <c r="X20" s="106">
        <f t="shared" si="6"/>
        <v>30.882075471698112</v>
      </c>
      <c r="Y20" s="13">
        <f t="shared" si="7"/>
        <v>-379</v>
      </c>
      <c r="Z20" s="16" t="str">
        <f t="shared" si="2"/>
        <v xml:space="preserve"> </v>
      </c>
      <c r="AA20" s="35">
        <f t="shared" si="8"/>
        <v>-379</v>
      </c>
      <c r="AB20" s="25">
        <f t="shared" si="9"/>
        <v>-379</v>
      </c>
      <c r="AC20" s="25">
        <f t="shared" si="12"/>
        <v>-6.1446173800259398</v>
      </c>
      <c r="AD20" s="111" t="e">
        <f t="shared" si="16"/>
        <v>#REF!</v>
      </c>
      <c r="AE20" s="33">
        <v>5054</v>
      </c>
      <c r="AF20" s="14">
        <v>4435</v>
      </c>
    </row>
    <row r="21" spans="1:32" s="55" customFormat="1" x14ac:dyDescent="0.25">
      <c r="A21" s="48"/>
      <c r="B21" s="49" t="s">
        <v>2</v>
      </c>
      <c r="C21" s="50"/>
      <c r="D21" s="51"/>
      <c r="E21" s="52">
        <v>419.58</v>
      </c>
      <c r="F21" s="52">
        <v>6691.0249999999996</v>
      </c>
      <c r="G21" s="47">
        <v>337.11</v>
      </c>
      <c r="H21" s="26">
        <v>251.85</v>
      </c>
      <c r="I21" s="108" t="e">
        <f t="shared" si="14"/>
        <v>#REF!</v>
      </c>
      <c r="J21" s="26">
        <v>5376.76</v>
      </c>
      <c r="K21" s="109">
        <f t="shared" si="3"/>
        <v>15.949571356530509</v>
      </c>
      <c r="L21" s="26">
        <v>6644.12</v>
      </c>
      <c r="M21" s="109">
        <f t="shared" si="4"/>
        <v>19.709056391088961</v>
      </c>
      <c r="N21" s="26">
        <v>-1267.3599999999997</v>
      </c>
      <c r="O21" s="27" t="str">
        <f t="shared" si="0"/>
        <v xml:space="preserve"> </v>
      </c>
      <c r="P21" s="61">
        <v>336.82</v>
      </c>
      <c r="Q21" s="62">
        <v>6801.9639999999999</v>
      </c>
      <c r="R21" s="47">
        <f>R22</f>
        <v>295</v>
      </c>
      <c r="S21" s="47">
        <f t="shared" ref="S21:U21" si="17">S22</f>
        <v>210</v>
      </c>
      <c r="T21" s="47">
        <f t="shared" si="17"/>
        <v>0.29194791229631362</v>
      </c>
      <c r="U21" s="47">
        <f t="shared" si="17"/>
        <v>6409</v>
      </c>
      <c r="V21" s="109">
        <f t="shared" si="5"/>
        <v>21.72542372881356</v>
      </c>
      <c r="W21" s="26">
        <f>W22</f>
        <v>9269</v>
      </c>
      <c r="X21" s="109">
        <f t="shared" si="6"/>
        <v>31.420338983050847</v>
      </c>
      <c r="Y21" s="13">
        <f t="shared" si="7"/>
        <v>-2860</v>
      </c>
      <c r="Z21" s="16" t="str">
        <f t="shared" si="2"/>
        <v xml:space="preserve"> </v>
      </c>
      <c r="AA21" s="56">
        <f t="shared" si="8"/>
        <v>-4127.3599999999997</v>
      </c>
      <c r="AB21" s="26">
        <f t="shared" si="9"/>
        <v>-4127.3599999999997</v>
      </c>
      <c r="AC21" s="26">
        <f t="shared" si="12"/>
        <v>-35.019888407705565</v>
      </c>
      <c r="AD21" s="110" t="e">
        <f t="shared" si="16"/>
        <v>#REF!</v>
      </c>
      <c r="AE21" s="53">
        <f>AE22</f>
        <v>8216</v>
      </c>
      <c r="AF21" s="54">
        <f>AF22</f>
        <v>11371</v>
      </c>
    </row>
    <row r="22" spans="1:32" s="28" customFormat="1" x14ac:dyDescent="0.25">
      <c r="A22" s="24">
        <v>9</v>
      </c>
      <c r="B22" s="105" t="s">
        <v>33</v>
      </c>
      <c r="C22" s="31" t="s">
        <v>52</v>
      </c>
      <c r="D22" s="39" t="s">
        <v>51</v>
      </c>
      <c r="E22" s="46">
        <v>419.58</v>
      </c>
      <c r="F22" s="46">
        <v>6946.4949999999999</v>
      </c>
      <c r="G22" s="29">
        <v>357</v>
      </c>
      <c r="H22" s="25">
        <v>285</v>
      </c>
      <c r="I22" s="64" t="e">
        <f t="shared" si="14"/>
        <v>#REF!</v>
      </c>
      <c r="J22" s="25">
        <v>5906</v>
      </c>
      <c r="K22" s="106">
        <f t="shared" si="3"/>
        <v>16.54341736694678</v>
      </c>
      <c r="L22" s="25">
        <v>7052</v>
      </c>
      <c r="M22" s="106">
        <f t="shared" si="4"/>
        <v>19.753501400560225</v>
      </c>
      <c r="N22" s="25">
        <v>-1267.3599999999997</v>
      </c>
      <c r="O22" s="44" t="str">
        <f t="shared" si="0"/>
        <v xml:space="preserve"> </v>
      </c>
      <c r="P22" s="63">
        <v>336.82</v>
      </c>
      <c r="Q22" s="64">
        <v>7040.0959999999995</v>
      </c>
      <c r="R22" s="29">
        <v>295</v>
      </c>
      <c r="S22" s="25">
        <v>210</v>
      </c>
      <c r="T22" s="64">
        <f>R22/$R$57*100</f>
        <v>0.29194791229631362</v>
      </c>
      <c r="U22" s="25">
        <v>6409</v>
      </c>
      <c r="V22" s="106">
        <f t="shared" si="5"/>
        <v>21.72542372881356</v>
      </c>
      <c r="W22" s="25">
        <v>9269</v>
      </c>
      <c r="X22" s="106">
        <f t="shared" si="6"/>
        <v>31.420338983050847</v>
      </c>
      <c r="Y22" s="13">
        <f t="shared" si="7"/>
        <v>-2860</v>
      </c>
      <c r="Z22" s="16" t="str">
        <f t="shared" si="2"/>
        <v xml:space="preserve"> </v>
      </c>
      <c r="AA22" s="35">
        <f t="shared" si="8"/>
        <v>-4127.3599999999997</v>
      </c>
      <c r="AB22" s="25">
        <f t="shared" si="9"/>
        <v>-4127.3599999999997</v>
      </c>
      <c r="AC22" s="25">
        <f t="shared" si="12"/>
        <v>-33.514900527811605</v>
      </c>
      <c r="AD22" s="111" t="e">
        <f t="shared" si="16"/>
        <v>#REF!</v>
      </c>
      <c r="AE22" s="33">
        <v>8216</v>
      </c>
      <c r="AF22" s="14">
        <v>11371</v>
      </c>
    </row>
    <row r="23" spans="1:32" s="55" customFormat="1" x14ac:dyDescent="0.25">
      <c r="A23" s="48"/>
      <c r="B23" s="49" t="s">
        <v>3</v>
      </c>
      <c r="C23" s="50"/>
      <c r="D23" s="51"/>
      <c r="E23" s="52">
        <v>240.37</v>
      </c>
      <c r="F23" s="52">
        <v>4572.6009999999997</v>
      </c>
      <c r="G23" s="47">
        <v>193.96</v>
      </c>
      <c r="H23" s="26">
        <v>150.38</v>
      </c>
      <c r="I23" s="108" t="e">
        <f t="shared" si="14"/>
        <v>#REF!</v>
      </c>
      <c r="J23" s="26">
        <v>3494.35</v>
      </c>
      <c r="K23" s="109">
        <f t="shared" si="3"/>
        <v>18.015828005774384</v>
      </c>
      <c r="L23" s="26">
        <v>5500.84</v>
      </c>
      <c r="M23" s="109">
        <f t="shared" si="4"/>
        <v>28.360692926376572</v>
      </c>
      <c r="N23" s="26">
        <v>-2006.4900000000002</v>
      </c>
      <c r="O23" s="27" t="str">
        <f t="shared" si="0"/>
        <v xml:space="preserve"> </v>
      </c>
      <c r="P23" s="61">
        <v>178.03399999999999</v>
      </c>
      <c r="Q23" s="62">
        <v>3348.7350000000001</v>
      </c>
      <c r="R23" s="47">
        <f>R24</f>
        <v>145.63</v>
      </c>
      <c r="S23" s="47">
        <f t="shared" ref="S23:U23" si="18">S24</f>
        <v>114</v>
      </c>
      <c r="T23" s="47">
        <f t="shared" si="18"/>
        <v>0.14412330328038017</v>
      </c>
      <c r="U23" s="47">
        <f t="shared" si="18"/>
        <v>2986</v>
      </c>
      <c r="V23" s="109">
        <f t="shared" si="5"/>
        <v>20.504017029458218</v>
      </c>
      <c r="W23" s="26">
        <f>W24</f>
        <v>4126</v>
      </c>
      <c r="X23" s="109">
        <f t="shared" si="6"/>
        <v>28.332074435212526</v>
      </c>
      <c r="Y23" s="13">
        <f t="shared" si="7"/>
        <v>-1140</v>
      </c>
      <c r="Z23" s="16" t="str">
        <f t="shared" si="2"/>
        <v xml:space="preserve"> </v>
      </c>
      <c r="AA23" s="56">
        <f t="shared" si="8"/>
        <v>-3146.4900000000002</v>
      </c>
      <c r="AB23" s="26">
        <f t="shared" si="9"/>
        <v>-3146.4900000000002</v>
      </c>
      <c r="AC23" s="26">
        <f t="shared" si="12"/>
        <v>-48.554321911625145</v>
      </c>
      <c r="AD23" s="110" t="e">
        <f t="shared" si="16"/>
        <v>#REF!</v>
      </c>
      <c r="AE23" s="53">
        <f>AE24</f>
        <v>25352</v>
      </c>
      <c r="AF23" s="54">
        <f>AF24</f>
        <v>22773</v>
      </c>
    </row>
    <row r="24" spans="1:32" s="28" customFormat="1" ht="30" x14ac:dyDescent="0.25">
      <c r="A24" s="24">
        <v>10</v>
      </c>
      <c r="B24" s="107" t="s">
        <v>87</v>
      </c>
      <c r="C24" s="58" t="s">
        <v>52</v>
      </c>
      <c r="D24" s="59" t="s">
        <v>51</v>
      </c>
      <c r="E24" s="45">
        <v>240.37</v>
      </c>
      <c r="F24" s="45">
        <v>4755.2700000000004</v>
      </c>
      <c r="G24" s="29">
        <v>170.64</v>
      </c>
      <c r="H24" s="25">
        <v>144.77000000000001</v>
      </c>
      <c r="I24" s="64" t="e">
        <f t="shared" si="14"/>
        <v>#REF!</v>
      </c>
      <c r="J24" s="25">
        <v>3392.36</v>
      </c>
      <c r="K24" s="106">
        <f t="shared" si="3"/>
        <v>19.880215658696674</v>
      </c>
      <c r="L24" s="25">
        <v>5896.57</v>
      </c>
      <c r="M24" s="106">
        <f t="shared" si="4"/>
        <v>34.555614158462262</v>
      </c>
      <c r="N24" s="25">
        <v>-2006.4900000000002</v>
      </c>
      <c r="O24" s="44" t="str">
        <f t="shared" si="0"/>
        <v xml:space="preserve"> </v>
      </c>
      <c r="P24" s="63">
        <v>178.03399999999999</v>
      </c>
      <c r="Q24" s="64">
        <v>3470.38</v>
      </c>
      <c r="R24" s="29">
        <v>145.63</v>
      </c>
      <c r="S24" s="25">
        <v>114</v>
      </c>
      <c r="T24" s="64">
        <f>R24/$R$57*100</f>
        <v>0.14412330328038017</v>
      </c>
      <c r="U24" s="25">
        <v>2986</v>
      </c>
      <c r="V24" s="106">
        <f t="shared" si="5"/>
        <v>20.504017029458218</v>
      </c>
      <c r="W24" s="25">
        <v>4126</v>
      </c>
      <c r="X24" s="106">
        <f t="shared" si="6"/>
        <v>28.332074435212526</v>
      </c>
      <c r="Y24" s="13">
        <f t="shared" si="7"/>
        <v>-1140</v>
      </c>
      <c r="Z24" s="16" t="str">
        <f t="shared" si="2"/>
        <v xml:space="preserve"> </v>
      </c>
      <c r="AA24" s="35">
        <f t="shared" si="8"/>
        <v>-3146.4900000000002</v>
      </c>
      <c r="AB24" s="25">
        <f t="shared" si="9"/>
        <v>-3146.4900000000002</v>
      </c>
      <c r="AC24" s="25">
        <f t="shared" si="12"/>
        <v>-49.330705698643541</v>
      </c>
      <c r="AD24" s="111" t="e">
        <f t="shared" si="16"/>
        <v>#REF!</v>
      </c>
      <c r="AE24" s="33">
        <v>25352</v>
      </c>
      <c r="AF24" s="14">
        <v>22773</v>
      </c>
    </row>
    <row r="25" spans="1:32" s="55" customFormat="1" x14ac:dyDescent="0.25">
      <c r="A25" s="48"/>
      <c r="B25" s="49" t="s">
        <v>4</v>
      </c>
      <c r="C25" s="50"/>
      <c r="D25" s="51"/>
      <c r="E25" s="52">
        <v>71.7</v>
      </c>
      <c r="F25" s="52">
        <v>1179.2750000000001</v>
      </c>
      <c r="G25" s="47">
        <v>75</v>
      </c>
      <c r="H25" s="26">
        <v>60</v>
      </c>
      <c r="I25" s="108" t="e">
        <f t="shared" si="14"/>
        <v>#REF!</v>
      </c>
      <c r="J25" s="26">
        <v>1428.3</v>
      </c>
      <c r="K25" s="109">
        <f t="shared" si="3"/>
        <v>19.044</v>
      </c>
      <c r="L25" s="26">
        <v>1738.9</v>
      </c>
      <c r="M25" s="109">
        <f t="shared" si="4"/>
        <v>23.185333333333336</v>
      </c>
      <c r="N25" s="26">
        <v>-310.60000000000014</v>
      </c>
      <c r="O25" s="27" t="str">
        <f t="shared" si="0"/>
        <v xml:space="preserve"> </v>
      </c>
      <c r="P25" s="61">
        <v>62.46</v>
      </c>
      <c r="Q25" s="62">
        <v>1389.732</v>
      </c>
      <c r="R25" s="47">
        <f>R26</f>
        <v>72</v>
      </c>
      <c r="S25" s="47">
        <f t="shared" ref="S25:U25" si="19">S26</f>
        <v>52</v>
      </c>
      <c r="T25" s="47">
        <f t="shared" si="19"/>
        <v>7.1255083679100273E-2</v>
      </c>
      <c r="U25" s="47">
        <f t="shared" si="19"/>
        <v>1685</v>
      </c>
      <c r="V25" s="109">
        <f t="shared" si="5"/>
        <v>23.402777777777779</v>
      </c>
      <c r="W25" s="26">
        <f>W26</f>
        <v>1740</v>
      </c>
      <c r="X25" s="109">
        <f t="shared" si="6"/>
        <v>24.166666666666668</v>
      </c>
      <c r="Y25" s="13">
        <f t="shared" si="7"/>
        <v>-55</v>
      </c>
      <c r="Z25" s="16" t="str">
        <f t="shared" si="2"/>
        <v xml:space="preserve"> </v>
      </c>
      <c r="AA25" s="56">
        <f t="shared" si="8"/>
        <v>-365.60000000000014</v>
      </c>
      <c r="AB25" s="26">
        <f t="shared" si="9"/>
        <v>-365.60000000000014</v>
      </c>
      <c r="AC25" s="26"/>
      <c r="AD25" s="110"/>
      <c r="AE25" s="53">
        <f>AE26</f>
        <v>1835.8</v>
      </c>
      <c r="AF25" s="54">
        <f>AF26</f>
        <v>2639.1</v>
      </c>
    </row>
    <row r="26" spans="1:32" s="28" customFormat="1" ht="29.25" customHeight="1" x14ac:dyDescent="0.25">
      <c r="A26" s="24">
        <v>11</v>
      </c>
      <c r="B26" s="204" t="s">
        <v>62</v>
      </c>
      <c r="C26" s="58" t="s">
        <v>52</v>
      </c>
      <c r="D26" s="59" t="s">
        <v>51</v>
      </c>
      <c r="E26" s="45">
        <v>77.64</v>
      </c>
      <c r="F26" s="46">
        <v>1398.154</v>
      </c>
      <c r="G26" s="29">
        <v>96.68</v>
      </c>
      <c r="H26" s="25">
        <v>69.28</v>
      </c>
      <c r="I26" s="64" t="e">
        <f t="shared" si="14"/>
        <v>#REF!</v>
      </c>
      <c r="J26" s="25">
        <v>1922</v>
      </c>
      <c r="K26" s="106">
        <f t="shared" si="3"/>
        <v>19.880016549441454</v>
      </c>
      <c r="L26" s="25">
        <v>2658.4</v>
      </c>
      <c r="M26" s="106">
        <f t="shared" si="4"/>
        <v>27.496896979726934</v>
      </c>
      <c r="N26" s="25">
        <v>-310.60000000000014</v>
      </c>
      <c r="O26" s="44" t="str">
        <f t="shared" si="0"/>
        <v xml:space="preserve"> </v>
      </c>
      <c r="P26" s="63">
        <v>62.46</v>
      </c>
      <c r="Q26" s="64">
        <v>1519.62</v>
      </c>
      <c r="R26" s="29">
        <v>72</v>
      </c>
      <c r="S26" s="25">
        <v>52</v>
      </c>
      <c r="T26" s="64">
        <f>R26/$R$57*100</f>
        <v>7.1255083679100273E-2</v>
      </c>
      <c r="U26" s="25">
        <v>1685</v>
      </c>
      <c r="V26" s="106">
        <f t="shared" si="5"/>
        <v>23.402777777777779</v>
      </c>
      <c r="W26" s="25">
        <v>1740</v>
      </c>
      <c r="X26" s="106">
        <f t="shared" si="6"/>
        <v>24.166666666666668</v>
      </c>
      <c r="Y26" s="13">
        <f t="shared" si="7"/>
        <v>-55</v>
      </c>
      <c r="Z26" s="16" t="str">
        <f t="shared" si="2"/>
        <v xml:space="preserve"> </v>
      </c>
      <c r="AA26" s="35">
        <f t="shared" si="8"/>
        <v>-365.60000000000014</v>
      </c>
      <c r="AB26" s="25">
        <f t="shared" si="9"/>
        <v>-365.60000000000014</v>
      </c>
      <c r="AC26" s="25"/>
      <c r="AD26" s="111"/>
      <c r="AE26" s="33">
        <v>1835.8</v>
      </c>
      <c r="AF26" s="14">
        <v>2639.1</v>
      </c>
    </row>
    <row r="27" spans="1:32" s="55" customFormat="1" x14ac:dyDescent="0.25">
      <c r="A27" s="48"/>
      <c r="B27" s="49" t="s">
        <v>5</v>
      </c>
      <c r="C27" s="50"/>
      <c r="D27" s="51"/>
      <c r="E27" s="60">
        <f>E28+E29</f>
        <v>341.72399999999999</v>
      </c>
      <c r="F27" s="60">
        <f t="shared" ref="F27" si="20">F28+F29</f>
        <v>7851.4089999999997</v>
      </c>
      <c r="G27" s="47">
        <f>G28+G29</f>
        <v>341.37</v>
      </c>
      <c r="H27" s="26">
        <f>H28+H29</f>
        <v>295.72999999999996</v>
      </c>
      <c r="I27" s="108" t="e">
        <f t="shared" si="14"/>
        <v>#REF!</v>
      </c>
      <c r="J27" s="26">
        <f>J28+J29</f>
        <v>8221.36</v>
      </c>
      <c r="K27" s="109">
        <f t="shared" si="3"/>
        <v>24.083428537950027</v>
      </c>
      <c r="L27" s="26">
        <f>L28+L29</f>
        <v>7744.92</v>
      </c>
      <c r="M27" s="109">
        <f t="shared" si="4"/>
        <v>22.687758150979874</v>
      </c>
      <c r="N27" s="26">
        <f>N28+N29</f>
        <v>-582.20000000000005</v>
      </c>
      <c r="O27" s="27" t="str">
        <f t="shared" si="0"/>
        <v xml:space="preserve"> </v>
      </c>
      <c r="P27" s="61">
        <f t="shared" ref="P27:W27" si="21">P28+P29</f>
        <v>226.822</v>
      </c>
      <c r="Q27" s="61">
        <f t="shared" si="21"/>
        <v>7168.0829999999996</v>
      </c>
      <c r="R27" s="47">
        <f t="shared" si="21"/>
        <v>200.74</v>
      </c>
      <c r="S27" s="26">
        <f t="shared" si="21"/>
        <v>159.64000000000001</v>
      </c>
      <c r="T27" s="62">
        <f>R27/$R$57*100</f>
        <v>0.19866313191309154</v>
      </c>
      <c r="U27" s="26">
        <f t="shared" si="21"/>
        <v>6614</v>
      </c>
      <c r="V27" s="109">
        <f t="shared" si="5"/>
        <v>32.948092059380294</v>
      </c>
      <c r="W27" s="26">
        <f t="shared" si="21"/>
        <v>8673</v>
      </c>
      <c r="X27" s="109">
        <f t="shared" si="6"/>
        <v>43.205140978379994</v>
      </c>
      <c r="Y27" s="13">
        <f t="shared" si="7"/>
        <v>-2059</v>
      </c>
      <c r="Z27" s="16" t="str">
        <f t="shared" si="2"/>
        <v xml:space="preserve"> </v>
      </c>
      <c r="AA27" s="56">
        <f t="shared" si="8"/>
        <v>-2641.2</v>
      </c>
      <c r="AB27" s="26">
        <f t="shared" si="9"/>
        <v>-2641.2</v>
      </c>
      <c r="AC27" s="26">
        <f t="shared" si="12"/>
        <v>-17.803410230692073</v>
      </c>
      <c r="AD27" s="110" t="e">
        <f>AB27/$AB$57*100</f>
        <v>#REF!</v>
      </c>
      <c r="AE27" s="53">
        <f>AE28+AE29</f>
        <v>19612.599999999999</v>
      </c>
      <c r="AF27" s="54">
        <f>AF28+AF29</f>
        <v>14635</v>
      </c>
    </row>
    <row r="28" spans="1:32" s="28" customFormat="1" x14ac:dyDescent="0.25">
      <c r="A28" s="24">
        <v>12</v>
      </c>
      <c r="B28" s="105" t="s">
        <v>34</v>
      </c>
      <c r="C28" s="31" t="s">
        <v>52</v>
      </c>
      <c r="D28" s="39" t="s">
        <v>51</v>
      </c>
      <c r="E28" s="45">
        <v>277.21199999999999</v>
      </c>
      <c r="F28" s="46">
        <v>6496.6390000000001</v>
      </c>
      <c r="G28" s="29">
        <v>300.2</v>
      </c>
      <c r="H28" s="25">
        <v>270.27</v>
      </c>
      <c r="I28" s="64" t="e">
        <f t="shared" si="14"/>
        <v>#REF!</v>
      </c>
      <c r="J28" s="25">
        <v>7337</v>
      </c>
      <c r="K28" s="106">
        <f t="shared" si="3"/>
        <v>24.440373084610261</v>
      </c>
      <c r="L28" s="25">
        <v>6969.66</v>
      </c>
      <c r="M28" s="106">
        <f t="shared" si="4"/>
        <v>23.216722185209861</v>
      </c>
      <c r="N28" s="25">
        <v>-608</v>
      </c>
      <c r="O28" s="44" t="str">
        <f t="shared" ref="O28:O55" si="22">IF(N28&gt;0,N28/J28*100," ")</f>
        <v xml:space="preserve"> </v>
      </c>
      <c r="P28" s="63">
        <v>189.928</v>
      </c>
      <c r="Q28" s="64">
        <v>6138.473</v>
      </c>
      <c r="R28" s="205">
        <v>182.86</v>
      </c>
      <c r="S28" s="113">
        <v>144.83000000000001</v>
      </c>
      <c r="T28" s="206">
        <f>R28/$R$57*100</f>
        <v>0.18096811946611494</v>
      </c>
      <c r="U28" s="113">
        <v>6121</v>
      </c>
      <c r="V28" s="106">
        <f t="shared" si="5"/>
        <v>33.473695723504321</v>
      </c>
      <c r="W28" s="113">
        <v>6778</v>
      </c>
      <c r="X28" s="106">
        <f t="shared" si="6"/>
        <v>37.066608334244776</v>
      </c>
      <c r="Y28" s="13">
        <f t="shared" si="7"/>
        <v>-657</v>
      </c>
      <c r="Z28" s="16" t="str">
        <f t="shared" si="2"/>
        <v xml:space="preserve"> </v>
      </c>
      <c r="AA28" s="114">
        <f t="shared" si="8"/>
        <v>-1265</v>
      </c>
      <c r="AB28" s="113">
        <f t="shared" si="9"/>
        <v>-1265</v>
      </c>
      <c r="AC28" s="113">
        <f t="shared" si="12"/>
        <v>-9.3996136127210583</v>
      </c>
      <c r="AD28" s="111" t="e">
        <f>AB28/$AB$57*100</f>
        <v>#REF!</v>
      </c>
      <c r="AE28" s="33">
        <v>18015</v>
      </c>
      <c r="AF28" s="14">
        <v>11247</v>
      </c>
    </row>
    <row r="29" spans="1:32" s="28" customFormat="1" x14ac:dyDescent="0.25">
      <c r="A29" s="24">
        <v>13</v>
      </c>
      <c r="B29" s="105" t="s">
        <v>35</v>
      </c>
      <c r="C29" s="31" t="s">
        <v>52</v>
      </c>
      <c r="D29" s="39" t="s">
        <v>51</v>
      </c>
      <c r="E29" s="45">
        <v>64.512</v>
      </c>
      <c r="F29" s="46">
        <v>1354.77</v>
      </c>
      <c r="G29" s="29">
        <v>41.17</v>
      </c>
      <c r="H29" s="25">
        <v>25.46</v>
      </c>
      <c r="I29" s="64" t="e">
        <f t="shared" si="14"/>
        <v>#REF!</v>
      </c>
      <c r="J29" s="25">
        <v>884.36</v>
      </c>
      <c r="K29" s="106">
        <f t="shared" si="3"/>
        <v>21.480689822686422</v>
      </c>
      <c r="L29" s="25">
        <v>775.26</v>
      </c>
      <c r="M29" s="106">
        <f t="shared" si="4"/>
        <v>18.830701967452026</v>
      </c>
      <c r="N29" s="25">
        <v>25.799999999999955</v>
      </c>
      <c r="O29" s="44">
        <f t="shared" si="22"/>
        <v>2.9173639694242115</v>
      </c>
      <c r="P29" s="63">
        <v>36.893999999999998</v>
      </c>
      <c r="Q29" s="64">
        <v>1029.6099999999999</v>
      </c>
      <c r="R29" s="29">
        <v>17.88</v>
      </c>
      <c r="S29" s="25">
        <v>14.81</v>
      </c>
      <c r="T29" s="64">
        <f>R29/$R$57*100</f>
        <v>1.7695012446976566E-2</v>
      </c>
      <c r="U29" s="25">
        <v>493</v>
      </c>
      <c r="V29" s="106">
        <f t="shared" si="5"/>
        <v>27.572706935123044</v>
      </c>
      <c r="W29" s="25">
        <v>1895</v>
      </c>
      <c r="X29" s="106">
        <f t="shared" si="6"/>
        <v>105.98434004474274</v>
      </c>
      <c r="Y29" s="13">
        <f t="shared" si="7"/>
        <v>-1402</v>
      </c>
      <c r="Z29" s="16" t="str">
        <f t="shared" si="2"/>
        <v xml:space="preserve"> </v>
      </c>
      <c r="AA29" s="35">
        <f t="shared" si="8"/>
        <v>-1376.2</v>
      </c>
      <c r="AB29" s="25">
        <f t="shared" si="9"/>
        <v>-1376.2</v>
      </c>
      <c r="AC29" s="25">
        <f t="shared" si="12"/>
        <v>-99.915780914212689</v>
      </c>
      <c r="AD29" s="111" t="e">
        <f>AB29/$AB$57*100</f>
        <v>#REF!</v>
      </c>
      <c r="AE29" s="33">
        <v>1597.6</v>
      </c>
      <c r="AF29" s="14">
        <v>3388</v>
      </c>
    </row>
    <row r="30" spans="1:32" s="55" customFormat="1" x14ac:dyDescent="0.25">
      <c r="A30" s="48"/>
      <c r="B30" s="49" t="s">
        <v>6</v>
      </c>
      <c r="C30" s="50"/>
      <c r="D30" s="51"/>
      <c r="E30" s="52">
        <v>138.21199999999999</v>
      </c>
      <c r="F30" s="52">
        <v>2247.0160000000001</v>
      </c>
      <c r="G30" s="47">
        <v>135</v>
      </c>
      <c r="H30" s="26">
        <v>116</v>
      </c>
      <c r="I30" s="108" t="e">
        <f t="shared" si="14"/>
        <v>#REF!</v>
      </c>
      <c r="J30" s="26">
        <v>2197</v>
      </c>
      <c r="K30" s="109">
        <f t="shared" si="3"/>
        <v>16.274074074074075</v>
      </c>
      <c r="L30" s="26">
        <v>2954</v>
      </c>
      <c r="M30" s="109">
        <f t="shared" si="4"/>
        <v>21.881481481481483</v>
      </c>
      <c r="N30" s="26">
        <v>-757</v>
      </c>
      <c r="O30" s="27" t="str">
        <f t="shared" si="22"/>
        <v xml:space="preserve"> </v>
      </c>
      <c r="P30" s="61">
        <v>142.934</v>
      </c>
      <c r="Q30" s="62">
        <v>4955.5640000000003</v>
      </c>
      <c r="R30" s="47">
        <f>R31</f>
        <v>151.9</v>
      </c>
      <c r="S30" s="47">
        <f t="shared" ref="S30:U30" si="23">S31</f>
        <v>110.3</v>
      </c>
      <c r="T30" s="47">
        <f t="shared" si="23"/>
        <v>0.15032843348410183</v>
      </c>
      <c r="U30" s="47">
        <f t="shared" si="23"/>
        <v>5443</v>
      </c>
      <c r="V30" s="109">
        <f t="shared" si="5"/>
        <v>35.832784726793939</v>
      </c>
      <c r="W30" s="26">
        <f>W31</f>
        <v>9480</v>
      </c>
      <c r="X30" s="109">
        <f t="shared" si="6"/>
        <v>62.409479921000653</v>
      </c>
      <c r="Y30" s="13">
        <f t="shared" si="7"/>
        <v>-4037</v>
      </c>
      <c r="Z30" s="16" t="str">
        <f t="shared" si="2"/>
        <v xml:space="preserve"> </v>
      </c>
      <c r="AA30" s="56">
        <f t="shared" si="8"/>
        <v>-4794</v>
      </c>
      <c r="AB30" s="26">
        <f t="shared" si="9"/>
        <v>-4794</v>
      </c>
      <c r="AC30" s="26">
        <f t="shared" si="12"/>
        <v>-62.748691099476439</v>
      </c>
      <c r="AD30" s="110" t="e">
        <f>AB30/$AB$57*100</f>
        <v>#REF!</v>
      </c>
      <c r="AE30" s="53">
        <f>AE31</f>
        <v>14471</v>
      </c>
      <c r="AF30" s="54">
        <f>AF31</f>
        <v>1317</v>
      </c>
    </row>
    <row r="31" spans="1:32" s="28" customFormat="1" x14ac:dyDescent="0.25">
      <c r="A31" s="24">
        <v>14</v>
      </c>
      <c r="B31" s="207" t="s">
        <v>79</v>
      </c>
      <c r="C31" s="31" t="s">
        <v>52</v>
      </c>
      <c r="D31" s="39" t="s">
        <v>51</v>
      </c>
      <c r="E31" s="45">
        <v>152.41800000000001</v>
      </c>
      <c r="F31" s="46">
        <v>2551.902</v>
      </c>
      <c r="G31" s="115">
        <v>126</v>
      </c>
      <c r="H31" s="116">
        <v>112</v>
      </c>
      <c r="I31" s="117" t="e">
        <f>G31/G57*100</f>
        <v>#REF!</v>
      </c>
      <c r="J31" s="116">
        <v>2111</v>
      </c>
      <c r="K31" s="118">
        <f t="shared" si="3"/>
        <v>16.753968253968253</v>
      </c>
      <c r="L31" s="116">
        <v>2826</v>
      </c>
      <c r="M31" s="118">
        <f t="shared" si="4"/>
        <v>22.428571428571427</v>
      </c>
      <c r="N31" s="116">
        <v>-757</v>
      </c>
      <c r="O31" s="119" t="str">
        <f t="shared" si="22"/>
        <v xml:space="preserve"> </v>
      </c>
      <c r="P31" s="120">
        <v>103.09699999999999</v>
      </c>
      <c r="Q31" s="121">
        <v>3461.6869999999999</v>
      </c>
      <c r="R31" s="115">
        <v>151.9</v>
      </c>
      <c r="S31" s="116">
        <v>110.3</v>
      </c>
      <c r="T31" s="117">
        <f>R31/$R$57*100</f>
        <v>0.15032843348410183</v>
      </c>
      <c r="U31" s="116">
        <v>5443</v>
      </c>
      <c r="V31" s="106">
        <f t="shared" si="5"/>
        <v>35.832784726793939</v>
      </c>
      <c r="W31" s="116">
        <v>9480</v>
      </c>
      <c r="X31" s="106">
        <f t="shared" si="6"/>
        <v>62.409479921000653</v>
      </c>
      <c r="Y31" s="13">
        <f t="shared" si="7"/>
        <v>-4037</v>
      </c>
      <c r="Z31" s="16" t="str">
        <f t="shared" si="2"/>
        <v xml:space="preserve"> </v>
      </c>
      <c r="AA31" s="122">
        <f t="shared" si="8"/>
        <v>-4794</v>
      </c>
      <c r="AB31" s="45">
        <f t="shared" si="9"/>
        <v>-4794</v>
      </c>
      <c r="AC31" s="116">
        <f t="shared" si="12"/>
        <v>-63.463065925337567</v>
      </c>
      <c r="AD31" s="123" t="e">
        <f>AB31/$AB$57*100</f>
        <v>#REF!</v>
      </c>
      <c r="AE31" s="124">
        <v>14471</v>
      </c>
      <c r="AF31" s="125">
        <v>1317</v>
      </c>
    </row>
    <row r="32" spans="1:32" s="28" customFormat="1" x14ac:dyDescent="0.25">
      <c r="A32" s="24"/>
      <c r="B32" s="208"/>
      <c r="C32" s="31" t="s">
        <v>52</v>
      </c>
      <c r="D32" s="39"/>
      <c r="E32" s="45"/>
      <c r="F32" s="46"/>
      <c r="G32" s="115"/>
      <c r="H32" s="116"/>
      <c r="I32" s="117"/>
      <c r="J32" s="116"/>
      <c r="K32" s="118"/>
      <c r="L32" s="116"/>
      <c r="M32" s="118"/>
      <c r="N32" s="116"/>
      <c r="O32" s="119"/>
      <c r="P32" s="120">
        <v>58.738</v>
      </c>
      <c r="Q32" s="121">
        <v>2272.1689999999999</v>
      </c>
      <c r="R32" s="115"/>
      <c r="S32" s="116"/>
      <c r="T32" s="117"/>
      <c r="U32" s="116"/>
      <c r="V32" s="116"/>
      <c r="W32" s="116"/>
      <c r="X32" s="116"/>
      <c r="Y32" s="13">
        <f t="shared" si="7"/>
        <v>0</v>
      </c>
      <c r="Z32" s="16" t="str">
        <f t="shared" si="2"/>
        <v xml:space="preserve"> </v>
      </c>
      <c r="AA32" s="122"/>
      <c r="AB32" s="45"/>
      <c r="AC32" s="116"/>
      <c r="AD32" s="123"/>
      <c r="AE32" s="124"/>
      <c r="AF32" s="125"/>
    </row>
    <row r="33" spans="1:32" s="55" customFormat="1" x14ac:dyDescent="0.25">
      <c r="A33" s="48"/>
      <c r="B33" s="49" t="s">
        <v>7</v>
      </c>
      <c r="C33" s="50"/>
      <c r="D33" s="51"/>
      <c r="E33" s="52">
        <v>125.41</v>
      </c>
      <c r="F33" s="52">
        <v>3463.471</v>
      </c>
      <c r="G33" s="47">
        <v>135.83699999999999</v>
      </c>
      <c r="H33" s="26">
        <v>101.02</v>
      </c>
      <c r="I33" s="108" t="e">
        <f t="shared" ref="I33:I38" si="24">G33/$G$57*100</f>
        <v>#REF!</v>
      </c>
      <c r="J33" s="26">
        <v>3755.7</v>
      </c>
      <c r="K33" s="109">
        <f t="shared" si="3"/>
        <v>27.648578811369511</v>
      </c>
      <c r="L33" s="26">
        <v>5738.63</v>
      </c>
      <c r="M33" s="109">
        <f t="shared" si="4"/>
        <v>42.246442427320986</v>
      </c>
      <c r="N33" s="26">
        <v>-1982.9300000000003</v>
      </c>
      <c r="O33" s="27" t="str">
        <f t="shared" si="22"/>
        <v xml:space="preserve"> </v>
      </c>
      <c r="P33" s="61">
        <v>72.381</v>
      </c>
      <c r="Q33" s="62">
        <v>2757.8560000000002</v>
      </c>
      <c r="R33" s="47">
        <f>R34</f>
        <v>0</v>
      </c>
      <c r="S33" s="47">
        <f t="shared" ref="S33:U33" si="25">S34</f>
        <v>0</v>
      </c>
      <c r="T33" s="47">
        <f t="shared" si="25"/>
        <v>0</v>
      </c>
      <c r="U33" s="47">
        <f t="shared" si="25"/>
        <v>0</v>
      </c>
      <c r="V33" s="109" t="e">
        <f t="shared" si="5"/>
        <v>#DIV/0!</v>
      </c>
      <c r="W33" s="26">
        <f>W34</f>
        <v>0</v>
      </c>
      <c r="X33" s="109" t="e">
        <f t="shared" si="6"/>
        <v>#DIV/0!</v>
      </c>
      <c r="Y33" s="13">
        <f t="shared" si="7"/>
        <v>0</v>
      </c>
      <c r="Z33" s="16" t="str">
        <f t="shared" si="2"/>
        <v xml:space="preserve"> </v>
      </c>
      <c r="AA33" s="56">
        <f t="shared" si="8"/>
        <v>-1982.9300000000003</v>
      </c>
      <c r="AB33" s="26">
        <f t="shared" si="9"/>
        <v>-1982.9300000000003</v>
      </c>
      <c r="AC33" s="26">
        <f t="shared" si="12"/>
        <v>-52.797880554889908</v>
      </c>
      <c r="AD33" s="110" t="e">
        <f>AB33/$AB$57*100</f>
        <v>#REF!</v>
      </c>
      <c r="AE33" s="53">
        <f>AE34</f>
        <v>5288</v>
      </c>
      <c r="AF33" s="54">
        <f>AF34</f>
        <v>8623</v>
      </c>
    </row>
    <row r="34" spans="1:32" s="28" customFormat="1" x14ac:dyDescent="0.25">
      <c r="A34" s="24">
        <v>15</v>
      </c>
      <c r="B34" s="105" t="s">
        <v>36</v>
      </c>
      <c r="C34" s="31" t="s">
        <v>52</v>
      </c>
      <c r="D34" s="39" t="s">
        <v>51</v>
      </c>
      <c r="E34" s="45">
        <v>124.64400000000001</v>
      </c>
      <c r="F34" s="46">
        <v>3578.68</v>
      </c>
      <c r="G34" s="29">
        <v>129.6551</v>
      </c>
      <c r="H34" s="25">
        <v>102.3</v>
      </c>
      <c r="I34" s="64" t="e">
        <f t="shared" si="24"/>
        <v>#REF!</v>
      </c>
      <c r="J34" s="25">
        <v>5990.9</v>
      </c>
      <c r="K34" s="106">
        <f t="shared" si="3"/>
        <v>46.206435381253797</v>
      </c>
      <c r="L34" s="25">
        <v>4648.2</v>
      </c>
      <c r="M34" s="106">
        <f t="shared" si="4"/>
        <v>35.85049874628919</v>
      </c>
      <c r="N34" s="25">
        <v>-1982.9300000000003</v>
      </c>
      <c r="O34" s="44" t="str">
        <f t="shared" si="22"/>
        <v xml:space="preserve"> </v>
      </c>
      <c r="P34" s="63">
        <v>74.588999999999999</v>
      </c>
      <c r="Q34" s="64">
        <v>2880.15</v>
      </c>
      <c r="R34" s="29"/>
      <c r="S34" s="25"/>
      <c r="T34" s="64"/>
      <c r="U34" s="25"/>
      <c r="V34" s="106"/>
      <c r="W34" s="25"/>
      <c r="X34" s="106"/>
      <c r="Y34" s="13"/>
      <c r="Z34" s="16"/>
      <c r="AA34" s="35">
        <f t="shared" si="8"/>
        <v>-1982.9300000000003</v>
      </c>
      <c r="AB34" s="25">
        <f t="shared" si="9"/>
        <v>-1982.9300000000003</v>
      </c>
      <c r="AC34" s="25">
        <f t="shared" si="12"/>
        <v>-33.099033534193531</v>
      </c>
      <c r="AD34" s="111" t="e">
        <f>AB34/$AB$57*100</f>
        <v>#REF!</v>
      </c>
      <c r="AE34" s="33">
        <v>5288</v>
      </c>
      <c r="AF34" s="14">
        <v>8623</v>
      </c>
    </row>
    <row r="35" spans="1:32" s="55" customFormat="1" x14ac:dyDescent="0.25">
      <c r="A35" s="48"/>
      <c r="B35" s="49" t="s">
        <v>8</v>
      </c>
      <c r="C35" s="50"/>
      <c r="D35" s="51"/>
      <c r="E35" s="52">
        <v>170.33600000000001</v>
      </c>
      <c r="F35" s="52">
        <v>3890.4780000000001</v>
      </c>
      <c r="G35" s="47">
        <v>219.21</v>
      </c>
      <c r="H35" s="26">
        <v>181.36</v>
      </c>
      <c r="I35" s="108" t="e">
        <f t="shared" si="24"/>
        <v>#REF!</v>
      </c>
      <c r="J35" s="26">
        <v>5008</v>
      </c>
      <c r="K35" s="109">
        <f t="shared" si="3"/>
        <v>22.845673098854977</v>
      </c>
      <c r="L35" s="26">
        <v>4229</v>
      </c>
      <c r="M35" s="109">
        <f t="shared" si="4"/>
        <v>19.292003102048263</v>
      </c>
      <c r="N35" s="26">
        <v>779</v>
      </c>
      <c r="O35" s="27">
        <f t="shared" si="22"/>
        <v>15.555111821086262</v>
      </c>
      <c r="P35" s="61">
        <v>106.93600000000001</v>
      </c>
      <c r="Q35" s="62">
        <v>2645.6669999999999</v>
      </c>
      <c r="R35" s="47">
        <f>R36</f>
        <v>129</v>
      </c>
      <c r="S35" s="47">
        <f t="shared" ref="S35:U35" si="26">S36</f>
        <v>103.26</v>
      </c>
      <c r="T35" s="47">
        <f t="shared" si="26"/>
        <v>0.12766535825838798</v>
      </c>
      <c r="U35" s="47">
        <f t="shared" si="26"/>
        <v>3316.3</v>
      </c>
      <c r="V35" s="109">
        <f t="shared" si="5"/>
        <v>25.707751937984497</v>
      </c>
      <c r="W35" s="26">
        <f>W36</f>
        <v>2320.6</v>
      </c>
      <c r="X35" s="109">
        <f t="shared" si="6"/>
        <v>17.989147286821705</v>
      </c>
      <c r="Y35" s="13">
        <f t="shared" si="7"/>
        <v>995.70000000000027</v>
      </c>
      <c r="Z35" s="16">
        <f t="shared" si="2"/>
        <v>30.024424810783106</v>
      </c>
      <c r="AA35" s="56">
        <f t="shared" si="8"/>
        <v>1774.7000000000003</v>
      </c>
      <c r="AB35" s="26" t="str">
        <f t="shared" si="9"/>
        <v xml:space="preserve"> </v>
      </c>
      <c r="AC35" s="26"/>
      <c r="AD35" s="110"/>
      <c r="AE35" s="53">
        <f>AE36</f>
        <v>13314</v>
      </c>
      <c r="AF35" s="54">
        <f>AF36</f>
        <v>5481</v>
      </c>
    </row>
    <row r="36" spans="1:32" s="28" customFormat="1" ht="15.75" customHeight="1" x14ac:dyDescent="0.25">
      <c r="A36" s="24">
        <v>16</v>
      </c>
      <c r="B36" s="107" t="s">
        <v>63</v>
      </c>
      <c r="C36" s="58" t="s">
        <v>52</v>
      </c>
      <c r="D36" s="59" t="s">
        <v>51</v>
      </c>
      <c r="E36" s="45">
        <v>170.33600000000001</v>
      </c>
      <c r="F36" s="45">
        <v>4007.43</v>
      </c>
      <c r="G36" s="29">
        <v>182.11</v>
      </c>
      <c r="H36" s="25">
        <v>146.61000000000001</v>
      </c>
      <c r="I36" s="64" t="e">
        <f t="shared" si="24"/>
        <v>#REF!</v>
      </c>
      <c r="J36" s="25">
        <v>4179.1000000000004</v>
      </c>
      <c r="K36" s="106">
        <f t="shared" si="3"/>
        <v>22.948218109933556</v>
      </c>
      <c r="L36" s="25">
        <v>4718.3999999999996</v>
      </c>
      <c r="M36" s="106">
        <f t="shared" si="4"/>
        <v>25.909615067816151</v>
      </c>
      <c r="N36" s="25">
        <v>779</v>
      </c>
      <c r="O36" s="44">
        <f t="shared" si="22"/>
        <v>18.640377114689763</v>
      </c>
      <c r="P36" s="63">
        <v>106.93600000000001</v>
      </c>
      <c r="Q36" s="64">
        <v>2699.4720000000002</v>
      </c>
      <c r="R36" s="29">
        <v>129</v>
      </c>
      <c r="S36" s="25">
        <v>103.26</v>
      </c>
      <c r="T36" s="64">
        <f>R36/$R$57*100</f>
        <v>0.12766535825838798</v>
      </c>
      <c r="U36" s="25">
        <v>3316.3</v>
      </c>
      <c r="V36" s="106">
        <f t="shared" si="5"/>
        <v>25.707751937984497</v>
      </c>
      <c r="W36" s="25">
        <v>2320.6</v>
      </c>
      <c r="X36" s="106">
        <f t="shared" si="6"/>
        <v>17.989147286821705</v>
      </c>
      <c r="Y36" s="13">
        <f t="shared" si="7"/>
        <v>995.70000000000027</v>
      </c>
      <c r="Z36" s="16">
        <f t="shared" si="2"/>
        <v>30.024424810783106</v>
      </c>
      <c r="AA36" s="35">
        <f t="shared" si="8"/>
        <v>1774.7000000000003</v>
      </c>
      <c r="AB36" s="25" t="str">
        <f t="shared" si="9"/>
        <v xml:space="preserve"> </v>
      </c>
      <c r="AC36" s="25"/>
      <c r="AD36" s="111"/>
      <c r="AE36" s="33">
        <v>13314</v>
      </c>
      <c r="AF36" s="14">
        <v>5481</v>
      </c>
    </row>
    <row r="37" spans="1:32" s="55" customFormat="1" x14ac:dyDescent="0.25">
      <c r="A37" s="48"/>
      <c r="B37" s="49" t="s">
        <v>9</v>
      </c>
      <c r="C37" s="50"/>
      <c r="D37" s="51"/>
      <c r="E37" s="60" t="e">
        <f>E38+E40+#REF!+#REF!+E41</f>
        <v>#REF!</v>
      </c>
      <c r="F37" s="60" t="e">
        <f>F38+F40+#REF!+#REF!+F41</f>
        <v>#REF!</v>
      </c>
      <c r="G37" s="47" t="e">
        <f>G38+G40+#REF!+#REF!+G41</f>
        <v>#REF!</v>
      </c>
      <c r="H37" s="26" t="e">
        <f>H38+H40+#REF!+#REF!+H41</f>
        <v>#REF!</v>
      </c>
      <c r="I37" s="108" t="e">
        <f t="shared" si="24"/>
        <v>#REF!</v>
      </c>
      <c r="J37" s="26" t="e">
        <f>J38+J40+#REF!+#REF!+J41</f>
        <v>#REF!</v>
      </c>
      <c r="K37" s="109" t="e">
        <f t="shared" si="3"/>
        <v>#REF!</v>
      </c>
      <c r="L37" s="26" t="e">
        <f>L38+L40+#REF!+#REF!+L41</f>
        <v>#REF!</v>
      </c>
      <c r="M37" s="109" t="e">
        <f t="shared" si="4"/>
        <v>#REF!</v>
      </c>
      <c r="N37" s="26" t="e">
        <f>N38+N40+#REF!+#REF!+N41</f>
        <v>#REF!</v>
      </c>
      <c r="O37" s="27" t="e">
        <f t="shared" si="22"/>
        <v>#REF!</v>
      </c>
      <c r="P37" s="61" t="e">
        <f>P38+P40+#REF!+#REF!+P41</f>
        <v>#REF!</v>
      </c>
      <c r="Q37" s="61" t="e">
        <f>Q38+Q40+#REF!+#REF!+Q41</f>
        <v>#REF!</v>
      </c>
      <c r="R37" s="47">
        <f>R39+R40+R41</f>
        <v>437.1</v>
      </c>
      <c r="S37" s="47">
        <f>S39+S40+S41</f>
        <v>339</v>
      </c>
      <c r="T37" s="47">
        <f>T39+T40+T41</f>
        <v>0.43257773716853792</v>
      </c>
      <c r="U37" s="47">
        <f>U39+U40+U41</f>
        <v>11846</v>
      </c>
      <c r="V37" s="109">
        <f t="shared" si="5"/>
        <v>27.10134980553649</v>
      </c>
      <c r="W37" s="26">
        <f>W39+W40+W41</f>
        <v>12046</v>
      </c>
      <c r="X37" s="109">
        <f t="shared" si="6"/>
        <v>27.558911004346829</v>
      </c>
      <c r="Y37" s="13">
        <f t="shared" si="7"/>
        <v>-200</v>
      </c>
      <c r="Z37" s="16" t="str">
        <f t="shared" si="2"/>
        <v xml:space="preserve"> </v>
      </c>
      <c r="AA37" s="56" t="e">
        <f t="shared" si="8"/>
        <v>#REF!</v>
      </c>
      <c r="AB37" s="26" t="e">
        <f>AB40+#REF!+AB41</f>
        <v>#REF!</v>
      </c>
      <c r="AC37" s="26" t="e">
        <f t="shared" si="12"/>
        <v>#REF!</v>
      </c>
      <c r="AD37" s="110" t="e">
        <f>AB37/$AB$57*100</f>
        <v>#REF!</v>
      </c>
      <c r="AE37" s="53" t="e">
        <f>AE38+AE40+#REF!+#REF!+AE41</f>
        <v>#REF!</v>
      </c>
      <c r="AF37" s="54" t="e">
        <f>AF38+AF40+#REF!+#REF!+AF41</f>
        <v>#REF!</v>
      </c>
    </row>
    <row r="38" spans="1:32" s="72" customFormat="1" x14ac:dyDescent="0.25">
      <c r="A38" s="24">
        <v>17</v>
      </c>
      <c r="B38" s="209" t="s">
        <v>37</v>
      </c>
      <c r="C38" s="66" t="s">
        <v>52</v>
      </c>
      <c r="D38" s="67" t="s">
        <v>51</v>
      </c>
      <c r="E38" s="126">
        <v>61.67</v>
      </c>
      <c r="F38" s="126">
        <v>1090.0329999999999</v>
      </c>
      <c r="G38" s="127">
        <v>58.38</v>
      </c>
      <c r="H38" s="69">
        <v>51.06</v>
      </c>
      <c r="I38" s="128" t="e">
        <f t="shared" si="24"/>
        <v>#REF!</v>
      </c>
      <c r="J38" s="69">
        <v>1047.43</v>
      </c>
      <c r="K38" s="129">
        <f t="shared" si="3"/>
        <v>17.941589585474478</v>
      </c>
      <c r="L38" s="69">
        <v>556.47</v>
      </c>
      <c r="M38" s="129">
        <f t="shared" si="4"/>
        <v>9.5318602261048309</v>
      </c>
      <c r="N38" s="69">
        <v>69.66</v>
      </c>
      <c r="O38" s="130">
        <f t="shared" si="22"/>
        <v>6.6505637608241113</v>
      </c>
      <c r="P38" s="131"/>
      <c r="Q38" s="128"/>
      <c r="R38" s="132"/>
      <c r="S38" s="133"/>
      <c r="T38" s="128">
        <f>R38/$R$57*100</f>
        <v>0</v>
      </c>
      <c r="U38" s="133"/>
      <c r="V38" s="133"/>
      <c r="W38" s="133"/>
      <c r="X38" s="133"/>
      <c r="Y38" s="13">
        <f t="shared" si="7"/>
        <v>0</v>
      </c>
      <c r="Z38" s="16" t="str">
        <f t="shared" si="2"/>
        <v xml:space="preserve"> </v>
      </c>
      <c r="AA38" s="68">
        <f t="shared" si="8"/>
        <v>69.66</v>
      </c>
      <c r="AB38" s="69" t="str">
        <f t="shared" si="9"/>
        <v xml:space="preserve"> </v>
      </c>
      <c r="AC38" s="69"/>
      <c r="AD38" s="134"/>
      <c r="AE38" s="70">
        <v>5400.9</v>
      </c>
      <c r="AF38" s="71">
        <v>3756.8</v>
      </c>
    </row>
    <row r="39" spans="1:32" s="72" customFormat="1" x14ac:dyDescent="0.25">
      <c r="A39" s="65"/>
      <c r="B39" s="210"/>
      <c r="C39" s="66"/>
      <c r="D39" s="67"/>
      <c r="E39" s="126">
        <v>345.2</v>
      </c>
      <c r="F39" s="126">
        <v>7344.7349999999997</v>
      </c>
      <c r="G39" s="127">
        <v>446.09</v>
      </c>
      <c r="H39" s="69">
        <v>317.26</v>
      </c>
      <c r="I39" s="128">
        <v>0.68784761580982179</v>
      </c>
      <c r="J39" s="69">
        <v>9516.7900000000009</v>
      </c>
      <c r="K39" s="129">
        <v>21.333789145688094</v>
      </c>
      <c r="L39" s="69">
        <v>7308.46</v>
      </c>
      <c r="M39" s="129">
        <v>16.383375552018652</v>
      </c>
      <c r="N39" s="69">
        <v>69.66</v>
      </c>
      <c r="O39" s="130">
        <v>0.73196949811858825</v>
      </c>
      <c r="P39" s="131">
        <v>436.3</v>
      </c>
      <c r="Q39" s="128">
        <v>6722.6289999999999</v>
      </c>
      <c r="R39" s="29">
        <v>359</v>
      </c>
      <c r="S39" s="25">
        <v>271</v>
      </c>
      <c r="T39" s="128">
        <f>R39/$R$57*100</f>
        <v>0.35528576445551385</v>
      </c>
      <c r="U39" s="25">
        <v>10627</v>
      </c>
      <c r="V39" s="106">
        <f t="shared" si="5"/>
        <v>29.601671309192202</v>
      </c>
      <c r="W39" s="25">
        <v>10656</v>
      </c>
      <c r="X39" s="106">
        <f t="shared" si="6"/>
        <v>29.682451253481894</v>
      </c>
      <c r="Y39" s="13">
        <f t="shared" si="7"/>
        <v>-29</v>
      </c>
      <c r="Z39" s="16" t="str">
        <f t="shared" si="2"/>
        <v xml:space="preserve"> </v>
      </c>
      <c r="AA39" s="68"/>
      <c r="AB39" s="69"/>
      <c r="AC39" s="69"/>
      <c r="AD39" s="134"/>
      <c r="AE39" s="70"/>
      <c r="AF39" s="71"/>
    </row>
    <row r="40" spans="1:32" s="28" customFormat="1" x14ac:dyDescent="0.25">
      <c r="A40" s="24">
        <v>18</v>
      </c>
      <c r="B40" s="105" t="s">
        <v>38</v>
      </c>
      <c r="C40" s="31" t="s">
        <v>52</v>
      </c>
      <c r="D40" s="39" t="s">
        <v>51</v>
      </c>
      <c r="E40" s="45">
        <v>50.162999999999997</v>
      </c>
      <c r="F40" s="45">
        <v>966.77200000000005</v>
      </c>
      <c r="G40" s="29">
        <v>46.7</v>
      </c>
      <c r="H40" s="25">
        <v>45.1</v>
      </c>
      <c r="I40" s="64" t="e">
        <f t="shared" ref="I40:I49" si="27">G40/$G$57*100</f>
        <v>#REF!</v>
      </c>
      <c r="J40" s="25">
        <v>942</v>
      </c>
      <c r="K40" s="106">
        <f t="shared" si="3"/>
        <v>20.171306209850105</v>
      </c>
      <c r="L40" s="25">
        <v>1034.7</v>
      </c>
      <c r="M40" s="106">
        <f t="shared" si="4"/>
        <v>22.156316916488223</v>
      </c>
      <c r="N40" s="25">
        <v>-112.69999999999993</v>
      </c>
      <c r="O40" s="44" t="str">
        <f t="shared" si="22"/>
        <v xml:space="preserve"> </v>
      </c>
      <c r="P40" s="63">
        <v>32.881399999999999</v>
      </c>
      <c r="Q40" s="64">
        <v>465.464</v>
      </c>
      <c r="R40" s="29">
        <v>26.1</v>
      </c>
      <c r="S40" s="25">
        <v>22</v>
      </c>
      <c r="T40" s="64">
        <f>R40/$R$57*100</f>
        <v>2.5829967833673848E-2</v>
      </c>
      <c r="U40" s="25">
        <v>373</v>
      </c>
      <c r="V40" s="106">
        <f t="shared" si="5"/>
        <v>14.2911877394636</v>
      </c>
      <c r="W40" s="25">
        <v>502</v>
      </c>
      <c r="X40" s="106">
        <f t="shared" si="6"/>
        <v>19.233716475095786</v>
      </c>
      <c r="Y40" s="13">
        <f t="shared" si="7"/>
        <v>-129</v>
      </c>
      <c r="Z40" s="16" t="str">
        <f t="shared" si="2"/>
        <v xml:space="preserve"> </v>
      </c>
      <c r="AA40" s="35">
        <f t="shared" si="8"/>
        <v>-241.69999999999993</v>
      </c>
      <c r="AB40" s="25">
        <f t="shared" si="9"/>
        <v>-241.69999999999993</v>
      </c>
      <c r="AC40" s="25">
        <f t="shared" si="12"/>
        <v>-18.380228136882124</v>
      </c>
      <c r="AD40" s="110" t="e">
        <f>AB40/$AB$57*100</f>
        <v>#REF!</v>
      </c>
      <c r="AE40" s="33">
        <v>1382</v>
      </c>
      <c r="AF40" s="14">
        <v>25</v>
      </c>
    </row>
    <row r="41" spans="1:32" s="28" customFormat="1" x14ac:dyDescent="0.25">
      <c r="A41" s="24">
        <v>19</v>
      </c>
      <c r="B41" s="107" t="s">
        <v>39</v>
      </c>
      <c r="C41" s="135" t="s">
        <v>64</v>
      </c>
      <c r="D41" s="59" t="s">
        <v>51</v>
      </c>
      <c r="E41" s="45">
        <v>109.60299999999999</v>
      </c>
      <c r="F41" s="46">
        <v>2166.9749999999999</v>
      </c>
      <c r="G41" s="29">
        <v>102.04</v>
      </c>
      <c r="H41" s="25">
        <v>86.67</v>
      </c>
      <c r="I41" s="64" t="e">
        <f t="shared" si="27"/>
        <v>#REF!</v>
      </c>
      <c r="J41" s="25">
        <v>1978.01</v>
      </c>
      <c r="K41" s="106">
        <f t="shared" si="3"/>
        <v>19.384653077224616</v>
      </c>
      <c r="L41" s="25">
        <v>2169.85</v>
      </c>
      <c r="M41" s="106">
        <f t="shared" si="4"/>
        <v>21.264700117600938</v>
      </c>
      <c r="N41" s="25">
        <v>-242.69000000000005</v>
      </c>
      <c r="O41" s="44" t="str">
        <f t="shared" si="22"/>
        <v xml:space="preserve"> </v>
      </c>
      <c r="P41" s="63">
        <v>51.372</v>
      </c>
      <c r="Q41" s="64">
        <v>803.86800000000005</v>
      </c>
      <c r="R41" s="29">
        <v>52</v>
      </c>
      <c r="S41" s="25">
        <v>46</v>
      </c>
      <c r="T41" s="64">
        <f>R41/$R$57*100</f>
        <v>5.1462004879350196E-2</v>
      </c>
      <c r="U41" s="25">
        <v>846</v>
      </c>
      <c r="V41" s="106">
        <f t="shared" si="5"/>
        <v>16.26923076923077</v>
      </c>
      <c r="W41" s="25">
        <v>888</v>
      </c>
      <c r="X41" s="106">
        <f t="shared" si="6"/>
        <v>17.076923076923077</v>
      </c>
      <c r="Y41" s="13">
        <f t="shared" si="7"/>
        <v>-42</v>
      </c>
      <c r="Z41" s="16" t="str">
        <f t="shared" si="2"/>
        <v xml:space="preserve"> </v>
      </c>
      <c r="AA41" s="35">
        <f t="shared" si="8"/>
        <v>-284.69000000000005</v>
      </c>
      <c r="AB41" s="25">
        <f t="shared" si="9"/>
        <v>-284.69000000000005</v>
      </c>
      <c r="AC41" s="25">
        <f t="shared" si="12"/>
        <v>-10.08105495377141</v>
      </c>
      <c r="AD41" s="111" t="e">
        <f>AB41/$AB$57*100</f>
        <v>#REF!</v>
      </c>
      <c r="AE41" s="33">
        <v>3946</v>
      </c>
      <c r="AF41" s="14">
        <v>34</v>
      </c>
    </row>
    <row r="42" spans="1:32" s="55" customFormat="1" x14ac:dyDescent="0.25">
      <c r="A42" s="48"/>
      <c r="B42" s="49" t="s">
        <v>10</v>
      </c>
      <c r="C42" s="50"/>
      <c r="D42" s="51"/>
      <c r="E42" s="60" t="e">
        <f>E43+#REF!+E44+E45+#REF!+E46+#REF!+E48</f>
        <v>#REF!</v>
      </c>
      <c r="F42" s="60" t="e">
        <f>F43+#REF!+F44+F45+#REF!+F46+#REF!+F48</f>
        <v>#REF!</v>
      </c>
      <c r="G42" s="47" t="e">
        <f>G43+#REF!+G44+G45+#REF!+G46+#REF!+G48</f>
        <v>#REF!</v>
      </c>
      <c r="H42" s="26" t="e">
        <f>H43+#REF!+H44+H45+#REF!+H46+#REF!+H48</f>
        <v>#REF!</v>
      </c>
      <c r="I42" s="108" t="e">
        <f t="shared" si="27"/>
        <v>#REF!</v>
      </c>
      <c r="J42" s="26" t="e">
        <f>J43+#REF!+J44+J45+#REF!+J46+#REF!+J48</f>
        <v>#REF!</v>
      </c>
      <c r="K42" s="109" t="e">
        <f t="shared" si="3"/>
        <v>#REF!</v>
      </c>
      <c r="L42" s="26" t="e">
        <f>L43+#REF!+L44+L45+#REF!+L46+#REF!+L48</f>
        <v>#REF!</v>
      </c>
      <c r="M42" s="109" t="e">
        <f t="shared" si="4"/>
        <v>#REF!</v>
      </c>
      <c r="N42" s="26" t="e">
        <f>N43+#REF!+N44+N45+#REF!+N46+#REF!+N48</f>
        <v>#REF!</v>
      </c>
      <c r="O42" s="27" t="e">
        <f t="shared" si="22"/>
        <v>#REF!</v>
      </c>
      <c r="P42" s="61" t="e">
        <f>P43+#REF!+P44+P45+#REF!+P46+#REF!+P48</f>
        <v>#REF!</v>
      </c>
      <c r="Q42" s="61" t="e">
        <f>Q43+#REF!+Q44+Q45+#REF!+Q46+#REF!+Q48</f>
        <v>#REF!</v>
      </c>
      <c r="R42" s="47">
        <f>R43+R44+R45+R46+R48</f>
        <v>911.12200000000007</v>
      </c>
      <c r="S42" s="47">
        <f>S43+S44+S45+S46+S48</f>
        <v>630.62</v>
      </c>
      <c r="T42" s="47">
        <f>T43+T44+T45+T46+T48</f>
        <v>0.90169547710929443</v>
      </c>
      <c r="U42" s="47">
        <f>U43+U44+U45+U46+U48</f>
        <v>13919.57</v>
      </c>
      <c r="V42" s="109">
        <f t="shared" si="5"/>
        <v>15.277394245776085</v>
      </c>
      <c r="W42" s="26">
        <f>W43+W44+W45+W46+W48</f>
        <v>14231.2</v>
      </c>
      <c r="X42" s="109">
        <f t="shared" si="6"/>
        <v>15.619423084943618</v>
      </c>
      <c r="Y42" s="13">
        <f t="shared" si="7"/>
        <v>-311.63000000000102</v>
      </c>
      <c r="Z42" s="16" t="str">
        <f t="shared" si="2"/>
        <v xml:space="preserve"> </v>
      </c>
      <c r="AA42" s="56" t="e">
        <f t="shared" si="8"/>
        <v>#REF!</v>
      </c>
      <c r="AB42" s="26" t="e">
        <f t="shared" si="9"/>
        <v>#REF!</v>
      </c>
      <c r="AC42" s="26" t="e">
        <f t="shared" si="12"/>
        <v>#REF!</v>
      </c>
      <c r="AD42" s="110" t="e">
        <f>AB42/$AB$57*100</f>
        <v>#REF!</v>
      </c>
      <c r="AE42" s="53" t="e">
        <f>AE43+#REF!+AE44+AE45+#REF!+AE46+#REF!+AE48</f>
        <v>#REF!</v>
      </c>
      <c r="AF42" s="54" t="e">
        <f>AF43+#REF!+AF44+AF45+#REF!+AF46+#REF!+AF48</f>
        <v>#REF!</v>
      </c>
    </row>
    <row r="43" spans="1:32" s="28" customFormat="1" x14ac:dyDescent="0.25">
      <c r="A43" s="24">
        <v>20</v>
      </c>
      <c r="B43" s="107" t="s">
        <v>40</v>
      </c>
      <c r="C43" s="58" t="s">
        <v>52</v>
      </c>
      <c r="D43" s="59" t="s">
        <v>51</v>
      </c>
      <c r="E43" s="45">
        <v>126.261</v>
      </c>
      <c r="F43" s="46">
        <v>2148.0619999999999</v>
      </c>
      <c r="G43" s="29">
        <v>159.84</v>
      </c>
      <c r="H43" s="25">
        <v>156.261</v>
      </c>
      <c r="I43" s="64" t="e">
        <f t="shared" si="27"/>
        <v>#REF!</v>
      </c>
      <c r="J43" s="25">
        <v>2706.5</v>
      </c>
      <c r="K43" s="106">
        <f t="shared" si="3"/>
        <v>16.932557557557558</v>
      </c>
      <c r="L43" s="25">
        <v>3136.7</v>
      </c>
      <c r="M43" s="106">
        <f t="shared" si="4"/>
        <v>19.623998998998996</v>
      </c>
      <c r="N43" s="25">
        <v>-395</v>
      </c>
      <c r="O43" s="27" t="str">
        <f t="shared" si="22"/>
        <v xml:space="preserve"> </v>
      </c>
      <c r="P43" s="63">
        <v>101.5</v>
      </c>
      <c r="Q43" s="64">
        <v>1537.45</v>
      </c>
      <c r="R43" s="25">
        <v>133</v>
      </c>
      <c r="S43" s="25">
        <v>76</v>
      </c>
      <c r="T43" s="64">
        <f>R43/$R$57*100</f>
        <v>0.131623974018338</v>
      </c>
      <c r="U43" s="25">
        <v>2058</v>
      </c>
      <c r="V43" s="106">
        <f t="shared" si="5"/>
        <v>15.473684210526315</v>
      </c>
      <c r="W43" s="25">
        <v>2684</v>
      </c>
      <c r="X43" s="106">
        <f t="shared" si="6"/>
        <v>20.180451127819548</v>
      </c>
      <c r="Y43" s="13">
        <f t="shared" si="7"/>
        <v>-626</v>
      </c>
      <c r="Z43" s="16" t="str">
        <f t="shared" si="2"/>
        <v xml:space="preserve"> </v>
      </c>
      <c r="AA43" s="35">
        <f t="shared" si="8"/>
        <v>-1021</v>
      </c>
      <c r="AB43" s="25">
        <f t="shared" si="9"/>
        <v>-1021</v>
      </c>
      <c r="AC43" s="25">
        <f t="shared" si="12"/>
        <v>-21.429321020044075</v>
      </c>
      <c r="AD43" s="111" t="e">
        <f>AB43/$AB$57*100</f>
        <v>#REF!</v>
      </c>
      <c r="AE43" s="33">
        <v>6595</v>
      </c>
      <c r="AF43" s="14">
        <v>12024</v>
      </c>
    </row>
    <row r="44" spans="1:32" s="28" customFormat="1" x14ac:dyDescent="0.25">
      <c r="A44" s="24">
        <v>21</v>
      </c>
      <c r="B44" s="107" t="s">
        <v>41</v>
      </c>
      <c r="C44" s="58" t="s">
        <v>54</v>
      </c>
      <c r="D44" s="59">
        <v>2027</v>
      </c>
      <c r="E44" s="45">
        <v>56.584000000000003</v>
      </c>
      <c r="F44" s="46">
        <v>858.92899999999997</v>
      </c>
      <c r="G44" s="29">
        <v>54.29</v>
      </c>
      <c r="H44" s="25">
        <v>50.59</v>
      </c>
      <c r="I44" s="64" t="e">
        <f t="shared" si="27"/>
        <v>#REF!</v>
      </c>
      <c r="J44" s="25">
        <v>980</v>
      </c>
      <c r="K44" s="106">
        <f t="shared" si="3"/>
        <v>18.051206483698657</v>
      </c>
      <c r="L44" s="25">
        <v>1349</v>
      </c>
      <c r="M44" s="106">
        <f t="shared" si="4"/>
        <v>24.848038312764782</v>
      </c>
      <c r="N44" s="25">
        <v>-342</v>
      </c>
      <c r="O44" s="27" t="str">
        <f t="shared" si="22"/>
        <v xml:space="preserve"> </v>
      </c>
      <c r="P44" s="63">
        <v>54</v>
      </c>
      <c r="Q44" s="64">
        <v>1311.36</v>
      </c>
      <c r="R44" s="29">
        <v>49</v>
      </c>
      <c r="S44" s="25">
        <v>45</v>
      </c>
      <c r="T44" s="64">
        <f>R44/$R$57*100</f>
        <v>4.8493043059387689E-2</v>
      </c>
      <c r="U44" s="25">
        <v>1430</v>
      </c>
      <c r="V44" s="106">
        <f t="shared" si="5"/>
        <v>29.183673469387756</v>
      </c>
      <c r="W44" s="25">
        <v>1668</v>
      </c>
      <c r="X44" s="106">
        <f t="shared" si="6"/>
        <v>34.04081632653061</v>
      </c>
      <c r="Y44" s="13">
        <f t="shared" si="7"/>
        <v>-238</v>
      </c>
      <c r="Z44" s="16" t="str">
        <f t="shared" si="2"/>
        <v xml:space="preserve"> </v>
      </c>
      <c r="AA44" s="35">
        <f t="shared" si="8"/>
        <v>-580</v>
      </c>
      <c r="AB44" s="25">
        <f t="shared" si="9"/>
        <v>-580</v>
      </c>
      <c r="AC44" s="25">
        <f t="shared" si="12"/>
        <v>-24.066390041493776</v>
      </c>
      <c r="AD44" s="111" t="e">
        <f>AB44/$AB$57*100</f>
        <v>#REF!</v>
      </c>
      <c r="AE44" s="33">
        <v>1149</v>
      </c>
      <c r="AF44" s="14">
        <v>1962</v>
      </c>
    </row>
    <row r="45" spans="1:32" s="28" customFormat="1" x14ac:dyDescent="0.25">
      <c r="A45" s="24">
        <v>22</v>
      </c>
      <c r="B45" s="107" t="s">
        <v>42</v>
      </c>
      <c r="C45" s="58" t="s">
        <v>53</v>
      </c>
      <c r="D45" s="59">
        <v>2023</v>
      </c>
      <c r="E45" s="45">
        <v>31.541</v>
      </c>
      <c r="F45" s="45">
        <v>461.66</v>
      </c>
      <c r="G45" s="29">
        <v>599.04</v>
      </c>
      <c r="H45" s="25">
        <v>444.84</v>
      </c>
      <c r="I45" s="64" t="e">
        <f t="shared" si="27"/>
        <v>#REF!</v>
      </c>
      <c r="J45" s="25">
        <v>11170</v>
      </c>
      <c r="K45" s="106">
        <f t="shared" si="3"/>
        <v>18.646501068376068</v>
      </c>
      <c r="L45" s="25">
        <v>10560</v>
      </c>
      <c r="M45" s="106">
        <f t="shared" si="4"/>
        <v>17.628205128205128</v>
      </c>
      <c r="N45" s="25">
        <v>964</v>
      </c>
      <c r="O45" s="44">
        <f t="shared" si="22"/>
        <v>8.6302596239928384</v>
      </c>
      <c r="P45" s="63">
        <v>31.541</v>
      </c>
      <c r="Q45" s="64">
        <v>461.66</v>
      </c>
      <c r="R45" s="29">
        <v>505.12200000000001</v>
      </c>
      <c r="S45" s="25">
        <v>391.62</v>
      </c>
      <c r="T45" s="64">
        <f>R45/$R$57*100</f>
        <v>0.49989597747436787</v>
      </c>
      <c r="U45" s="25">
        <v>7656.57</v>
      </c>
      <c r="V45" s="106">
        <f t="shared" si="5"/>
        <v>15.157862852934537</v>
      </c>
      <c r="W45" s="25">
        <v>6158.2</v>
      </c>
      <c r="X45" s="106">
        <f t="shared" si="6"/>
        <v>12.19151016982036</v>
      </c>
      <c r="Y45" s="13">
        <f t="shared" si="7"/>
        <v>1498.37</v>
      </c>
      <c r="Z45" s="16">
        <f t="shared" si="2"/>
        <v>19.569729003979589</v>
      </c>
      <c r="AA45" s="35">
        <f t="shared" si="8"/>
        <v>2462.37</v>
      </c>
      <c r="AB45" s="25" t="str">
        <f t="shared" si="9"/>
        <v xml:space="preserve"> </v>
      </c>
      <c r="AC45" s="25" t="e">
        <f t="shared" si="12"/>
        <v>#VALUE!</v>
      </c>
      <c r="AD45" s="111"/>
      <c r="AE45" s="33">
        <v>26001</v>
      </c>
      <c r="AF45" s="14">
        <v>18567</v>
      </c>
    </row>
    <row r="46" spans="1:32" s="28" customFormat="1" ht="15" customHeight="1" x14ac:dyDescent="0.25">
      <c r="A46" s="24">
        <v>23</v>
      </c>
      <c r="B46" s="107" t="s">
        <v>43</v>
      </c>
      <c r="C46" s="58" t="s">
        <v>52</v>
      </c>
      <c r="D46" s="59" t="s">
        <v>51</v>
      </c>
      <c r="E46" s="45">
        <v>153.83099999999999</v>
      </c>
      <c r="F46" s="45">
        <v>2621.2869999999998</v>
      </c>
      <c r="G46" s="29">
        <v>95.72</v>
      </c>
      <c r="H46" s="25">
        <v>88.91</v>
      </c>
      <c r="I46" s="64" t="e">
        <f t="shared" si="27"/>
        <v>#REF!</v>
      </c>
      <c r="J46" s="25">
        <v>1632.12</v>
      </c>
      <c r="K46" s="106">
        <f t="shared" si="3"/>
        <v>17.050982030923524</v>
      </c>
      <c r="L46" s="25">
        <v>3680.59</v>
      </c>
      <c r="M46" s="106">
        <f t="shared" si="4"/>
        <v>38.451629753447556</v>
      </c>
      <c r="N46" s="25">
        <v>-1975.8999999999999</v>
      </c>
      <c r="O46" s="27" t="str">
        <f t="shared" si="22"/>
        <v xml:space="preserve"> </v>
      </c>
      <c r="P46" s="63">
        <v>56</v>
      </c>
      <c r="Q46" s="64">
        <v>883.95899999999995</v>
      </c>
      <c r="R46" s="29"/>
      <c r="S46" s="25"/>
      <c r="T46" s="64"/>
      <c r="U46" s="25"/>
      <c r="V46" s="106"/>
      <c r="W46" s="25"/>
      <c r="X46" s="106"/>
      <c r="Y46" s="13"/>
      <c r="Z46" s="16"/>
      <c r="AA46" s="35">
        <f t="shared" si="8"/>
        <v>-1975.8999999999999</v>
      </c>
      <c r="AB46" s="25">
        <f t="shared" si="9"/>
        <v>-1975.8999999999999</v>
      </c>
      <c r="AC46" s="25">
        <f t="shared" si="12"/>
        <v>-121.06340220081857</v>
      </c>
      <c r="AD46" s="111" t="e">
        <f>AB46/$AB$57*100</f>
        <v>#REF!</v>
      </c>
      <c r="AE46" s="33">
        <v>3821</v>
      </c>
      <c r="AF46" s="14">
        <v>11336</v>
      </c>
    </row>
    <row r="47" spans="1:32" s="28" customFormat="1" x14ac:dyDescent="0.25">
      <c r="A47" s="24"/>
      <c r="B47" s="211" t="s">
        <v>44</v>
      </c>
      <c r="C47" s="58" t="s">
        <v>52</v>
      </c>
      <c r="D47" s="137" t="s">
        <v>51</v>
      </c>
      <c r="E47" s="136">
        <v>56.847999999999999</v>
      </c>
      <c r="F47" s="138">
        <v>1373.537</v>
      </c>
      <c r="G47" s="29">
        <v>24.61</v>
      </c>
      <c r="H47" s="25">
        <v>24.61</v>
      </c>
      <c r="I47" s="64" t="e">
        <f t="shared" si="27"/>
        <v>#REF!</v>
      </c>
      <c r="J47" s="25">
        <v>345.58</v>
      </c>
      <c r="K47" s="106">
        <f t="shared" si="3"/>
        <v>14.042259244209671</v>
      </c>
      <c r="L47" s="25">
        <v>894.7</v>
      </c>
      <c r="M47" s="106">
        <f t="shared" si="4"/>
        <v>36.355140186915889</v>
      </c>
      <c r="N47" s="25"/>
      <c r="O47" s="27"/>
      <c r="P47" s="63"/>
      <c r="Q47" s="64"/>
      <c r="R47" s="29"/>
      <c r="S47" s="25"/>
      <c r="T47" s="64"/>
      <c r="U47" s="25"/>
      <c r="V47" s="106"/>
      <c r="W47" s="25"/>
      <c r="X47" s="106"/>
      <c r="Y47" s="13">
        <f t="shared" si="7"/>
        <v>0</v>
      </c>
      <c r="Z47" s="16" t="str">
        <f t="shared" si="2"/>
        <v xml:space="preserve"> </v>
      </c>
      <c r="AA47" s="35"/>
      <c r="AB47" s="25"/>
      <c r="AC47" s="25"/>
      <c r="AD47" s="111"/>
      <c r="AE47" s="33"/>
      <c r="AF47" s="14"/>
    </row>
    <row r="48" spans="1:32" s="28" customFormat="1" x14ac:dyDescent="0.25">
      <c r="A48" s="24">
        <v>24</v>
      </c>
      <c r="B48" s="212"/>
      <c r="C48" s="58" t="s">
        <v>52</v>
      </c>
      <c r="D48" s="137" t="s">
        <v>51</v>
      </c>
      <c r="E48" s="45">
        <v>128.602</v>
      </c>
      <c r="F48" s="46">
        <v>2035.1</v>
      </c>
      <c r="G48" s="29">
        <v>149.80000000000001</v>
      </c>
      <c r="H48" s="25">
        <v>129.80000000000001</v>
      </c>
      <c r="I48" s="64" t="e">
        <f t="shared" si="27"/>
        <v>#REF!</v>
      </c>
      <c r="J48" s="25">
        <v>2875.52</v>
      </c>
      <c r="K48" s="106">
        <f t="shared" si="3"/>
        <v>19.195727636849131</v>
      </c>
      <c r="L48" s="25">
        <v>2834.84</v>
      </c>
      <c r="M48" s="106">
        <f t="shared" si="4"/>
        <v>18.924165554072097</v>
      </c>
      <c r="N48" s="25">
        <v>-1448.2399999999998</v>
      </c>
      <c r="O48" s="27" t="str">
        <f t="shared" si="22"/>
        <v xml:space="preserve"> </v>
      </c>
      <c r="P48" s="63">
        <v>208.34800000000001</v>
      </c>
      <c r="Q48" s="64">
        <v>2466.86</v>
      </c>
      <c r="R48" s="29">
        <v>224</v>
      </c>
      <c r="S48" s="25">
        <v>118</v>
      </c>
      <c r="T48" s="64">
        <f>R48/$R$57*100</f>
        <v>0.22168248255720083</v>
      </c>
      <c r="U48" s="25">
        <v>2775</v>
      </c>
      <c r="V48" s="106">
        <f t="shared" si="5"/>
        <v>12.388392857142858</v>
      </c>
      <c r="W48" s="25">
        <v>3721</v>
      </c>
      <c r="X48" s="106">
        <f t="shared" si="6"/>
        <v>16.611607142857142</v>
      </c>
      <c r="Y48" s="13">
        <f t="shared" si="7"/>
        <v>-946</v>
      </c>
      <c r="Z48" s="16" t="str">
        <f t="shared" si="2"/>
        <v xml:space="preserve"> </v>
      </c>
      <c r="AA48" s="35">
        <f t="shared" si="8"/>
        <v>-2394.2399999999998</v>
      </c>
      <c r="AB48" s="25">
        <f t="shared" si="9"/>
        <v>-2394.2399999999998</v>
      </c>
      <c r="AC48" s="25">
        <f t="shared" si="12"/>
        <v>-42.372029476933086</v>
      </c>
      <c r="AD48" s="111" t="e">
        <f t="shared" ref="AD48:AD54" si="28">AB48/$AB$57*100</f>
        <v>#REF!</v>
      </c>
      <c r="AE48" s="33">
        <v>7322</v>
      </c>
      <c r="AF48" s="14">
        <v>10826</v>
      </c>
    </row>
    <row r="49" spans="1:32" s="55" customFormat="1" x14ac:dyDescent="0.25">
      <c r="A49" s="48"/>
      <c r="B49" s="49" t="s">
        <v>11</v>
      </c>
      <c r="C49" s="50"/>
      <c r="D49" s="51"/>
      <c r="E49" s="60" t="e">
        <f>#REF!+#REF!+E50</f>
        <v>#REF!</v>
      </c>
      <c r="F49" s="60" t="e">
        <f>#REF!+#REF!+F50</f>
        <v>#REF!</v>
      </c>
      <c r="G49" s="47" t="e">
        <f>#REF!+#REF!+G50</f>
        <v>#REF!</v>
      </c>
      <c r="H49" s="26" t="e">
        <f>#REF!+#REF!+H50</f>
        <v>#REF!</v>
      </c>
      <c r="I49" s="108" t="e">
        <f t="shared" si="27"/>
        <v>#REF!</v>
      </c>
      <c r="J49" s="26" t="e">
        <f>#REF!+#REF!+J50</f>
        <v>#REF!</v>
      </c>
      <c r="K49" s="109" t="e">
        <f t="shared" si="3"/>
        <v>#REF!</v>
      </c>
      <c r="L49" s="26" t="e">
        <f>#REF!+#REF!+L50</f>
        <v>#REF!</v>
      </c>
      <c r="M49" s="109" t="e">
        <f t="shared" si="4"/>
        <v>#REF!</v>
      </c>
      <c r="N49" s="26" t="e">
        <f>#REF!+#REF!+N50</f>
        <v>#REF!</v>
      </c>
      <c r="O49" s="27" t="e">
        <f t="shared" si="22"/>
        <v>#REF!</v>
      </c>
      <c r="P49" s="61" t="e">
        <f>#REF!+#REF!+P50</f>
        <v>#REF!</v>
      </c>
      <c r="Q49" s="61" t="e">
        <f>#REF!+#REF!+Q50</f>
        <v>#REF!</v>
      </c>
      <c r="R49" s="47">
        <f>R50</f>
        <v>43</v>
      </c>
      <c r="S49" s="47">
        <f t="shared" ref="S49:U51" si="29">S50</f>
        <v>29.7</v>
      </c>
      <c r="T49" s="62">
        <f>R49/$R$57*100</f>
        <v>4.2555119419462661E-2</v>
      </c>
      <c r="U49" s="47">
        <f t="shared" si="29"/>
        <v>1863</v>
      </c>
      <c r="V49" s="109">
        <f t="shared" si="5"/>
        <v>43.325581395348834</v>
      </c>
      <c r="W49" s="47">
        <f>W50</f>
        <v>1736</v>
      </c>
      <c r="X49" s="109">
        <f t="shared" si="6"/>
        <v>40.372093023255815</v>
      </c>
      <c r="Y49" s="13">
        <f t="shared" si="7"/>
        <v>127</v>
      </c>
      <c r="Z49" s="16">
        <f t="shared" si="2"/>
        <v>6.8169618894256576</v>
      </c>
      <c r="AA49" s="56" t="e">
        <f t="shared" si="8"/>
        <v>#REF!</v>
      </c>
      <c r="AB49" s="26" t="e">
        <f t="shared" si="9"/>
        <v>#REF!</v>
      </c>
      <c r="AC49" s="26" t="e">
        <f t="shared" si="12"/>
        <v>#REF!</v>
      </c>
      <c r="AD49" s="110" t="e">
        <f t="shared" si="28"/>
        <v>#REF!</v>
      </c>
      <c r="AE49" s="53" t="e">
        <f>#REF!+#REF!+AE50</f>
        <v>#REF!</v>
      </c>
      <c r="AF49" s="54" t="e">
        <f>#REF!+#REF!+AF50</f>
        <v>#REF!</v>
      </c>
    </row>
    <row r="50" spans="1:32" s="28" customFormat="1" ht="14.25" customHeight="1" x14ac:dyDescent="0.25">
      <c r="A50" s="24">
        <v>25</v>
      </c>
      <c r="B50" s="107" t="s">
        <v>55</v>
      </c>
      <c r="C50" s="58" t="s">
        <v>54</v>
      </c>
      <c r="D50" s="59">
        <v>2026</v>
      </c>
      <c r="E50" s="136"/>
      <c r="F50" s="136"/>
      <c r="G50" s="29"/>
      <c r="H50" s="25"/>
      <c r="I50" s="64"/>
      <c r="J50" s="25"/>
      <c r="K50" s="106"/>
      <c r="L50" s="25"/>
      <c r="M50" s="106"/>
      <c r="N50" s="25"/>
      <c r="O50" s="44" t="str">
        <f t="shared" si="22"/>
        <v xml:space="preserve"> </v>
      </c>
      <c r="P50" s="63">
        <v>39</v>
      </c>
      <c r="Q50" s="64">
        <v>1347.7639999999999</v>
      </c>
      <c r="R50" s="29">
        <v>43</v>
      </c>
      <c r="S50" s="25">
        <v>29.7</v>
      </c>
      <c r="T50" s="64">
        <f t="shared" ref="T50" si="30">R50/$R$57*100</f>
        <v>4.2555119419462661E-2</v>
      </c>
      <c r="U50" s="25">
        <v>1863</v>
      </c>
      <c r="V50" s="106">
        <f t="shared" ref="V50" si="31">U50/R50</f>
        <v>43.325581395348834</v>
      </c>
      <c r="W50" s="25">
        <v>1736</v>
      </c>
      <c r="X50" s="106">
        <f t="shared" ref="X50" si="32">W50/R50</f>
        <v>40.372093023255815</v>
      </c>
      <c r="Y50" s="13">
        <f t="shared" si="7"/>
        <v>127</v>
      </c>
      <c r="Z50" s="16">
        <f t="shared" si="2"/>
        <v>6.8169618894256576</v>
      </c>
      <c r="AA50" s="35">
        <f t="shared" si="8"/>
        <v>127</v>
      </c>
      <c r="AB50" s="25"/>
      <c r="AC50" s="25"/>
      <c r="AD50" s="111" t="e">
        <f t="shared" si="28"/>
        <v>#REF!</v>
      </c>
      <c r="AE50" s="33">
        <v>214</v>
      </c>
      <c r="AF50" s="14">
        <v>810</v>
      </c>
    </row>
    <row r="51" spans="1:32" s="7" customFormat="1" x14ac:dyDescent="0.25">
      <c r="A51" s="15"/>
      <c r="B51" s="36" t="s">
        <v>12</v>
      </c>
      <c r="C51" s="30"/>
      <c r="D51" s="38"/>
      <c r="E51" s="42">
        <v>343.23</v>
      </c>
      <c r="F51" s="42">
        <v>7629.9790000000003</v>
      </c>
      <c r="G51" s="4">
        <v>303</v>
      </c>
      <c r="H51" s="13">
        <v>214</v>
      </c>
      <c r="I51" s="103" t="e">
        <f>G51/$G$57*100</f>
        <v>#REF!</v>
      </c>
      <c r="J51" s="13">
        <v>6736</v>
      </c>
      <c r="K51" s="81">
        <f t="shared" si="3"/>
        <v>22.231023102310232</v>
      </c>
      <c r="L51" s="13">
        <v>7817</v>
      </c>
      <c r="M51" s="81">
        <f t="shared" si="4"/>
        <v>25.798679867986799</v>
      </c>
      <c r="N51" s="13">
        <v>-1081</v>
      </c>
      <c r="O51" s="16" t="str">
        <f t="shared" si="22"/>
        <v xml:space="preserve"> </v>
      </c>
      <c r="P51" s="40">
        <v>369.14499999999998</v>
      </c>
      <c r="Q51" s="41">
        <v>9443.6550000000007</v>
      </c>
      <c r="R51" s="4">
        <f>R52</f>
        <v>384</v>
      </c>
      <c r="S51" s="4">
        <f t="shared" si="29"/>
        <v>185</v>
      </c>
      <c r="T51" s="4">
        <f t="shared" si="29"/>
        <v>0.38002711295520147</v>
      </c>
      <c r="U51" s="4">
        <f t="shared" si="29"/>
        <v>10363</v>
      </c>
      <c r="V51" s="81">
        <f t="shared" si="5"/>
        <v>26.986979166666668</v>
      </c>
      <c r="W51" s="13">
        <f>W52</f>
        <v>11731</v>
      </c>
      <c r="X51" s="81">
        <f t="shared" si="6"/>
        <v>30.549479166666668</v>
      </c>
      <c r="Y51" s="13">
        <f t="shared" si="7"/>
        <v>-1368</v>
      </c>
      <c r="Z51" s="16" t="str">
        <f t="shared" si="2"/>
        <v xml:space="preserve"> </v>
      </c>
      <c r="AA51" s="34">
        <f t="shared" si="8"/>
        <v>-2449</v>
      </c>
      <c r="AB51" s="13">
        <f t="shared" si="9"/>
        <v>-2449</v>
      </c>
      <c r="AC51" s="13">
        <f t="shared" si="12"/>
        <v>-14.322474998537926</v>
      </c>
      <c r="AD51" s="139" t="e">
        <f t="shared" si="28"/>
        <v>#REF!</v>
      </c>
      <c r="AE51" s="32">
        <f>AE52</f>
        <v>13609</v>
      </c>
      <c r="AF51" s="5">
        <f>AF52</f>
        <v>18827</v>
      </c>
    </row>
    <row r="52" spans="1:32" s="102" customFormat="1" x14ac:dyDescent="0.25">
      <c r="A52" s="87">
        <v>26</v>
      </c>
      <c r="B52" s="213" t="s">
        <v>45</v>
      </c>
      <c r="C52" s="140" t="s">
        <v>52</v>
      </c>
      <c r="D52" s="141" t="s">
        <v>51</v>
      </c>
      <c r="E52" s="90">
        <v>346.61900000000003</v>
      </c>
      <c r="F52" s="90">
        <v>7933.5870000000004</v>
      </c>
      <c r="G52" s="92">
        <v>294</v>
      </c>
      <c r="H52" s="93">
        <v>217</v>
      </c>
      <c r="I52" s="94" t="e">
        <f>G52/$G$57*100</f>
        <v>#REF!</v>
      </c>
      <c r="J52" s="93">
        <v>6742</v>
      </c>
      <c r="K52" s="95">
        <f t="shared" si="3"/>
        <v>22.931972789115648</v>
      </c>
      <c r="L52" s="93">
        <v>8419</v>
      </c>
      <c r="M52" s="95">
        <f t="shared" si="4"/>
        <v>28.636054421768709</v>
      </c>
      <c r="N52" s="93">
        <v>-1081</v>
      </c>
      <c r="O52" s="97" t="str">
        <f t="shared" si="22"/>
        <v xml:space="preserve"> </v>
      </c>
      <c r="P52" s="98">
        <v>385.387</v>
      </c>
      <c r="Q52" s="94">
        <v>10134.156999999999</v>
      </c>
      <c r="R52" s="92">
        <v>384</v>
      </c>
      <c r="S52" s="93">
        <v>185</v>
      </c>
      <c r="T52" s="94">
        <f>R52/$R$57*100</f>
        <v>0.38002711295520147</v>
      </c>
      <c r="U52" s="93">
        <v>10363</v>
      </c>
      <c r="V52" s="95">
        <f t="shared" si="5"/>
        <v>26.986979166666668</v>
      </c>
      <c r="W52" s="93">
        <v>11731</v>
      </c>
      <c r="X52" s="95">
        <f t="shared" si="6"/>
        <v>30.549479166666668</v>
      </c>
      <c r="Y52" s="13">
        <f t="shared" si="7"/>
        <v>-1368</v>
      </c>
      <c r="Z52" s="16" t="str">
        <f t="shared" si="2"/>
        <v xml:space="preserve"> </v>
      </c>
      <c r="AA52" s="99">
        <f t="shared" si="8"/>
        <v>-2449</v>
      </c>
      <c r="AB52" s="93">
        <f t="shared" si="9"/>
        <v>-2449</v>
      </c>
      <c r="AC52" s="93">
        <f t="shared" si="12"/>
        <v>-14.317451037708274</v>
      </c>
      <c r="AD52" s="142" t="e">
        <f t="shared" si="28"/>
        <v>#REF!</v>
      </c>
      <c r="AE52" s="100">
        <v>13609</v>
      </c>
      <c r="AF52" s="101">
        <v>18827</v>
      </c>
    </row>
    <row r="53" spans="1:32" s="7" customFormat="1" x14ac:dyDescent="0.25">
      <c r="A53" s="15"/>
      <c r="B53" s="36" t="s">
        <v>13</v>
      </c>
      <c r="C53" s="30"/>
      <c r="D53" s="38"/>
      <c r="E53" s="42">
        <v>59.536999999999999</v>
      </c>
      <c r="F53" s="42">
        <v>1287.8420000000001</v>
      </c>
      <c r="G53" s="4">
        <v>53.627000000000002</v>
      </c>
      <c r="H53" s="13">
        <v>36.712000000000003</v>
      </c>
      <c r="I53" s="103" t="e">
        <f>G53/$G$57*100</f>
        <v>#REF!</v>
      </c>
      <c r="J53" s="13">
        <v>1414</v>
      </c>
      <c r="K53" s="81">
        <f t="shared" si="3"/>
        <v>26.367314971935777</v>
      </c>
      <c r="L53" s="13">
        <v>1881</v>
      </c>
      <c r="M53" s="81">
        <f t="shared" si="4"/>
        <v>35.075614895481749</v>
      </c>
      <c r="N53" s="13">
        <v>-467</v>
      </c>
      <c r="O53" s="16" t="str">
        <f t="shared" si="22"/>
        <v xml:space="preserve"> </v>
      </c>
      <c r="P53" s="40">
        <v>36.113999999999997</v>
      </c>
      <c r="Q53" s="41">
        <v>1546.5730000000001</v>
      </c>
      <c r="R53" s="4">
        <f>R54</f>
        <v>36</v>
      </c>
      <c r="S53" s="4">
        <f t="shared" ref="S53:U53" si="33">S54</f>
        <v>21</v>
      </c>
      <c r="T53" s="4">
        <f t="shared" si="33"/>
        <v>3.5627541839550136E-2</v>
      </c>
      <c r="U53" s="4">
        <f t="shared" si="33"/>
        <v>1868</v>
      </c>
      <c r="V53" s="81">
        <f t="shared" si="5"/>
        <v>51.888888888888886</v>
      </c>
      <c r="W53" s="13">
        <f>W54</f>
        <v>2175</v>
      </c>
      <c r="X53" s="81">
        <f t="shared" si="6"/>
        <v>60.416666666666664</v>
      </c>
      <c r="Y53" s="13">
        <f t="shared" si="7"/>
        <v>-307</v>
      </c>
      <c r="Z53" s="16" t="str">
        <f t="shared" si="2"/>
        <v xml:space="preserve"> </v>
      </c>
      <c r="AA53" s="34">
        <f t="shared" si="8"/>
        <v>-774</v>
      </c>
      <c r="AB53" s="13">
        <f t="shared" si="9"/>
        <v>-774</v>
      </c>
      <c r="AC53" s="13">
        <f t="shared" si="12"/>
        <v>-23.583180987202926</v>
      </c>
      <c r="AD53" s="139" t="e">
        <f t="shared" si="28"/>
        <v>#REF!</v>
      </c>
      <c r="AE53" s="32">
        <f>AE54</f>
        <v>138</v>
      </c>
      <c r="AF53" s="5">
        <f>AF54</f>
        <v>70</v>
      </c>
    </row>
    <row r="54" spans="1:32" s="102" customFormat="1" x14ac:dyDescent="0.25">
      <c r="A54" s="87">
        <v>27</v>
      </c>
      <c r="B54" s="213" t="s">
        <v>46</v>
      </c>
      <c r="C54" s="140" t="s">
        <v>54</v>
      </c>
      <c r="D54" s="141">
        <v>2027</v>
      </c>
      <c r="E54" s="90">
        <v>56.179000000000002</v>
      </c>
      <c r="F54" s="91">
        <v>1234.8530000000001</v>
      </c>
      <c r="G54" s="92">
        <v>49.7</v>
      </c>
      <c r="H54" s="93">
        <v>34.4</v>
      </c>
      <c r="I54" s="94" t="e">
        <f t="shared" ref="I54:I57" si="34">G54/$G$57*100</f>
        <v>#REF!</v>
      </c>
      <c r="J54" s="93">
        <v>1444</v>
      </c>
      <c r="K54" s="95">
        <f t="shared" si="3"/>
        <v>29.054325955734406</v>
      </c>
      <c r="L54" s="93">
        <v>1685</v>
      </c>
      <c r="M54" s="95">
        <f t="shared" si="4"/>
        <v>33.903420523138834</v>
      </c>
      <c r="N54" s="93">
        <v>-467</v>
      </c>
      <c r="O54" s="97" t="str">
        <f t="shared" si="22"/>
        <v xml:space="preserve"> </v>
      </c>
      <c r="P54" s="98">
        <v>36.113999999999997</v>
      </c>
      <c r="Q54" s="94">
        <v>1568.386</v>
      </c>
      <c r="R54" s="92">
        <v>36</v>
      </c>
      <c r="S54" s="93">
        <v>21</v>
      </c>
      <c r="T54" s="94">
        <f>R54/$R$57*100</f>
        <v>3.5627541839550136E-2</v>
      </c>
      <c r="U54" s="93">
        <v>1868</v>
      </c>
      <c r="V54" s="106">
        <f t="shared" si="5"/>
        <v>51.888888888888886</v>
      </c>
      <c r="W54" s="93">
        <v>2175</v>
      </c>
      <c r="X54" s="95">
        <f t="shared" si="6"/>
        <v>60.416666666666664</v>
      </c>
      <c r="Y54" s="13">
        <f t="shared" si="7"/>
        <v>-307</v>
      </c>
      <c r="Z54" s="16">
        <v>86</v>
      </c>
      <c r="AA54" s="99">
        <f t="shared" si="8"/>
        <v>-774</v>
      </c>
      <c r="AB54" s="93">
        <f t="shared" si="9"/>
        <v>-774</v>
      </c>
      <c r="AC54" s="93">
        <f t="shared" si="12"/>
        <v>-23.369565217391305</v>
      </c>
      <c r="AD54" s="142" t="e">
        <f t="shared" si="28"/>
        <v>#REF!</v>
      </c>
      <c r="AE54" s="100">
        <v>138</v>
      </c>
      <c r="AF54" s="101">
        <v>70</v>
      </c>
    </row>
    <row r="55" spans="1:32" s="7" customFormat="1" x14ac:dyDescent="0.25">
      <c r="A55" s="15"/>
      <c r="B55" s="36" t="s">
        <v>14</v>
      </c>
      <c r="C55" s="30"/>
      <c r="D55" s="38"/>
      <c r="E55" s="42">
        <v>118.75700000000001</v>
      </c>
      <c r="F55" s="42">
        <v>1652.596</v>
      </c>
      <c r="G55" s="4">
        <v>111</v>
      </c>
      <c r="H55" s="13">
        <v>74</v>
      </c>
      <c r="I55" s="103" t="e">
        <f t="shared" si="34"/>
        <v>#REF!</v>
      </c>
      <c r="J55" s="13">
        <v>1572</v>
      </c>
      <c r="K55" s="81">
        <f t="shared" si="3"/>
        <v>14.162162162162161</v>
      </c>
      <c r="L55" s="13">
        <v>1524</v>
      </c>
      <c r="M55" s="81">
        <f t="shared" si="4"/>
        <v>13.72972972972973</v>
      </c>
      <c r="N55" s="13">
        <v>48</v>
      </c>
      <c r="O55" s="16">
        <f t="shared" si="22"/>
        <v>3.0534351145038165</v>
      </c>
      <c r="P55" s="40">
        <v>128.59800000000001</v>
      </c>
      <c r="Q55" s="41">
        <v>2748.5889999999999</v>
      </c>
      <c r="R55" s="4">
        <f>R56</f>
        <v>178.06</v>
      </c>
      <c r="S55" s="4">
        <f t="shared" ref="S55:U55" si="35">S56</f>
        <v>53</v>
      </c>
      <c r="T55" s="4">
        <f t="shared" si="35"/>
        <v>0.17621778055417492</v>
      </c>
      <c r="U55" s="4">
        <f t="shared" si="35"/>
        <v>4005.62</v>
      </c>
      <c r="V55" s="81">
        <f t="shared" si="5"/>
        <v>22.495900258339883</v>
      </c>
      <c r="W55" s="13">
        <f>W56</f>
        <v>2855.34</v>
      </c>
      <c r="X55" s="81">
        <f t="shared" si="6"/>
        <v>16.035830618892508</v>
      </c>
      <c r="Y55" s="13">
        <f t="shared" ref="Y55:Y57" si="36">U55-W55</f>
        <v>1150.2799999999997</v>
      </c>
      <c r="Z55" s="16">
        <f t="shared" ref="Z55:Z57" si="37">IF(Y55&gt;0,Y55/U55*100," ")</f>
        <v>28.716653102391138</v>
      </c>
      <c r="AA55" s="34">
        <f t="shared" si="8"/>
        <v>1198.2799999999997</v>
      </c>
      <c r="AB55" s="13" t="str">
        <f t="shared" si="9"/>
        <v xml:space="preserve"> </v>
      </c>
      <c r="AC55" s="13"/>
      <c r="AD55" s="139"/>
      <c r="AE55" s="32">
        <f>AE56</f>
        <v>2982</v>
      </c>
      <c r="AF55" s="5">
        <f>AF56</f>
        <v>2547</v>
      </c>
    </row>
    <row r="56" spans="1:32" s="102" customFormat="1" x14ac:dyDescent="0.25">
      <c r="A56" s="87">
        <v>28</v>
      </c>
      <c r="B56" s="213" t="s">
        <v>47</v>
      </c>
      <c r="C56" s="140" t="s">
        <v>53</v>
      </c>
      <c r="D56" s="141">
        <v>2022</v>
      </c>
      <c r="E56" s="90">
        <v>121.843</v>
      </c>
      <c r="F56" s="91">
        <v>1743.711</v>
      </c>
      <c r="G56" s="92">
        <v>109</v>
      </c>
      <c r="H56" s="93">
        <v>78</v>
      </c>
      <c r="I56" s="94" t="e">
        <f t="shared" si="34"/>
        <v>#REF!</v>
      </c>
      <c r="J56" s="93">
        <v>1569</v>
      </c>
      <c r="K56" s="95">
        <f t="shared" ref="K56:K57" si="38">J56/G56</f>
        <v>14.394495412844037</v>
      </c>
      <c r="L56" s="93">
        <v>2099</v>
      </c>
      <c r="M56" s="95">
        <f t="shared" ref="M56:M57" si="39">L56/G56</f>
        <v>19.256880733944953</v>
      </c>
      <c r="N56" s="93">
        <v>48</v>
      </c>
      <c r="O56" s="97">
        <f t="shared" ref="O56:O57" si="40">IF(N56&gt;0,N56/J56*100," ")</f>
        <v>3.0592734225621414</v>
      </c>
      <c r="P56" s="98">
        <v>125.598</v>
      </c>
      <c r="Q56" s="94">
        <v>2813.1930000000002</v>
      </c>
      <c r="R56" s="92">
        <v>178.06</v>
      </c>
      <c r="S56" s="93">
        <v>53</v>
      </c>
      <c r="T56" s="94">
        <f t="shared" ref="T56" si="41">R56/$R$57*100</f>
        <v>0.17621778055417492</v>
      </c>
      <c r="U56" s="93">
        <v>4005.62</v>
      </c>
      <c r="V56" s="95">
        <f t="shared" ref="V56" si="42">U56/R56</f>
        <v>22.495900258339883</v>
      </c>
      <c r="W56" s="93">
        <v>2855.34</v>
      </c>
      <c r="X56" s="95">
        <f t="shared" ref="X56" si="43">W56/R56</f>
        <v>16.035830618892508</v>
      </c>
      <c r="Y56" s="13">
        <f t="shared" si="36"/>
        <v>1150.2799999999997</v>
      </c>
      <c r="Z56" s="16">
        <f t="shared" si="37"/>
        <v>28.716653102391138</v>
      </c>
      <c r="AA56" s="99">
        <f t="shared" si="8"/>
        <v>1198.2799999999997</v>
      </c>
      <c r="AB56" s="93" t="str">
        <f t="shared" si="9"/>
        <v xml:space="preserve"> </v>
      </c>
      <c r="AC56" s="93"/>
      <c r="AD56" s="142"/>
      <c r="AE56" s="100">
        <v>2982</v>
      </c>
      <c r="AF56" s="101">
        <v>2547</v>
      </c>
    </row>
    <row r="57" spans="1:32" s="157" customFormat="1" ht="31.5" customHeight="1" thickBot="1" x14ac:dyDescent="0.3">
      <c r="A57" s="143"/>
      <c r="B57" s="144" t="s">
        <v>84</v>
      </c>
      <c r="C57" s="145"/>
      <c r="D57" s="146"/>
      <c r="E57" s="147" t="e">
        <f>E6+E8+E11+E13+E15+E17+#REF!+E19+E21+#REF!+#REF!+E23+E25+E27+E30+E33+E35+E37+E42+E49+E51+E53+E55</f>
        <v>#REF!</v>
      </c>
      <c r="F57" s="147" t="e">
        <f>F6+F8+F11+F13+F15+F17+#REF!+F19+F21+#REF!+#REF!+F23+F25+F27+F30+F33+F35+F37+F42+F49+F51+F53+F55</f>
        <v>#REF!</v>
      </c>
      <c r="G57" s="148" t="e">
        <f>G6+G8+G11+G13+G15+G17+#REF!+G19+G21+#REF!+#REF!+G23+G25+G27+G30+G33+G35+G37+G42+G49+G51+G53+G55</f>
        <v>#REF!</v>
      </c>
      <c r="H57" s="149" t="e">
        <f>H6+H8+H11+H13+H15+H17+#REF!+H19+H21+#REF!+#REF!+H23+H25+H27+H30+H33+H35+H37+H42+H49+H51+H53+H55</f>
        <v>#REF!</v>
      </c>
      <c r="I57" s="150" t="e">
        <f t="shared" si="34"/>
        <v>#REF!</v>
      </c>
      <c r="J57" s="149" t="e">
        <f>J6+J8+J11+J13+J15+J17+#REF!+J19+J21+#REF!+#REF!+J23+J25+J27+J30+J33+J35+J37+J42+J49+J51+J53+J55</f>
        <v>#REF!</v>
      </c>
      <c r="K57" s="151" t="e">
        <f t="shared" si="38"/>
        <v>#REF!</v>
      </c>
      <c r="L57" s="149" t="e">
        <f>L6+L8+L11+L13+L15+L17+#REF!+L19+L21+#REF!+#REF!+L23+L25+L27+L30+L33+L35+L37+L42+L49+L51+L53+L55</f>
        <v>#REF!</v>
      </c>
      <c r="M57" s="151" t="e">
        <f t="shared" si="39"/>
        <v>#REF!</v>
      </c>
      <c r="N57" s="149" t="e">
        <f>N6+N8+N11+N13+N15+N17+#REF!+N19+N21+#REF!+#REF!+N23+N25+N27+N30+N33+N35+N37+N42+N49+N51+N53+N55</f>
        <v>#REF!</v>
      </c>
      <c r="O57" s="152" t="e">
        <f t="shared" si="40"/>
        <v>#REF!</v>
      </c>
      <c r="P57" s="148" t="e">
        <f>P6+P8+P11+P13+P15+P17+#REF!+P19+P21+#REF!+#REF!+P23+P25+P27+P30+P33+P35+P37+P42+P49+P51+P53+P55</f>
        <v>#REF!</v>
      </c>
      <c r="Q57" s="148" t="e">
        <f>Q6+Q8+Q11+Q13+Q15+Q17+#REF!+Q19+Q21+#REF!+#REF!+Q23+Q25+Q27+Q30+Q33+Q35+Q37+Q42+Q49+Q51+Q53+Q55</f>
        <v>#REF!</v>
      </c>
      <c r="R57" s="148">
        <f>R55+R53+R51+R49+R42+R37+R35+R33+R30+R27+R25+R23+R21+R19+R15+R13+R11+R8+R6</f>
        <v>101045.42200000001</v>
      </c>
      <c r="S57" s="149">
        <f>S55+S53+S51+S49+S42+S37+S35+S33+S30+S27+S25+S23+S21+S19+S15+S13+S11+S8+S6</f>
        <v>35601.520000000004</v>
      </c>
      <c r="T57" s="153">
        <f>R57/$R$57*100</f>
        <v>100</v>
      </c>
      <c r="U57" s="149">
        <f>U55+U53+U51+U49+U42+U37+U35+U33+U30+U27+U25+U23+U21+U19+U15+U13+U11+U8+U6</f>
        <v>1271104.49</v>
      </c>
      <c r="V57" s="151">
        <f>U57/R57</f>
        <v>12.579535666643066</v>
      </c>
      <c r="W57" s="149">
        <f>W55+W53+W51+W49+W42+W37+W35+W33+W30+W27+W25+W23+W21+W19+W15+W13+W11+W6</f>
        <v>790170.14</v>
      </c>
      <c r="X57" s="151">
        <f>W57/R57</f>
        <v>7.8199499231147751</v>
      </c>
      <c r="Y57" s="13">
        <f t="shared" si="36"/>
        <v>480934.35</v>
      </c>
      <c r="Z57" s="16">
        <f t="shared" si="37"/>
        <v>37.83594140242554</v>
      </c>
      <c r="AA57" s="149" t="e">
        <f>AA6+AA8+AA11+AA13+AA15+AA17+#REF!+AA19+AA21+#REF!+#REF!+AA23+AA25+AA27+AA30+AA33+AA35+AA37+AA42+AA49+AA51+AA53+AA55</f>
        <v>#REF!</v>
      </c>
      <c r="AB57" s="149" t="e">
        <f>AB11+AB13+AB15+AB19+AB21+AB23+AB27+AB30+AB33+AB37+AB42+AB49+AB51+AB53</f>
        <v>#REF!</v>
      </c>
      <c r="AC57" s="148" t="e">
        <f t="shared" si="12"/>
        <v>#REF!</v>
      </c>
      <c r="AD57" s="154" t="e">
        <f>AB57/$AB$57*100</f>
        <v>#REF!</v>
      </c>
      <c r="AE57" s="155" t="e">
        <f>AE6+AE8+AE11+AE13+AE15+AE17+#REF!+AE19+AE21+#REF!+#REF!+AE23+AE25+AE27+AE30+AE33+AE35+AE37+AE42+AE49+AE51+AE53+AE55</f>
        <v>#REF!</v>
      </c>
      <c r="AF57" s="156" t="e">
        <f>AF6+AF8+AF11+AF13+AF15+AF17+#REF!+AF19+AF21+#REF!+#REF!+AF23+AF25+AF27+AF30+AF33+AF35+AF37+AF42+AF49+AF51+AF53+AF55</f>
        <v>#REF!</v>
      </c>
    </row>
    <row r="58" spans="1:32" s="157" customFormat="1" x14ac:dyDescent="0.25">
      <c r="A58" s="158"/>
      <c r="B58" s="159"/>
      <c r="C58" s="37" t="s">
        <v>73</v>
      </c>
      <c r="D58" s="11"/>
      <c r="E58" s="11"/>
      <c r="F58" s="11"/>
      <c r="I58" s="102"/>
      <c r="K58" s="102"/>
      <c r="M58" s="102"/>
      <c r="V58" s="102"/>
      <c r="X58" s="102"/>
      <c r="AD58" s="102"/>
    </row>
    <row r="59" spans="1:32" x14ac:dyDescent="0.25">
      <c r="B59" s="1" t="s">
        <v>80</v>
      </c>
      <c r="G59" s="8"/>
    </row>
    <row r="60" spans="1:32" x14ac:dyDescent="0.25">
      <c r="B60" s="1" t="s">
        <v>81</v>
      </c>
      <c r="N60" s="8"/>
    </row>
  </sheetData>
  <mergeCells count="33">
    <mergeCell ref="AD3:AD5"/>
    <mergeCell ref="W4:X4"/>
    <mergeCell ref="Q4:Q5"/>
    <mergeCell ref="Y4:Y5"/>
    <mergeCell ref="B1:AF1"/>
    <mergeCell ref="I4:I5"/>
    <mergeCell ref="T4:T5"/>
    <mergeCell ref="J4:K4"/>
    <mergeCell ref="L4:M4"/>
    <mergeCell ref="N4:N5"/>
    <mergeCell ref="O4:O5"/>
    <mergeCell ref="G4:H4"/>
    <mergeCell ref="AE3:AF4"/>
    <mergeCell ref="R3:Z3"/>
    <mergeCell ref="R4:S4"/>
    <mergeCell ref="U4:V4"/>
    <mergeCell ref="AA3:AA5"/>
    <mergeCell ref="B38:B39"/>
    <mergeCell ref="AC3:AC5"/>
    <mergeCell ref="AB3:AB5"/>
    <mergeCell ref="A3:A5"/>
    <mergeCell ref="B47:B48"/>
    <mergeCell ref="B31:B32"/>
    <mergeCell ref="B3:B5"/>
    <mergeCell ref="D3:D5"/>
    <mergeCell ref="Z4:Z5"/>
    <mergeCell ref="G3:O3"/>
    <mergeCell ref="C3:C5"/>
    <mergeCell ref="E3:F3"/>
    <mergeCell ref="E4:E5"/>
    <mergeCell ref="F4:F5"/>
    <mergeCell ref="P3:Q3"/>
    <mergeCell ref="P4:P5"/>
  </mergeCells>
  <phoneticPr fontId="0" type="noConversion"/>
  <conditionalFormatting sqref="X39">
    <cfRule type="expression" dxfId="1" priority="25">
      <formula>$X39&gt;($X$57*1.3)</formula>
    </cfRule>
  </conditionalFormatting>
  <conditionalFormatting sqref="M6:M56">
    <cfRule type="expression" dxfId="0" priority="26">
      <formula>$M6&gt;($M$57*1.3)</formula>
    </cfRule>
  </conditionalFormatting>
  <pageMargins left="0.31496062992125984" right="0.19685039370078741" top="0.19685039370078741" bottom="0.19685039370078741" header="0.51181102362204722" footer="0.51181102362204722"/>
  <pageSetup paperSize="9" fitToHeight="2" orientation="landscape" r:id="rId1"/>
  <headerFooter alignWithMargins="0"/>
  <colBreaks count="1" manualBreakCount="1">
    <brk id="32" max="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Показатели</vt:lpstr>
      <vt:lpstr>Показатели!Область_печати</vt:lpstr>
    </vt:vector>
  </TitlesOfParts>
  <Company>ooo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</dc:creator>
  <cp:lastModifiedBy>Минстрой 42. Отдел ЖКХ Сергей Захаров</cp:lastModifiedBy>
  <cp:lastPrinted>2023-06-22T07:44:43Z</cp:lastPrinted>
  <dcterms:created xsi:type="dcterms:W3CDTF">1999-03-29T10:08:03Z</dcterms:created>
  <dcterms:modified xsi:type="dcterms:W3CDTF">2023-06-28T08:36:28Z</dcterms:modified>
</cp:coreProperties>
</file>