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13.xml" ContentType="application/vnd.openxmlformats-officedocument.spreadsheetml.worksheet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здел1-финанс." sheetId="1" state="visible" r:id="rId1"/>
    <sheet name="Разд.2 -освоение" sheetId="2" state="visible" r:id="rId2"/>
    <sheet name="разд.3.1 -25г." sheetId="3" state="visible" r:id="rId3"/>
    <sheet name="разд.3.2 -26" sheetId="4" state="visible" r:id="rId4"/>
    <sheet name="разд.3.2 -27" sheetId="5" state="visible" r:id="rId5"/>
    <sheet name="разд.3.2 -28" sheetId="6" state="visible" r:id="rId6"/>
    <sheet name="4-ОС к б-у" sheetId="7" state="visible" r:id="rId7"/>
    <sheet name="5-ввод-2025" sheetId="8" state="visible" r:id="rId8"/>
    <sheet name="6-объекты по напр." sheetId="9" state="visible" r:id="rId9"/>
    <sheet name="7-ввод в об экспл." sheetId="10" state="visible" r:id="rId10"/>
    <sheet name="0" sheetId="11" state="hidden" r:id="rId11"/>
    <sheet name="8-Источн. финанс. " sheetId="12" state="visible" r:id="rId12"/>
    <sheet name="Лист2" sheetId="13" state="hidden" r:id="rId13"/>
  </sheets>
  <definedNames>
    <definedName name="_xlnm._FilterDatabase" localSheetId="0" hidden="1">'Раздел1-финанс.'!$C$1:$C$53</definedName>
    <definedName name="_xlnm.Print_Area" localSheetId="0">'Раздел1-финанс.'!$A$1:$Y$41</definedName>
    <definedName name="_xlnm.Print_Area" localSheetId="1">'Разд.2 -освоение'!$A$1:$R$40</definedName>
    <definedName name="_xlnm._FilterDatabase" localSheetId="2" hidden="1">'разд.3.1 цели-22г.'!#REF!</definedName>
    <definedName name="_xlnm.Print_Area" localSheetId="2">'разд.3.1 -25г.'!$A$1:$R$11</definedName>
    <definedName name="_xlnm._FilterDatabase" localSheetId="3" hidden="1">'разд.3.2 цели-23'!#REF!</definedName>
    <definedName name="_xlnm.Print_Area" localSheetId="3">'разд.3.2 -26'!$A$1:$R$10</definedName>
    <definedName name="_xlnm._FilterDatabase" localSheetId="4" hidden="1">'разд.3.2 цели-23'!#REF!</definedName>
    <definedName name="Print_Area" localSheetId="4">'разд.3.2 -27'!$A$1:$R$10</definedName>
    <definedName name="_xlnm._FilterDatabase" localSheetId="5" hidden="1">'разд.3.2 цели-23'!#REF!</definedName>
    <definedName name="Print_Area" localSheetId="5">'разд.3.2 -28'!$A$1:$R$10</definedName>
    <definedName name="_xlnm._FilterDatabase" localSheetId="6" hidden="1">'4-ОС к б-у'!#REF!</definedName>
    <definedName name="_xlnm.Print_Area" localSheetId="6" hidden="0">'4-ОС к б-у'!$A$1:$AM$73</definedName>
    <definedName name="_xlnm.Print_Area" localSheetId="7">'5-ввод-2025'!$A$1:$AL$14</definedName>
    <definedName name="_xlnm._FilterDatabase" localSheetId="8" hidden="1">'6-объекты по напр.'!#REF!</definedName>
    <definedName name="_xlnm.Print_Area" localSheetId="8">'6-объекты по напр.'!$A$1:$AA$13</definedName>
    <definedName name="_xlnm.Print_Area" localSheetId="9">'7-ввод в об экспл.'!$A$1:$BD$14</definedName>
    <definedName name="_xlnm.Print_Area" localSheetId="11">'8-Источн. финанс. '!$A$1:$L$82</definedName>
    <definedName name="_xlnm._FilterDatabase" localSheetId="12" hidden="1">'Лист2'!$B$1:$B$54</definedName>
    <definedName name="_xlnm._FilterDatabase" localSheetId="0" hidden="1">'Раздел1-финанс.'!$C$1:$C$53</definedName>
    <definedName name="_xlnm._FilterDatabase" localSheetId="12" hidden="1">'Лист2'!$B$1:$B$54</definedName>
  </definedNames>
  <calcPr/>
</workbook>
</file>

<file path=xl/sharedStrings.xml><?xml version="1.0" encoding="utf-8"?>
<sst xmlns="http://schemas.openxmlformats.org/spreadsheetml/2006/main" count="502" uniqueCount="502">
  <si>
    <t>.</t>
  </si>
  <si>
    <t xml:space="preserve"> Перечни инвестиционных проектов
Раздел 1. План финансирования капитальных вложений по инвестиционным проектам</t>
  </si>
  <si>
    <t xml:space="preserve"> полное наименование субъекта электроэнергетики</t>
  </si>
  <si>
    <t xml:space="preserve">Номер группы инвестиционных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</si>
  <si>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</si>
  <si>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</si>
  <si>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Год начала  реализации инвестиционного проекта</t>
  </si>
  <si>
    <t xml:space="preserve">Год окончания реализации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</si>
  <si>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</si>
  <si>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
млн рублей (с НДС) </t>
  </si>
  <si>
    <t xml:space="preserve">Остаток финансирования капитальных вложений 
в прогнозных ценах соответствующих лет,  
млн рублей (с НДС) </t>
  </si>
  <si>
    <t xml:space="preserve">Финансирование капитальных вложений в прогнозных ценах соответствующих лет, млн рублей (с НДС)</t>
  </si>
  <si>
    <t>План</t>
  </si>
  <si>
    <t xml:space="preserve">Утвержденный план 
2025 года</t>
  </si>
  <si>
    <t xml:space="preserve">Утвержденный план 
2026 года</t>
  </si>
  <si>
    <t xml:space="preserve">Утвержденный план 
2027 года</t>
  </si>
  <si>
    <t xml:space="preserve">Утвержденный план 
2028 года</t>
  </si>
  <si>
    <t xml:space="preserve">Итого 
(план)</t>
  </si>
  <si>
    <t xml:space="preserve">План </t>
  </si>
  <si>
    <t xml:space="preserve">в базисном уровне цен, млн рублей (с НДС)</t>
  </si>
  <si>
    <t xml:space="preserve">в ценах, сложившихся ко времени составления сметной документации, млн рублей (с НДС)</t>
  </si>
  <si>
    <t xml:space="preserve">месяц и год составления сметной документации</t>
  </si>
  <si>
    <t xml:space="preserve">План на 01.01.2025 года </t>
  </si>
  <si>
    <t xml:space="preserve">Общий объем финансирования, 
в том числе за счет:</t>
  </si>
  <si>
    <t xml:space="preserve">федерального бюджета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</si>
  <si>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</si>
  <si>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</si>
  <si>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</si>
  <si>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</si>
  <si>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</si>
  <si>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</si>
  <si>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</si>
  <si>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</si>
  <si>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</si>
  <si>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</si>
  <si>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</si>
  <si>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</si>
  <si>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</si>
  <si>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</si>
  <si>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</si>
  <si>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</si>
  <si>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</si>
  <si>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</si>
  <si>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</si>
  <si>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</si>
  <si>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</si>
  <si>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</si>
  <si>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</si>
  <si>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 xml:space="preserve">ВСЕГО по инвестиционной программе, в том числе: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</si>
  <si>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</si>
  <si>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</si>
  <si>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</si>
  <si>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</si>
  <si>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</si>
  <si>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</si>
  <si>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</si>
  <si>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</si>
  <si>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</si>
  <si>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</si>
  <si>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</si>
  <si>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</si>
  <si>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</si>
  <si>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Чувашская Республика - Чувашия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</si>
  <si>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</si>
  <si>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</si>
  <si>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</si>
  <si>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</si>
  <si>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</si>
  <si>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</si>
  <si>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</si>
  <si>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</si>
  <si>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</si>
  <si>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</si>
  <si>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</si>
  <si>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</si>
  <si>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</si>
  <si>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</si>
  <si>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</si>
  <si>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</si>
  <si>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</si>
  <si>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</si>
  <si>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</si>
  <si>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</si>
  <si>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</si>
  <si>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</si>
  <si>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</si>
  <si>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</si>
  <si>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</si>
  <si>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</si>
  <si>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</si>
  <si>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</si>
  <si>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</si>
  <si>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</si>
  <si>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</si>
  <si>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</si>
  <si>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</si>
  <si>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</si>
  <si>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</si>
  <si>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</si>
  <si>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</si>
  <si>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1.2.1.2.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</si>
  <si>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</si>
  <si>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</si>
  <si>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 xml:space="preserve">Реконструкция, модернизация, техническое перевооружение линий электропередачи, всего, в том числе:</t>
  </si>
  <si>
    <t>1.2.2.1.</t>
  </si>
  <si>
    <t xml:space="preserve">Реконструкция линий электропередачи, всего, в том числе:</t>
  </si>
  <si>
    <t>1.2.2.2.</t>
  </si>
  <si>
    <t xml:space="preserve">Модернизация, техническое перевооружение линий электропередачи, всего, в том числе:</t>
  </si>
  <si>
    <t>1.2.3.</t>
  </si>
  <si>
    <t xml:space="preserve">Развитие и модернизация учета электрической энергии (мощности), всего,  в том числе:</t>
  </si>
  <si>
    <t>1.2.3.1</t>
  </si>
  <si>
    <t xml:space="preserve">Установка приборов учета, класс напряжения 0,22 (0,4) кВ, всего, в том числе:</t>
  </si>
  <si>
    <t xml:space="preserve">Установка приборов учета физическим лицам, подключенным к электрическим сетям от ТП-2, ТП-3, КТП-4, КТП-5, ЗТП-6, ЗТП-7, ЗТП-8, ТП-9, ТП-10, ТП-11, ТП-13, ТП-14, ТП-15, ТП-16, ТП-18, ТП-19, ТП-21, ТП-22, ТП-23, ТП-24, ТП-25, ТП-30, ТП-31, ТП-32, ТП-33, КТП-34, КТП-36, г. Козловка, 177 компл. классом точности 1.0</t>
  </si>
  <si>
    <t xml:space="preserve">O_АИИСКУЭ_Козловка _25_001_08</t>
  </si>
  <si>
    <t xml:space="preserve">июнь 2024</t>
  </si>
  <si>
    <t xml:space="preserve">Установка приборов учета физическим лицам, подключенных  к электрическим сетям от ТП-23, ТП-18, ТП-37, ТП-5, ТП-9,ТП-11, ТП-34, ТП-24,  с. Комсомольское, 103 компл. классом точности 1.0</t>
  </si>
  <si>
    <t>O_АИИСКУЭ_Комс_25_002_08</t>
  </si>
  <si>
    <t xml:space="preserve">Установка приборов учета физическим лицам, подключенным к электрическим сетям  от ТП-2Ц, ТП-5Ц, ТП-6Ц, ТП-8Ц, ТП-9Ц, ТП-10Ц, КТПН-10Ц-250/10, КТПН-12Ц-100/10 , ТП-16Ц, ТП-17Ц , КТПМ-18Ц, ТП-19Ц, ТП-20Ц, КТПМ-21Ц-250/10, ТП-22Ц, КТПН-23Ц, РП-1Ц , ТП-27Ц, ТП-30Ц, КТПН-34Ц-250/10, КТПН-35Ц, КТПН-36Ц, ТП-41Ц, СТП-43Ц, ТП-44Ц, КТПН-46Ц, г. Цивильск, 174 компл. классом точности 1.0</t>
  </si>
  <si>
    <t>O_АИИСКУЭ_Цив_25_003_08</t>
  </si>
  <si>
    <t xml:space="preserve">Установка приборов учета физическим лицам, подключенным к электрическим сетям от ТП-1М
ТП-2М, ТП-5М, ТП-7М, ТП-8М, ТП-9М, ТП-10М, ТП-11М, ТП-12М, ТП-13М, ТП-14М, ТП-15М, ТП-16М, ТП-17М, ТП-19М, ТП-21М, ТП-22М, ТП-23М, ТП-25М, ТП-27М, ТП-28М, ТП-29М, ТП-30М, ТП-31М, ТП-32М, ТП-34М, ТП-37М, ТП-42М, ТП-48М, ТП-50М, ТП-51М, ТП-52М, ТП-54М, ТП-55М, ТП-58М, г. Мариинский Посад, 179 компл. классом точности 1.0</t>
  </si>
  <si>
    <t>O_АИИСКУЭ_МП_25_004_08</t>
  </si>
  <si>
    <t xml:space="preserve">Установка приборов учета физическим лицам, подключенных к электрическим сетям от КТП 10/0,4 кВ "СНТ 40 лет Победы", ТП- 1, ТП-3, ТП-4, ТП-6 к.п. "Тихая Слобода, г. Чебоксары , 22 компл. классом точности 1.0</t>
  </si>
  <si>
    <t>O_АИИСКУЭ_Чеб_25_005_08</t>
  </si>
  <si>
    <t xml:space="preserve">Установка приборов учета физическим лицам, подключенных к электрическим сетям от РТП-10/0,4 кВ Вознесенское,  г. Новочебоксарск, 42 компл. классом точности 1.0</t>
  </si>
  <si>
    <t>O_АИИСКУЭ_НЧК_25_005_08</t>
  </si>
  <si>
    <t xml:space="preserve">Установка приборов учета физическим лицам, подключенным к электрическим сетям от ТП-2, ТП-3, КТП-4, КТП-5, ЗТП-6, ЗТП-7, ЗТП-8, ТП-9, ТП-10, ТП-11, ТП-13, ТП-14, ТП-15, ТП-16, ТП-18, ТП-19, ТП-21, ТП-22, ТП-23, ТП-24, ТП-25, ТП-30, ТП-31, ТП-32, ТП-33, КТП-34, КТП-36  г. Козловка, 161 компл. классом точности 1.0</t>
  </si>
  <si>
    <t xml:space="preserve">O_АИИСКУЭ_Козловка _26_001_08</t>
  </si>
  <si>
    <t xml:space="preserve">Установка приборов учета физическим лицам, подключенных  к электрическим сетям от ТП-23, ТП-18, ТП-37, ТП-5, ТП-9,ТП-11, ТП-34, ТП-24 с. Комсомольское, 85  компл. классом точности 1.0</t>
  </si>
  <si>
    <t>O_АИИСКУЭ_Комс_26_002_08</t>
  </si>
  <si>
    <t xml:space="preserve">Установка приборов учета физическим лицам, подключенным к электрическим сетям  от ТП-2Ц, ТП-5Ц, ТП-6Ц, ТП-8Ц, ТП-9Ц, ТП-10Ц, КТПН-10Ц-250/10, КТПН-12Ц-100/10 , ТП-16Ц, ТП-17Ц , КТПМ-18Ц, ТП-19Ц, ТП-20Ц, КТПМ-21Ц-250/10, ТП-22Ц, КТПН-23Ц, РП-1Ц , ТП-27Ц, ТП-30Ц, КТПН-34Ц-250/10, КТПН-35Ц, КТПН-36Ц, ТП-41Ц, СТП-43Ц, ТП-44Ц, КТПН-46Ц г. Цивильск, 201 компл. классом точности 1.0</t>
  </si>
  <si>
    <t>O_АИИСКУЭ_Цив_26_003_08</t>
  </si>
  <si>
    <t xml:space="preserve">Установка приборов учета физическим лицам, подключенным к электрическим сетям от ТП-1М, ТП-2М, ТП-5М, ТП-7М, ТП-8М, ТП-9М, ТП-10М, ТП-11М, ТП-12М, ТП-13М, ТП-14М, ТП-15М, ТП-16М, ТП-17М, ТП-19М, ТП-21М, ТП-22М, ТП-23М, ТП-25М, ТП-27М, ТП-28М, ТП-29М, ТП-30М, ТП-31М, ТП-32М, ТП-34М, ТП-37М, ТП-42М, ТП-48М, ТП-50М, ТП-51М, ТП-52М, ТП-54М, ТП-55М, ТП-58М  г. Мариинский Посад, 221 компл. классом точности 1.0</t>
  </si>
  <si>
    <t>O_АИИСКУЭ_МП_26_004_08</t>
  </si>
  <si>
    <t xml:space="preserve">Установка приборов учета физическим лицам, подключенных к электрическим сетям от ТП- 1, ТП-3, ТП-4, ТП-6 к.п. "Тихая Слобода,  г. Чебоксары , 12 компл. классом точности 1.0</t>
  </si>
  <si>
    <t>O_АИИСКУЭ_Чеб_26_005_08</t>
  </si>
  <si>
    <t xml:space="preserve">Установка приборов учета физическим лицам, подключенных к электрическим сетям от РТП-10/0,4 кВ Вознесенское,  г. Новочебоксарск, 4 компл. классом точности 1.0</t>
  </si>
  <si>
    <t>O_АИИСКУЭ_НЧК_26_005_08</t>
  </si>
  <si>
    <t xml:space="preserve">Установка приборов учета физическим лицам, подключенным к электрическим сетям от ТП-2, ТП-3, КТП-4, КТП-5, ЗТП-6, ЗТП-7, ЗТП-8, ТП-9, ТП-10, ТП-11, ТП-13, ТП-14, ТП-15, ТП-16, ТП-18, ТП-19, ТП-21, ТП-22, ТП-23, ТП-24, ТП-25, ТП-30, ТП-31, ТП-32, ТП-33, КТП-34, КТП-36  г. Козловка, 188 компл. классом точности 1.0</t>
  </si>
  <si>
    <t xml:space="preserve">O_АИИСКУЭ_Козловка _27_001_08</t>
  </si>
  <si>
    <t xml:space="preserve">Установка приборов учета физическим лицам, подключенных  к электрическим сетям от ТП-23, ТП-18, ТП-37, ТП-5, ТП-9,ТП-11, ТП-34, ТП-24,  с. Комсомольское,  123  компл. классом точности 1.0</t>
  </si>
  <si>
    <t>O_АИИСКУЭ_Комс_27_002_08</t>
  </si>
  <si>
    <t xml:space="preserve">Установка приборов учета физическим лицам, подключенным к электрическим сетям  от ТП-2Ц, ТП-5Ц, ТП-6Ц, ТП-8Ц, ТП-9Ц, ТП-10Ц, КТПН-10Ц-250/10, КТПН-12Ц-100/10 , ТП-16Ц, ТП-17Ц , КТПМ-18Ц, ТП-19Ц, ТП-20Ц, КТПМ-21Ц-250/10, ТП-22Ц, КТПН-23Ц, РП-1Ц , ТП-27Ц, ТП-30Ц 
КТПН-34Ц-250/10, КТПН-35Ц, КТПН-36Ц, ТП-41Ц, СТП-43Ц, ТП-44Ц, КТПН-46Ц г. Цивильск, 197 компл. классом точности 1.0</t>
  </si>
  <si>
    <t>O_АИИСКУЭ_Цив_27_003_08</t>
  </si>
  <si>
    <t xml:space="preserve">Установка приборов учета физическим лицам, подключенным к электрическим сетям от ТП-1М, ТП-2М, ТП-5М, ТП-7М, ТП-8М, ТП-9М, ТП-10М, ТП-11М, ТП-12М, ТП-13М, ТП-14М, ТП-15М, ТП-16М, ТП-17М, ТП-19М, ТП-21М, ТП-22М, ТП-23М, ТП-25М, ТП-27М, ТП-28М, ТП-29М, ТП-30М, ТП-31М, ТП-32М, ТП-34М, ТП-37М, ТП-42М, ТП-48М, ТП-50М, ТП-51М, ТП-52М, ТП-54М, ТП-55М, ТП-58М  г. Мариинский Посад, 130 компл. классом точности 1.0</t>
  </si>
  <si>
    <t>O_АИИСКУЭ_МП_27_004_08</t>
  </si>
  <si>
    <t xml:space="preserve">Установка приборов учета физическим лицам, подключенных к электрическим сетям от КТП 10/0,4 кВ "СНТ 40 лет Победы"; ТП- 1, ТП-3, ТП-4, ТП-6 к.п. "Тихая Слобода",  г. Чебоксары, 27 компл. классом точности 1.0</t>
  </si>
  <si>
    <t>O_АИИСКУЭ_Чеб_27_005_08</t>
  </si>
  <si>
    <t xml:space="preserve">Установка приборов учета физическим лицам, подключенным к электрическим сетям от ТП-2, ТП-3, КТП-4, КТП-5, ЗТП-6, ЗТП-7, ЗТП-8, ТП-9, ТП-10, ТП-11, ТП-13, ТП-14, ТП-15, ТП-16, ТП-18, ТП-19, ТП-21, ТП-22, ТП-23, ТП-24, ТП-25, ТП-30, ТП-31, ТП-32, ТП-33, КТП-34, КТП-36  г. Козловка, 84 компл. классом точности 1.0</t>
  </si>
  <si>
    <t xml:space="preserve">O_АИИСКУЭ_Козловка _28_001_08</t>
  </si>
  <si>
    <t xml:space="preserve">Установка приборов учета физическим лицам, подключенных  к электрическим сетям от ТП-23, ТП-18, ТП-37, ТП-5, ТП-9,ТП-11, ТП-34, ТП-24,  с. Комсомольское, 126 компл. классом точности 1.0</t>
  </si>
  <si>
    <t>O_АИИСКУЭ_Комс_28_002_08</t>
  </si>
  <si>
    <t xml:space="preserve">Установка приборов учета физическим лицам, подключенным к электрическим сетям  от ТП-2Ц, ТП-5Ц, ТП-6Ц, ТП-8Ц, ТП-9Ц, ТП-10Ц, КТПН-10Ц-250/10, КТПН-12Ц-100/10 , ТП-16Ц, ТП-17Ц , КТПМ-18Ц, ТП-19Ц, ТП-20Ц, КТПМ-21Ц-250/10, ТП-22Ц, КТПН-23Ц, РП-1Ц , ТП-27Ц, ТП-30Ц 
КТПН-34Ц-250/10, КТПН-35Ц, КТПН-36Ц, ТП-41Ц, СТП-43Ц, ТП-44Ц, КТПН-46Ц г. Цивильск, 183 компл. классом точности 1.0</t>
  </si>
  <si>
    <t>O_АИИСКУЭ_Цив_28_003_08</t>
  </si>
  <si>
    <t xml:space="preserve">Установка приборов учета физическим лицам, подключенным к электрическим сетям от ТП-1М
ТП-2М, ТП-5М, ТП-7М, ТП-8М, ТП-9М, ТП-10М, ТП-11М, ТП-12М, ТП-13М, ТП-14М, ТП-15М, ТП-16М, ТП-17М, ТП-19М, ТП-21М, ТП-22М, ТП-23М, ТП-25М, ТП-27М, ТП-28М, ТП-29М, ТП-30М, ТП-31М, ТП-32М, ТП-34М, ТП-37М, ТП-42М, ТП-48М, ТП-50М, ТП-51М, ТП-52М, ТП-54М, ТП-55М, ТП-58М  г. Мариинский Посад, 233 компл. классом точности 1.0</t>
  </si>
  <si>
    <t>O_АИИСКУЭ_МП_28_004_08</t>
  </si>
  <si>
    <t xml:space="preserve">Установка приборов учета физическим лицам, подключенных к электрическим сетям от КТП 10/0,4 кВ "СНТ 40 лет Победы"; ТП- 1, ТП-3, ТП-4, ТП-6 к.п. "Тихая Слобода",  г. Чебоксары, 19 компл. классом точности 1.0</t>
  </si>
  <si>
    <t>O_АИИСКУЭ_Чеб_28_005_08</t>
  </si>
  <si>
    <t xml:space="preserve">Установка приборов учета физическим лицам, подключенных к электрическим сетям от РТП-10/0,4 кВ Вознесенское,  г. Новочебоксарск, 3 компл. классом точности 1.0</t>
  </si>
  <si>
    <t>O_АИИСКУЭ_НЧК_28_005_08</t>
  </si>
  <si>
    <t>1.2.3.2</t>
  </si>
  <si>
    <t xml:space="preserve">Установка приборов учета, класс напряжения 6 (10) кВ, всего, в
том числе:</t>
  </si>
  <si>
    <t>Г</t>
  </si>
  <si>
    <t>1.2.3.3</t>
  </si>
  <si>
    <t xml:space="preserve">Установка приборов учета, класс напряжения 35 кВ, всего, в том
числе:</t>
  </si>
  <si>
    <t>1.2.3.4</t>
  </si>
  <si>
    <t xml:space="preserve">Установка приборов учета, класс напряжения 110 кВ и выше,
всего, в том числе:</t>
  </si>
  <si>
    <t>1.2.3.5.</t>
  </si>
  <si>
    <t xml:space="preserve">Включение приборов учета в систему сбора и передачи данных, класс напряжения 0,22 (0,4) кВ, всего, в том числе:</t>
  </si>
  <si>
    <t>1.2.3.6</t>
  </si>
  <si>
    <t xml:space="preserve">Включение приборов учета в систему сбора и передачи данных, класс напряжения 6 (10) кВ, всего, в том числе:</t>
  </si>
  <si>
    <t>1.2.3.7</t>
  </si>
  <si>
    <t xml:space="preserve">Включение приборов учета в систему сбора и передачи данных, класс напряжения 35 кВ, всего, в том числе:</t>
  </si>
  <si>
    <t>1.2.3.8</t>
  </si>
  <si>
    <t xml:space="preserve">Включение приборов учета в систему сбора и передачи данных, класс напряжения 110 кВ и выше, всего, в том числе: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</si>
  <si>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</si>
  <si>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</si>
  <si>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</si>
  <si>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
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</si>
  <si>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</si>
  <si>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</si>
  <si>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</si>
  <si>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</si>
  <si>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</si>
  <si>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</si>
  <si>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</si>
  <si>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</si>
  <si>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</si>
  <si>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</si>
  <si>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</si>
  <si>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</si>
  <si>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</si>
  <si>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</si>
  <si>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 Перечни инвестиционных проектов</t>
  </si>
  <si>
    <t xml:space="preserve">Раздел 2. План освоения капитальных вложений по инвестиционным проектам</t>
  </si>
  <si>
    <t xml:space="preserve">Год окончания реализации инвести-ционного проекта</t>
  </si>
  <si>
    <r>
      <t xml:space="preserve"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</rPr>
      <t xml:space="preserve"> </t>
    </r>
    <r>
      <rPr>
        <sz val="12"/>
        <rFont val="Times New Roman"/>
      </rPr>
      <t xml:space="preserve">в базисном уровне цен, млн рублей (без НДС)</t>
    </r>
  </si>
  <si>
    <t xml:space="preserve">Оценка полной стоимости в прогнозных ценах соответствующих лет, 
млн рублей (без НДС)</t>
  </si>
  <si>
    <t xml:space="preserve">Остаток освоения капитальных вложений, 
млн.рублей (без НДС)</t>
  </si>
  <si>
    <t xml:space="preserve">Освоение капитальных вложений в прогнозных ценах соответствующих лет, млн рублей  (без НДС)</t>
  </si>
  <si>
    <t xml:space="preserve">План на 01.01.2025
года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</si>
  <si>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</si>
  <si>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</si>
  <si>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</si>
  <si>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</si>
  <si>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Всего, в т.ч.:</t>
  </si>
  <si>
    <t xml:space="preserve">проектно-изыскательские работы</t>
  </si>
  <si>
    <t xml:space="preserve">строительные работы, реконструкция, монтаж оборудования</t>
  </si>
  <si>
    <t>оборудование</t>
  </si>
  <si>
    <t xml:space="preserve">прочие затраты</t>
  </si>
  <si>
    <t xml:space="preserve">в базисном уровне цен</t>
  </si>
  <si>
    <t xml:space="preserve">в прогнозных ценах соответствующих лет</t>
  </si>
  <si>
    <t xml:space="preserve">
Утвержденный план</t>
  </si>
  <si>
    <t>14.1</t>
  </si>
  <si>
    <t>14.2</t>
  </si>
  <si>
    <t>14.3</t>
  </si>
  <si>
    <t>14.4</t>
  </si>
  <si>
    <t xml:space="preserve">Установка приборов учета физическим лицам, подключенным к электрическим сетям  от ТП-2Ц, ТП-5Ц, ТП-6Ц, ТП-8Ц, ТП-9Ц, ТП-10Ц, КТПН-10Ц-250/10, КТПН-12Ц-100/10 , ТП-16Ц, ТП-17Ц , КТПМ-18Ц, ТП-19Ц, ТП-20Ц, КТПМ-21Ц-250/10, ТП-22Ц, КТПН-23Ц, РП-1Ц , ТП-27Ц, ТП-30Ц, КТПН-34Ц-250/10, КТПН-35Ц, КТПН-36Ц, ТП-41Ц, СТП-43Ц, ТП-44Ц, КТПН-46Ц г. Цивильск, 197 компл. классом точности 1.0</t>
  </si>
  <si>
    <t xml:space="preserve">Установка приборов учета физическим лицам, подключенным к электрическим сетям  от ТП-2Ц, ТП-5Ц, ТП-6Ц, ТП-8Ц, ТП-9Ц, ТП-10Ц, КТПН-10Ц-250/10, КТПН-12Ц-100/10 , ТП-16Ц, ТП-17Ц , КТПМ-18Ц, ТП-19Ц, ТП-20Ц, КТПМ-21Ц-250/10, ТП-22Ц, КТПН-23Ц, РП-1Ц , ТП-27Ц, ТП-30Ц КТПН-34Ц-250/10, КТПН-35Ц, КТПН-36Ц, ТП-41Ц, СТП-43Ц, ТП-44Ц, КТПН-46Ц г. Цивильск, 183 компл. классом точности 1.0</t>
  </si>
  <si>
    <t xml:space="preserve">Перечни инвестиционных проектов</t>
  </si>
  <si>
    <t xml:space="preserve">Раздел 3. Цели реализации инвестиционных проектов сетевой  организации  на  2025 год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</si>
  <si>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</si>
  <si>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</si>
  <si>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</si>
  <si>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</si>
  <si>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</si>
  <si>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</si>
  <si>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</si>
  <si>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</si>
  <si>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с НДС</t>
  </si>
  <si>
    <t>4.1</t>
  </si>
  <si>
    <t>5.1</t>
  </si>
  <si>
    <t>6.1</t>
  </si>
  <si>
    <t>7.1</t>
  </si>
  <si>
    <t>8.1</t>
  </si>
  <si>
    <t>9.1</t>
  </si>
  <si>
    <t>10.1</t>
  </si>
  <si>
    <t>0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</si>
  <si>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</t>
  </si>
  <si>
    <t xml:space="preserve"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</si>
  <si>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 xml:space="preserve">Наименование объекта по производству электрической энергии,
всего, в том числе:</t>
  </si>
  <si>
    <t xml:space="preserve"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</si>
  <si>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</si>
  <si>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</si>
  <si>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 xml:space="preserve">Раздел 3. Цели реализации инвестиционных проектов сетевой  организации  на  2026 год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</si>
  <si>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
в том числе: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</si>
  <si>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</si>
  <si>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 xml:space="preserve">Приложение № 3.3 к приказу  </t>
  </si>
  <si>
    <t xml:space="preserve">Раздел 3. Цели реализации инвестиционных проектов сетевой  организации  на  2027 год</t>
  </si>
  <si>
    <t xml:space="preserve">Приложение № 3.4 к приказу  </t>
  </si>
  <si>
    <t xml:space="preserve">Раздел 3. Цели реализации инвестиционных проектов сетевой  организации  на  2028 год</t>
  </si>
  <si>
    <t xml:space="preserve">План ввода основных средств</t>
  </si>
  <si>
    <t xml:space="preserve">Раздел 1 . План принятия основных средств и нематериальных активов к бухгалтерскому учету</t>
  </si>
  <si>
    <t xml:space="preserve">  Наименование инвестиционного проекта 
(группы инвестиционных проектов)</t>
  </si>
  <si>
    <t xml:space="preserve">Первоначальная стоимость
 принимаемых к 
учету основных 
средств и 
нематериальных активов, 
млн.рублей 
(без НДС)</t>
  </si>
  <si>
    <t xml:space="preserve">Принятие основных средств и нематериальных активов к бухгалтерскому учету</t>
  </si>
  <si>
    <t>Итого</t>
  </si>
  <si>
    <t xml:space="preserve">Утвержденный план</t>
  </si>
  <si>
    <t xml:space="preserve">немате-риальные активы</t>
  </si>
  <si>
    <t xml:space="preserve">основные средства</t>
  </si>
  <si>
    <t xml:space="preserve">нематериальные активы</t>
  </si>
  <si>
    <t xml:space="preserve">млн. 
рублей 
(без НДС)</t>
  </si>
  <si>
    <t>МВ×А</t>
  </si>
  <si>
    <t>Мвар</t>
  </si>
  <si>
    <t xml:space="preserve">км ЛЭП</t>
  </si>
  <si>
    <t>МВт</t>
  </si>
  <si>
    <t>комплект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</si>
  <si>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</si>
  <si>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</si>
  <si>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</si>
  <si>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</si>
  <si>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</si>
  <si>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</si>
  <si>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</si>
  <si>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</si>
  <si>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</si>
  <si>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</si>
  <si>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</si>
  <si>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</si>
  <si>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</si>
  <si>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</si>
  <si>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</si>
  <si>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</si>
  <si>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</si>
  <si>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</si>
  <si>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</si>
  <si>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</si>
  <si>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</si>
  <si>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</si>
  <si>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</si>
  <si>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</si>
  <si>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</si>
  <si>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</si>
  <si>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</si>
  <si>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</si>
  <si>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6.1.1</t>
  </si>
  <si>
    <t>6.1.2</t>
  </si>
  <si>
    <t>6.1.3</t>
  </si>
  <si>
    <t>6.1.4</t>
  </si>
  <si>
    <t>6.1.5</t>
  </si>
  <si>
    <t>6.1.6</t>
  </si>
  <si>
    <t>6.1.7</t>
  </si>
  <si>
    <t xml:space="preserve">Раздел 2. План принятия основных средств и нематериальных активов к бухгалтерскому учету на 2025 год с распределением по кварталам</t>
  </si>
  <si>
    <t xml:space="preserve"> </t>
  </si>
  <si>
    <t xml:space="preserve">Номер группы инвести-ционных проектов</t>
  </si>
  <si>
    <t xml:space="preserve">Идентификатор 
инвестиционного проекта</t>
  </si>
  <si>
    <t xml:space="preserve">Утвержденный план принятия основных средств и нематериальных активов к бухгалтерскому учету на год 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</si>
  <si>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</si>
  <si>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</si>
  <si>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</si>
  <si>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</si>
  <si>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утвержденный  план за год</t>
  </si>
  <si>
    <t xml:space="preserve">млн рублей (без НДС)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</si>
  <si>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</si>
  <si>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</si>
  <si>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</si>
  <si>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</si>
  <si>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</si>
  <si>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</si>
  <si>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</si>
  <si>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</si>
  <si>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</si>
  <si>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</si>
  <si>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</si>
  <si>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</si>
  <si>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</si>
  <si>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</si>
  <si>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</si>
  <si>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</si>
  <si>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</si>
  <si>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</si>
  <si>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</si>
  <si>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</si>
  <si>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</si>
  <si>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</si>
  <si>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</si>
  <si>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</si>
  <si>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</si>
  <si>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</si>
  <si>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</si>
  <si>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</si>
  <si>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</si>
  <si>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</si>
  <si>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</si>
  <si>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</si>
  <si>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</si>
  <si>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</si>
  <si>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</si>
  <si>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Плановые показатели реализации инвестиционной программы</t>
  </si>
  <si>
    <t xml:space="preserve">Раздел 1. 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</si>
  <si>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</si>
  <si>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Идентификатор инвестицион-ного проекта</t>
  </si>
  <si>
    <t xml:space="preserve">Постановка объектов электросетевого хозяйства под напряжение  и (или) включение объектов капитального строительства  для проведения пусконаладочных работ</t>
  </si>
  <si>
    <t>Квартал</t>
  </si>
  <si>
    <t xml:space="preserve">Раздел 2. Ввод объектов инвестиционной деятельности (мощностей) в эксплуатацию</t>
  </si>
  <si>
    <t xml:space="preserve"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</si>
  <si>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</t>
  </si>
  <si>
    <t xml:space="preserve">Итого </t>
  </si>
  <si>
    <t xml:space="preserve">Утвержденный  план</t>
  </si>
  <si>
    <t xml:space="preserve">км ВЛ
 1-цеп</t>
  </si>
  <si>
    <t xml:space="preserve">км ВЛ
 2-цеп</t>
  </si>
  <si>
    <t xml:space="preserve">км КЛ</t>
  </si>
  <si>
    <t>2025-2028</t>
  </si>
  <si>
    <t xml:space="preserve">Приложение № 1 к приказу  </t>
  </si>
  <si>
    <t xml:space="preserve">Минпромэнерго Чувашии от 31.10.2024 № 01-04/92  </t>
  </si>
  <si>
    <t xml:space="preserve">Приложение № 2 к приказу  </t>
  </si>
  <si>
    <t xml:space="preserve">Приложение № 3.1 к приказу  </t>
  </si>
  <si>
    <t xml:space="preserve">Приложение № 3.2 к приказу  </t>
  </si>
  <si>
    <t xml:space="preserve">Приложение № 4 к приказу  </t>
  </si>
  <si>
    <t xml:space="preserve">Приложение № 5 к приказу  </t>
  </si>
  <si>
    <t xml:space="preserve">Приложение № 6 к приказу </t>
  </si>
  <si>
    <t xml:space="preserve">Приложение № 7 к приказу </t>
  </si>
  <si>
    <t xml:space="preserve">Приложение № 8 к приказу  </t>
  </si>
  <si>
    <t xml:space="preserve">Общество с ограниченной ответственностью «РЭС-Энерго» </t>
  </si>
  <si>
    <t xml:space="preserve">Раздел 3. Источники финансирования инвестиционной программы </t>
  </si>
  <si>
    <t xml:space="preserve">полное наименование субъекта электроэнергетики</t>
  </si>
  <si>
    <t xml:space="preserve">Всего по инвестиционной программе</t>
  </si>
  <si>
    <t xml:space="preserve">№ п/п</t>
  </si>
  <si>
    <t>Показатель</t>
  </si>
  <si>
    <t xml:space="preserve">2025
год </t>
  </si>
  <si>
    <t xml:space="preserve">2026
год </t>
  </si>
  <si>
    <t xml:space="preserve">2027
год </t>
  </si>
  <si>
    <t xml:space="preserve">2028
год </t>
  </si>
  <si>
    <t xml:space="preserve">Утверж-денный план</t>
  </si>
  <si>
    <t>3.1</t>
  </si>
  <si>
    <t>3.2</t>
  </si>
  <si>
    <t>3.3</t>
  </si>
  <si>
    <t>3.4</t>
  </si>
  <si>
    <t>4</t>
  </si>
  <si>
    <t xml:space="preserve">Источники финансирования инвестиционной программы всего (строка I + строка II), в том числе:</t>
  </si>
  <si>
    <t>I</t>
  </si>
  <si>
    <t xml:space="preserve">Собственные средства всего, в том числе:</t>
  </si>
  <si>
    <t xml:space="preserve">Прибыль, направляемая на инвестиции, в том числе:</t>
  </si>
  <si>
    <t xml:space="preserve">  </t>
  </si>
  <si>
    <t xml:space="preserve">полученная от реализации продукции и оказанных услуг по регулируемым ценам (тарифам):</t>
  </si>
  <si>
    <t xml:space="preserve">производство и поставки электрической энергии и мощности</t>
  </si>
  <si>
    <t>1.1.1.1.1</t>
  </si>
  <si>
    <t xml:space="preserve">производство и поставка электрической энергии на оптовом рынке электрической энергии и мощности</t>
  </si>
  <si>
    <t>1.1.1.1.2</t>
  </si>
  <si>
    <t xml:space="preserve">производство и поставка электрической мощности на оптовом рынке электрической энергии и мощности</t>
  </si>
  <si>
    <t>1.1.1.1.3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</si>
  <si>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</si>
  <si>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поставки тепловой энергии (мощности)</t>
  </si>
  <si>
    <t xml:space="preserve">оказания услуг по передаче электрической энергии</t>
  </si>
  <si>
    <t>1.1.1.4</t>
  </si>
  <si>
    <t xml:space="preserve">оказания услуг по передаче тепловой энергии, теплоносителя</t>
  </si>
  <si>
    <t>1.1.1.5</t>
  </si>
  <si>
    <t xml:space="preserve">от технологического присоединения, в том числе</t>
  </si>
  <si>
    <t>1.1.1.5.1</t>
  </si>
  <si>
    <t xml:space="preserve">от технологического присоединения объектов по производству электрической и тепловой энергии</t>
  </si>
  <si>
    <t>1.1.1.5.1.а</t>
  </si>
  <si>
    <t xml:space="preserve">авансовое использование прибыли</t>
  </si>
  <si>
    <t>1.1.1.5.2</t>
  </si>
  <si>
    <t xml:space="preserve">от технологического присоединения потребителей</t>
  </si>
  <si>
    <t>1.1.1.5.2.а</t>
  </si>
  <si>
    <t>1.1.1.6</t>
  </si>
  <si>
    <t xml:space="preserve">реализации электрической энергии и мощности</t>
  </si>
  <si>
    <t>1.1.1.7</t>
  </si>
  <si>
    <t xml:space="preserve">реализации тепловой энергии (мощности)</t>
  </si>
  <si>
    <t>1.1.1.8</t>
  </si>
  <si>
    <t xml:space="preserve"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</si>
  <si>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</si>
  <si>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</t>
  </si>
  <si>
    <t>1.1.1.8.2</t>
  </si>
  <si>
    <t xml:space="preserve">в части обеспечения надежности</t>
  </si>
  <si>
    <t xml:space="preserve">прибыль от продажи электрической энергии (мощности) по нерегулируемым ценам, всего</t>
  </si>
  <si>
    <t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</si>
  <si>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</si>
  <si>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</si>
  <si>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</si>
  <si>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производство и поставка электрической энергии и мощности</t>
  </si>
  <si>
    <t>1.2.1.1.1</t>
  </si>
  <si>
    <t>1.2.1.1.2</t>
  </si>
  <si>
    <t>1.2.1.1.3</t>
  </si>
  <si>
    <t>1.2.1.2</t>
  </si>
  <si>
    <t xml:space="preserve">производство и поставка тепловой энергии (мощности)</t>
  </si>
  <si>
    <t>1.2.1.3</t>
  </si>
  <si>
    <t xml:space="preserve">оказание услуг по передаче электрической энергии</t>
  </si>
  <si>
    <t>1.2.1.4</t>
  </si>
  <si>
    <t xml:space="preserve">оказание услуг по передаче тепловой энергии, теплоносителя</t>
  </si>
  <si>
    <t>1.2.1.5</t>
  </si>
  <si>
    <t xml:space="preserve">реализация электрической энергии и мощности</t>
  </si>
  <si>
    <t>1.2.1.6</t>
  </si>
  <si>
    <t>1.2.1.7</t>
  </si>
  <si>
    <t xml:space="preserve"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</si>
  <si>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</si>
  <si>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</si>
  <si>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</si>
  <si>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 xml:space="preserve">прочая текущая амортизация</t>
  </si>
  <si>
    <t>1.2.3</t>
  </si>
  <si>
    <t xml:space="preserve">недоиспользованная амортизация прошлых лет всего, в том числе:</t>
  </si>
  <si>
    <t>1.2.3.1.1</t>
  </si>
  <si>
    <t>1.2.3.1.2</t>
  </si>
  <si>
    <t>1.2.3.5</t>
  </si>
  <si>
    <t>1.2.3.7.1</t>
  </si>
  <si>
    <t>1.2.3.7.2</t>
  </si>
  <si>
    <t xml:space="preserve">Возврат налога на добавленную стоимость </t>
  </si>
  <si>
    <t xml:space="preserve">Прочие собственные средства всего, в том числе:</t>
  </si>
  <si>
    <t>1.4.1</t>
  </si>
  <si>
    <t xml:space="preserve">средства от эмиссии акций</t>
  </si>
  <si>
    <t>1.4.2</t>
  </si>
  <si>
    <t xml:space="preserve">остаток собственных средств на начало года</t>
  </si>
  <si>
    <t>II</t>
  </si>
  <si>
    <t xml:space="preserve">Привлеченные средства всего, в том числе:</t>
  </si>
  <si>
    <t>2.1</t>
  </si>
  <si>
    <t>Кредиты</t>
  </si>
  <si>
    <t>2.2</t>
  </si>
  <si>
    <t xml:space="preserve">Облигационные займы</t>
  </si>
  <si>
    <t>2.3</t>
  </si>
  <si>
    <t>Вексели</t>
  </si>
  <si>
    <t>2.4</t>
  </si>
  <si>
    <t xml:space="preserve">Займы организаций</t>
  </si>
  <si>
    <t>2.5</t>
  </si>
  <si>
    <t xml:space="preserve">Бюджетное финансирование</t>
  </si>
  <si>
    <t>2.5.1</t>
  </si>
  <si>
    <t xml:space="preserve">средства федерального бюджета</t>
  </si>
  <si>
    <t>2.5.1.1</t>
  </si>
  <si>
    <t xml:space="preserve">в том числе средства федерального бюджета, недоиспользованные в прошлых периодах</t>
  </si>
  <si>
    <t>2.5.2</t>
  </si>
  <si>
    <t xml:space="preserve">средства консолидированного бюджета субъекта Российской Федерации</t>
  </si>
  <si>
    <t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</si>
  <si>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</si>
  <si>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>2.6</t>
  </si>
  <si>
    <t xml:space="preserve">Использование лизинга</t>
  </si>
  <si>
    <t>2.7</t>
  </si>
  <si>
    <t xml:space="preserve">Прочие привлеченные средства</t>
  </si>
  <si>
    <t xml:space="preserve">Наименование субъекта Российской Федерации</t>
  </si>
  <si>
    <t xml:space="preserve">Технологическое присоединение объектов по производству электрической энергии, всего, в том числе: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</si>
  <si>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</si>
  <si>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 xml:space="preserve">Реконструкция, модернизация, техническое перевооружение, всего, в том числе: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</si>
  <si>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</si>
  <si>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</si>
  <si>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1.2.2.2</t>
  </si>
  <si>
    <t xml:space="preserve">Развитие и модернизация учета электрической энергии (мощности), всего, в том числе:</t>
  </si>
  <si>
    <t xml:space="preserve">"Установка приборов учета, класс напряжения 0,22 (0,4) кВ, всего, в том числе:"</t>
  </si>
  <si>
    <t xml:space="preserve">"Установка приборов учета, класс напряжения 6 (10) кВ, всего, в том числе:"</t>
  </si>
  <si>
    <t xml:space="preserve">"Установка приборов учета, класс напряжения 35 кВ, всего, в том числе:"</t>
  </si>
  <si>
    <t xml:space="preserve">"Установка приборов учета, класс напряжения 110 кВ и выше, всего, в том числе:"</t>
  </si>
  <si>
    <t xml:space="preserve">"Включение приборов учета в систему сбора и передачи данных, класс напряжения 0,22 (0,4) кВ, всего, в том числе:"</t>
  </si>
  <si>
    <t xml:space="preserve">"Включение приборов учета в систему сбора и передачи данных, класс напряжения 6 (10) кВ, всего, в том числе:"</t>
  </si>
  <si>
    <t xml:space="preserve">"Включение приборов учета в систему сбора и передачи данных, класс напряжения 35 кВ, всего, в том числе:"</t>
  </si>
  <si>
    <t xml:space="preserve">"Включение приборов учета в систему сбора и передачи данных, класс напряжения 110 кВ и выше, всего, в том числе:"</t>
  </si>
  <si>
    <t xml:space="preserve">Реконструкция прочих объектов основных средств,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</si>
</sst>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_р_._-;\-* #,##0.00_р_._-;_-* &quot;-&quot;??_р_._-;_-@_-"/>
    <numFmt numFmtId="161" formatCode="#,##0_ ;\-#,##0\ "/>
    <numFmt numFmtId="162" formatCode="_-* #,##0.00\ _р_._-;\-* #,##0.00\ _р_._-;_-* &quot;-&quot;??\ _р_._-;_-@_-"/>
    <numFmt numFmtId="163" formatCode="0.000"/>
    <numFmt numFmtId="164" formatCode="0.00000"/>
    <numFmt numFmtId="165" formatCode="#,##0.00000"/>
    <numFmt numFmtId="166" formatCode="_-* #,##0.00000\ _₽_-;\-* #,##0.00000\ _₽_-;_-* &quot;-&quot;??\ _₽_-;_-@_-"/>
    <numFmt numFmtId="167" formatCode="#,##0.000000"/>
  </numFmts>
  <fonts count="65">
    <font>
      <sz val="12.000000"/>
      <color theme="1"/>
      <name val="Times New Roman"/>
    </font>
    <font>
      <sz val="11.000000"/>
      <name val="Calibri"/>
    </font>
    <font>
      <sz val="11.000000"/>
      <color indexed="65"/>
      <name val="Calibri"/>
    </font>
    <font>
      <sz val="10.000000"/>
      <name val="Arial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 Cyr"/>
    </font>
    <font>
      <sz val="11.000000"/>
      <name val="SimSun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0.000000"/>
      <name val="Helv"/>
    </font>
    <font>
      <sz val="11.000000"/>
      <color indexed="2"/>
      <name val="Calibri"/>
    </font>
    <font>
      <sz val="11.000000"/>
      <color indexed="17"/>
      <name val="Calibri"/>
    </font>
    <font>
      <sz val="11.000000"/>
      <color theme="0" tint="0"/>
      <name val="Times New Roman"/>
    </font>
    <font>
      <sz val="11.000000"/>
      <name val="Times New Roman"/>
    </font>
    <font>
      <sz val="22.000000"/>
      <name val="Times New Roman"/>
    </font>
    <font>
      <b/>
      <sz val="20.000000"/>
      <name val="Times New Roman"/>
    </font>
    <font>
      <b/>
      <sz val="13.000000"/>
      <name val="Times New Roman"/>
    </font>
    <font>
      <u/>
      <sz val="25.000000"/>
      <name val="Times New Roman"/>
    </font>
    <font>
      <sz val="14.000000"/>
      <color theme="1"/>
      <name val="Times New Roman"/>
    </font>
    <font>
      <b/>
      <sz val="14.000000"/>
      <color theme="1"/>
      <name val="Times New Roman"/>
    </font>
    <font>
      <sz val="14.000000"/>
      <name val="Times New Roman"/>
    </font>
    <font>
      <sz val="18.000000"/>
      <name val="Times New Roman"/>
    </font>
    <font>
      <sz val="12.000000"/>
      <color theme="0"/>
      <name val="Times New Roman"/>
    </font>
    <font>
      <sz val="9.000000"/>
      <color theme="1"/>
      <name val="Times New Roman"/>
    </font>
    <font>
      <sz val="8.000000"/>
      <color theme="1"/>
      <name val="Times New Roman"/>
    </font>
    <font>
      <sz val="9.000000"/>
      <color theme="0"/>
      <name val="Times New Roman"/>
    </font>
    <font>
      <sz val="15.000000"/>
      <name val="Times New Roman"/>
    </font>
    <font>
      <b/>
      <sz val="12.000000"/>
      <name val="Times New Roman"/>
    </font>
    <font>
      <sz val="17.000000"/>
      <name val="Times New Roman"/>
    </font>
    <font>
      <b/>
      <sz val="18.000000"/>
      <name val="Times New Roman"/>
    </font>
    <font>
      <u/>
      <sz val="20.000000"/>
      <name val="Times New Roman"/>
    </font>
    <font>
      <sz val="10.000000"/>
      <name val="Times New Roman"/>
    </font>
    <font>
      <b/>
      <sz val="12.000000"/>
      <color theme="1"/>
      <name val="Times New Roman"/>
    </font>
    <font>
      <b/>
      <sz val="14.000000"/>
      <name val="Times New Roman"/>
    </font>
    <font>
      <sz val="12.000000"/>
      <color indexed="2"/>
      <name val="Times New Roman"/>
    </font>
    <font>
      <b/>
      <sz val="15.000000"/>
      <name val="Times New Roman"/>
    </font>
    <font>
      <u/>
      <sz val="15.000000"/>
      <name val="Times New Roman"/>
    </font>
    <font>
      <b/>
      <sz val="11.000000"/>
      <name val="Times New Roman"/>
    </font>
    <font>
      <sz val="20.000000"/>
      <name val="Times New Roman"/>
    </font>
    <font>
      <b/>
      <u/>
      <sz val="20.000000"/>
      <name val="Times New Roman"/>
    </font>
    <font>
      <sz val="12.500000"/>
      <name val="Times New Roman"/>
    </font>
    <font>
      <sz val="12.000000"/>
      <name val="Arial"/>
    </font>
    <font>
      <sz val="20.000000"/>
      <color theme="1"/>
      <name val="Times New Roman"/>
    </font>
    <font>
      <sz val="15.000000"/>
      <color theme="1"/>
      <name val="Times New Roman"/>
    </font>
    <font>
      <b/>
      <sz val="20.000000"/>
      <color theme="1"/>
      <name val="Times New Roman"/>
    </font>
    <font>
      <sz val="23.000000"/>
      <color theme="1"/>
      <name val="Times New Roman"/>
    </font>
    <font>
      <sz val="13.000000"/>
      <color theme="1"/>
      <name val="Times New Roman"/>
    </font>
    <font>
      <sz val="10.000000"/>
      <color theme="1"/>
      <name val="Times New Roman"/>
    </font>
    <font>
      <u/>
      <sz val="11.000000"/>
      <name val="Times New Roman"/>
    </font>
    <font>
      <sz val="8.000000"/>
      <name val="Times New Roman"/>
    </font>
    <font>
      <sz val="14.000000"/>
      <color rgb="FF22272F"/>
      <name val="PT Serif"/>
    </font>
    <font>
      <i/>
      <sz val="11.000000"/>
      <name val="Times New Roman"/>
    </font>
    <font>
      <sz val="11.000000"/>
      <color indexed="4"/>
      <name val="Calibri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</fills>
  <borders count="43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</borders>
  <cellStyleXfs count="377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3" fillId="0" borderId="0" numFmtId="0" applyNumberFormat="1" applyFont="1" applyFill="1" applyBorder="1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9" borderId="0" numFmtId="0" applyNumberFormat="0" applyFont="1" applyFill="1" applyBorder="0" applyProtection="0"/>
    <xf fontId="4" fillId="7" borderId="1" numFmtId="0" applyNumberFormat="0" applyFont="1" applyFill="1" applyBorder="1" applyProtection="0"/>
    <xf fontId="5" fillId="20" borderId="2" numFmtId="0" applyNumberFormat="0" applyFont="1" applyFill="1" applyBorder="1" applyProtection="0"/>
    <xf fontId="6" fillId="20" borderId="1" numFmtId="0" applyNumberFormat="0" applyFont="1" applyFill="1" applyBorder="1" applyProtection="0"/>
    <xf fontId="7" fillId="0" borderId="3" numFmtId="0" applyNumberFormat="0" applyFont="1" applyFill="0" applyBorder="1" applyProtection="0"/>
    <xf fontId="8" fillId="0" borderId="4" numFmtId="0" applyNumberFormat="0" applyFont="1" applyFill="0" applyBorder="1" applyProtection="0"/>
    <xf fontId="9" fillId="0" borderId="5" numFmtId="0" applyNumberFormat="0" applyFont="1" applyFill="0" applyBorder="1" applyProtection="0"/>
    <xf fontId="9" fillId="0" borderId="0" numFmtId="0" applyNumberFormat="0" applyFont="1" applyFill="0" applyBorder="0" applyProtection="0"/>
    <xf fontId="10" fillId="0" borderId="6" numFmtId="0" applyNumberFormat="0" applyFont="1" applyFill="0" applyBorder="1" applyProtection="0"/>
    <xf fontId="11" fillId="21" borderId="7" numFmtId="0" applyNumberFormat="0" applyFont="1" applyFill="1" applyBorder="1" applyProtection="0"/>
    <xf fontId="12" fillId="0" borderId="0" numFmtId="0" applyNumberFormat="0" applyFont="1" applyFill="0" applyBorder="0" applyProtection="0"/>
    <xf fontId="13" fillId="22" borderId="0" numFmtId="0" applyNumberFormat="0" applyFont="1" applyFill="1" applyBorder="0" applyProtection="0"/>
    <xf fontId="14" fillId="0" borderId="0" numFmtId="0" applyNumberFormat="1" applyFont="1" applyFill="1" applyBorder="1"/>
    <xf fontId="15" fillId="0" borderId="0" numFmtId="0" applyNumberFormat="1" applyFont="1" applyFill="1" applyBorder="1"/>
    <xf fontId="3" fillId="0" borderId="0" numFmtId="0" applyNumberFormat="1" applyFont="1" applyFill="1" applyBorder="1"/>
    <xf fontId="16" fillId="0" borderId="0" numFmtId="0" applyNumberFormat="1" applyFont="1" applyFill="1" applyBorder="1"/>
    <xf fontId="16" fillId="0" borderId="0" numFmtId="0" applyNumberFormat="1" applyFont="1" applyFill="1" applyBorder="1"/>
    <xf fontId="14" fillId="0" borderId="0" numFmtId="0" applyNumberFormat="1" applyFont="1" applyFill="1" applyBorder="1"/>
    <xf fontId="14" fillId="0" borderId="0" numFmtId="0" applyNumberFormat="1" applyFont="1" applyFill="1" applyBorder="1"/>
    <xf fontId="3" fillId="0" borderId="0" numFmtId="0" applyNumberFormat="1" applyFont="1" applyFill="1" applyBorder="1"/>
    <xf fontId="14" fillId="0" borderId="0" numFmtId="0" applyNumberFormat="1" applyFont="1" applyFill="1" applyBorder="1"/>
    <xf fontId="17" fillId="0" borderId="0" numFmtId="0" applyNumberFormat="1" applyFont="1" applyFill="1" applyBorder="1"/>
    <xf fontId="14" fillId="0" borderId="0" numFmtId="0" applyNumberFormat="1" applyFont="1" applyFill="1" applyBorder="1"/>
    <xf fontId="17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4" fillId="0" borderId="0" numFmtId="0" applyNumberFormat="1" applyFont="1" applyFill="1" applyBorder="1"/>
    <xf fontId="18" fillId="3" borderId="0" numFmtId="0" applyNumberFormat="0" applyFont="1" applyFill="1" applyBorder="0" applyProtection="0"/>
    <xf fontId="19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3" fillId="0" borderId="0" numFmtId="9" applyNumberFormat="1" applyFont="0" applyFill="0" applyBorder="0" applyProtection="0"/>
    <xf fontId="14" fillId="0" borderId="0" numFmtId="9" applyNumberFormat="1" applyFont="0" applyFill="0" applyBorder="0" applyProtection="0"/>
    <xf fontId="20" fillId="0" borderId="9" numFmtId="0" applyNumberFormat="0" applyFont="1" applyFill="0" applyBorder="1" applyProtection="0"/>
    <xf fontId="21" fillId="0" borderId="0" numFmtId="0" applyNumberFormat="1" applyFont="1" applyFill="1" applyBorder="1"/>
    <xf fontId="22" fillId="0" borderId="0" numFmtId="0" applyNumberFormat="0" applyFont="1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3" fillId="0" borderId="0" numFmtId="161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23" fillId="4" borderId="0" numFmtId="0" applyNumberFormat="0" applyFont="1" applyFill="1" applyBorder="0" applyProtection="0"/>
  </cellStyleXfs>
  <cellXfs count="523">
    <xf fontId="0" fillId="0" borderId="0" numFmtId="0" xfId="0"/>
    <xf fontId="14" fillId="0" borderId="0" numFmtId="0" xfId="0" applyFont="1"/>
    <xf fontId="24" fillId="24" borderId="0" numFmtId="0" xfId="0" applyFont="1" applyFill="1"/>
    <xf fontId="25" fillId="0" borderId="0" numFmtId="0" xfId="0" applyFont="1"/>
    <xf fontId="26" fillId="0" borderId="0" numFmtId="0" xfId="0" applyFont="1" applyAlignment="1">
      <alignment horizontal="center"/>
    </xf>
    <xf fontId="26" fillId="0" borderId="0" numFmtId="0" xfId="0" applyFont="1" applyAlignment="1">
      <alignment horizontal="center" vertical="center"/>
    </xf>
    <xf fontId="27" fillId="0" borderId="0" numFmtId="0" xfId="0" applyFont="1" applyAlignment="1">
      <alignment horizontal="center" vertical="center" wrapText="1"/>
    </xf>
    <xf fontId="27" fillId="0" borderId="0" numFmtId="0" xfId="0" applyFont="1" applyAlignment="1">
      <alignment horizontal="center" vertical="center"/>
    </xf>
    <xf fontId="0" fillId="0" borderId="0" numFmtId="0" xfId="0"/>
    <xf fontId="28" fillId="0" borderId="0" numFmtId="0" xfId="0" applyFont="1" applyAlignment="1">
      <alignment horizontal="center"/>
    </xf>
    <xf fontId="29" fillId="0" borderId="0" numFmtId="0" xfId="293" applyFont="1" applyAlignment="1">
      <alignment horizontal="center" vertical="center"/>
    </xf>
    <xf fontId="14" fillId="0" borderId="0" numFmtId="0" xfId="293" applyFont="1" applyAlignment="1">
      <alignment horizontal="center" vertical="top"/>
    </xf>
    <xf fontId="30" fillId="0" borderId="0" numFmtId="0" xfId="293" applyFont="1" applyAlignment="1">
      <alignment horizontal="center" vertical="center"/>
    </xf>
    <xf fontId="31" fillId="0" borderId="0" numFmtId="0" xfId="293" applyFont="1" applyAlignment="1">
      <alignment vertical="center"/>
    </xf>
    <xf fontId="0" fillId="0" borderId="10" numFmtId="0" xfId="0" applyBorder="1" applyAlignment="1">
      <alignment horizontal="center" textRotation="90" vertical="center" wrapText="1"/>
    </xf>
    <xf fontId="0" fillId="0" borderId="11" numFmtId="0" xfId="0" applyBorder="1" applyAlignment="1">
      <alignment horizontal="center" vertical="center" wrapText="1"/>
    </xf>
    <xf fontId="32" fillId="0" borderId="10" numFmtId="0" xfId="0" applyFont="1" applyBorder="1" applyAlignment="1">
      <alignment horizontal="center" textRotation="90" vertical="center" wrapText="1"/>
    </xf>
    <xf fontId="32" fillId="0" borderId="11" numFmtId="0" xfId="0" applyFont="1" applyBorder="1" applyAlignment="1">
      <alignment horizontal="center" textRotation="90" vertical="center" wrapText="1"/>
    </xf>
    <xf fontId="32" fillId="0" borderId="10" numFmtId="0" xfId="0" applyFont="1" applyBorder="1" applyAlignment="1">
      <alignment horizontal="left" textRotation="90" vertical="center" wrapText="1"/>
    </xf>
    <xf fontId="32" fillId="0" borderId="11" numFmtId="0" xfId="0" applyFont="1" applyBorder="1" applyAlignment="1">
      <alignment horizontal="center" vertical="center" wrapText="1"/>
    </xf>
    <xf fontId="32" fillId="0" borderId="11" numFmtId="0" xfId="0" applyFont="1" applyBorder="1" applyAlignment="1">
      <alignment horizontal="left" textRotation="90" vertical="center" wrapText="1"/>
    </xf>
    <xf fontId="32" fillId="0" borderId="12" numFmtId="0" xfId="0" applyFont="1" applyBorder="1" applyAlignment="1">
      <alignment horizontal="left" textRotation="90" vertical="center" wrapText="1"/>
    </xf>
    <xf fontId="33" fillId="0" borderId="13" numFmtId="0" xfId="0" applyFont="1" applyBorder="1" applyAlignment="1">
      <alignment horizontal="center" vertical="center" wrapText="1"/>
    </xf>
    <xf fontId="33" fillId="0" borderId="14" numFmtId="0" xfId="0" applyFont="1" applyBorder="1" applyAlignment="1">
      <alignment horizontal="center" vertical="center" wrapText="1"/>
    </xf>
    <xf fontId="33" fillId="0" borderId="15" numFmtId="0" xfId="0" applyFont="1" applyBorder="1" applyAlignment="1">
      <alignment horizontal="center" vertical="center" wrapText="1"/>
    </xf>
    <xf fontId="0" fillId="0" borderId="16" numFmtId="0" xfId="0" applyBorder="1" applyAlignment="1">
      <alignment horizontal="center" textRotation="90" vertical="center" wrapText="1"/>
    </xf>
    <xf fontId="32" fillId="0" borderId="16" numFmtId="0" xfId="0" applyFont="1" applyBorder="1" applyAlignment="1">
      <alignment horizontal="center" textRotation="90" vertical="center" wrapText="1"/>
    </xf>
    <xf fontId="32" fillId="0" borderId="17" numFmtId="0" xfId="0" applyFont="1" applyBorder="1" applyAlignment="1">
      <alignment horizontal="left" textRotation="90" vertical="center" wrapText="1"/>
    </xf>
    <xf fontId="32" fillId="0" borderId="18" numFmtId="0" xfId="0" applyFont="1" applyBorder="1" applyAlignment="1">
      <alignment horizontal="center" vertical="center" wrapText="1"/>
    </xf>
    <xf fontId="32" fillId="0" borderId="19" numFmtId="0" xfId="0" applyFont="1" applyBorder="1" applyAlignment="1">
      <alignment horizontal="center" vertical="center" wrapText="1"/>
    </xf>
    <xf fontId="32" fillId="0" borderId="20" numFmtId="0" xfId="0" applyFont="1" applyBorder="1" applyAlignment="1">
      <alignment horizontal="center" vertical="center" wrapText="1"/>
    </xf>
    <xf fontId="32" fillId="0" borderId="21" numFmtId="0" xfId="0" applyFont="1" applyBorder="1" applyAlignment="1">
      <alignment horizontal="left" textRotation="90" vertical="center" wrapText="1"/>
    </xf>
    <xf fontId="33" fillId="0" borderId="21" numFmtId="0" xfId="0" applyFont="1" applyBorder="1" applyAlignment="1">
      <alignment horizontal="center" vertical="center" wrapText="1"/>
    </xf>
    <xf fontId="33" fillId="0" borderId="22" numFmtId="0" xfId="0" applyFont="1" applyBorder="1" applyAlignment="1">
      <alignment horizontal="center" vertical="center" wrapText="1"/>
    </xf>
    <xf fontId="33" fillId="0" borderId="23" numFmtId="0" xfId="0" applyFont="1" applyBorder="1" applyAlignment="1">
      <alignment horizontal="center" vertical="center" wrapText="1"/>
    </xf>
    <xf fontId="0" fillId="0" borderId="17" numFmtId="0" xfId="0" applyBorder="1" applyAlignment="1">
      <alignment horizontal="center" textRotation="90" vertical="center" wrapText="1"/>
    </xf>
    <xf fontId="32" fillId="0" borderId="17" numFmtId="0" xfId="0" applyFont="1" applyBorder="1" applyAlignment="1">
      <alignment horizontal="center" textRotation="90" vertical="center" wrapText="1"/>
    </xf>
    <xf fontId="33" fillId="0" borderId="20" numFmtId="0" xfId="0" applyFont="1" applyBorder="1" applyAlignment="1">
      <alignment horizontal="center" textRotation="90" vertical="center" wrapText="1"/>
    </xf>
    <xf fontId="33" fillId="0" borderId="11" numFmtId="0" xfId="0" applyFont="1" applyBorder="1" applyAlignment="1">
      <alignment horizontal="center" textRotation="90" vertical="center" wrapText="1"/>
    </xf>
    <xf fontId="33" fillId="0" borderId="11" numFmtId="0" xfId="0" applyFont="1" applyBorder="1" applyAlignment="1">
      <alignment horizontal="left" textRotation="90" vertical="center" wrapText="1"/>
    </xf>
    <xf fontId="33" fillId="0" borderId="16" numFmtId="0" xfId="0" applyFont="1" applyBorder="1" applyAlignment="1">
      <alignment horizontal="center" textRotation="90" vertical="center" wrapText="1"/>
    </xf>
    <xf fontId="34" fillId="0" borderId="0" numFmtId="0" xfId="0" applyFont="1"/>
    <xf fontId="35" fillId="0" borderId="0" numFmtId="0" xfId="0" applyFont="1"/>
    <xf fontId="35" fillId="0" borderId="11" numFmtId="0" xfId="0" applyFont="1" applyBorder="1" applyAlignment="1">
      <alignment horizontal="center" vertical="center" wrapText="1"/>
    </xf>
    <xf fontId="35" fillId="0" borderId="11" numFmtId="49" xfId="0" applyNumberFormat="1" applyFont="1" applyBorder="1" applyAlignment="1">
      <alignment horizontal="center" vertical="center" wrapText="1"/>
    </xf>
    <xf fontId="35" fillId="0" borderId="10" numFmtId="49" xfId="0" applyNumberFormat="1" applyFont="1" applyBorder="1" applyAlignment="1">
      <alignment horizontal="center" vertical="center" wrapText="1"/>
    </xf>
    <xf fontId="36" fillId="0" borderId="10" numFmtId="49" xfId="0" applyNumberFormat="1" applyFont="1" applyBorder="1" applyAlignment="1">
      <alignment horizontal="center" vertical="top" wrapText="1"/>
    </xf>
    <xf fontId="35" fillId="0" borderId="10" numFmtId="0" xfId="0" applyFont="1" applyBorder="1" applyAlignment="1">
      <alignment horizontal="center" vertical="center" wrapText="1"/>
    </xf>
    <xf fontId="37" fillId="0" borderId="0" numFmtId="0" xfId="0" applyFont="1"/>
    <xf fontId="0" fillId="0" borderId="11" numFmtId="0" xfId="293" applyBorder="1" applyAlignment="1">
      <alignment horizontal="center" vertical="center" wrapText="1"/>
    </xf>
    <xf fontId="0" fillId="0" borderId="11" numFmtId="0" xfId="293" applyBorder="1" applyAlignment="1">
      <alignment vertical="center" wrapText="1"/>
    </xf>
    <xf fontId="14" fillId="0" borderId="11" numFmtId="2" xfId="0" applyNumberFormat="1" applyFont="1" applyBorder="1" applyAlignment="1">
      <alignment horizontal="center" vertical="center" wrapText="1"/>
    </xf>
    <xf fontId="14" fillId="0" borderId="11" numFmtId="1" xfId="0" applyNumberFormat="1" applyFont="1" applyBorder="1" applyAlignment="1">
      <alignment horizontal="center" vertical="center" wrapText="1"/>
    </xf>
    <xf fontId="38" fillId="0" borderId="11" numFmtId="163" xfId="0" applyNumberFormat="1" applyFont="1" applyBorder="1" applyAlignment="1">
      <alignment horizontal="center" vertical="center" wrapText="1"/>
    </xf>
    <xf fontId="32" fillId="0" borderId="11" numFmtId="164" xfId="0" applyNumberFormat="1" applyFont="1" applyBorder="1" applyAlignment="1">
      <alignment horizontal="center" vertical="center" wrapText="1"/>
    </xf>
    <xf fontId="38" fillId="0" borderId="11" numFmtId="164" xfId="0" applyNumberFormat="1" applyFont="1" applyBorder="1" applyAlignment="1">
      <alignment horizontal="center" vertical="center" wrapText="1"/>
    </xf>
    <xf fontId="32" fillId="0" borderId="0" numFmtId="164" xfId="0" applyNumberFormat="1" applyFont="1" applyAlignment="1">
      <alignment horizontal="center" vertical="center" wrapText="1"/>
    </xf>
    <xf fontId="32" fillId="0" borderId="0" numFmtId="164" xfId="0" applyNumberFormat="1" applyFont="1" applyAlignment="1">
      <alignment horizontal="center"/>
    </xf>
    <xf fontId="32" fillId="0" borderId="24" numFmtId="164" xfId="0" applyNumberFormat="1" applyFont="1" applyBorder="1"/>
    <xf fontId="32" fillId="0" borderId="24" numFmtId="164" xfId="0" applyNumberFormat="1" applyFont="1" applyBorder="1" applyAlignment="1">
      <alignment horizontal="center"/>
    </xf>
    <xf fontId="14" fillId="0" borderId="0" numFmtId="164" xfId="0" applyNumberFormat="1" applyFont="1"/>
    <xf fontId="38" fillId="0" borderId="11" numFmtId="2" xfId="0" applyNumberFormat="1" applyFont="1" applyBorder="1" applyAlignment="1">
      <alignment horizontal="center" vertical="center" wrapText="1"/>
    </xf>
    <xf fontId="32" fillId="0" borderId="18" numFmtId="164" xfId="0" applyNumberFormat="1" applyFont="1" applyBorder="1" applyAlignment="1">
      <alignment horizontal="center" wrapText="1"/>
    </xf>
    <xf fontId="32" fillId="0" borderId="24" numFmtId="164" xfId="0" applyNumberFormat="1" applyFont="1" applyBorder="1" applyAlignment="1">
      <alignment horizontal="center" wrapText="1"/>
    </xf>
    <xf fontId="14" fillId="0" borderId="11" numFmtId="163" xfId="0" applyNumberFormat="1" applyFont="1" applyBorder="1" applyAlignment="1">
      <alignment horizontal="center" vertical="center" wrapText="1"/>
    </xf>
    <xf fontId="0" fillId="0" borderId="11" numFmtId="49" xfId="293" applyNumberFormat="1" applyBorder="1" applyAlignment="1">
      <alignment horizontal="center" vertical="center"/>
    </xf>
    <xf fontId="0" fillId="0" borderId="11" numFmtId="0" xfId="293" applyBorder="1" applyAlignment="1">
      <alignment horizontal="left" indent="5" vertical="center" wrapText="1"/>
    </xf>
    <xf fontId="32" fillId="0" borderId="0" numFmtId="164" xfId="0" applyNumberFormat="1" applyFont="1" applyAlignment="1">
      <alignment horizontal="center" wrapText="1"/>
    </xf>
    <xf fontId="32" fillId="0" borderId="24" numFmtId="164" xfId="0" applyNumberFormat="1" applyFont="1" applyBorder="1" applyAlignment="1">
      <alignment vertical="center"/>
    </xf>
    <xf fontId="32" fillId="0" borderId="24" numFmtId="164" xfId="0" applyNumberFormat="1" applyFont="1" applyBorder="1" applyAlignment="1">
      <alignment horizontal="center" vertical="center" wrapText="1"/>
    </xf>
    <xf fontId="0" fillId="0" borderId="11" numFmtId="0" xfId="293" applyBorder="1" applyAlignment="1">
      <alignment horizontal="left" vertical="center" wrapText="1"/>
    </xf>
    <xf fontId="32" fillId="0" borderId="18" numFmtId="164" xfId="0" applyNumberFormat="1" applyFont="1" applyBorder="1" applyAlignment="1">
      <alignment horizontal="center"/>
    </xf>
    <xf fontId="39" fillId="0" borderId="11" numFmtId="49" xfId="0" applyNumberFormat="1" applyFont="1" applyBorder="1" applyAlignment="1">
      <alignment horizontal="center" vertical="center"/>
    </xf>
    <xf fontId="39" fillId="0" borderId="11" numFmtId="0" xfId="0" applyFont="1" applyBorder="1" applyAlignment="1">
      <alignment horizontal="center" vertical="top" wrapText="1"/>
    </xf>
    <xf fontId="39" fillId="0" borderId="11" numFmtId="2" xfId="0" applyNumberFormat="1" applyFont="1" applyBorder="1" applyAlignment="1">
      <alignment horizontal="center" vertical="center" wrapText="1"/>
    </xf>
    <xf fontId="14" fillId="0" borderId="11" numFmtId="165" xfId="0" applyNumberFormat="1" applyFont="1" applyBorder="1" applyAlignment="1">
      <alignment horizontal="center" vertical="center" wrapText="1"/>
    </xf>
    <xf fontId="14" fillId="0" borderId="11" numFmtId="164" xfId="0" applyNumberFormat="1" applyFont="1" applyBorder="1" applyAlignment="1">
      <alignment horizontal="center" vertical="center" wrapText="1"/>
    </xf>
    <xf fontId="32" fillId="0" borderId="18" numFmtId="164" xfId="0" applyNumberFormat="1" applyFont="1" applyBorder="1" applyAlignment="1">
      <alignment horizontal="center" vertical="center"/>
    </xf>
    <xf fontId="32" fillId="0" borderId="24" numFmtId="164" xfId="0" applyNumberFormat="1" applyFont="1" applyBorder="1" applyAlignment="1">
      <alignment horizontal="center" vertical="center"/>
    </xf>
    <xf fontId="14" fillId="0" borderId="11" numFmtId="165" xfId="0" applyNumberFormat="1" applyFont="1" applyBorder="1" applyAlignment="1">
      <alignment horizontal="center" vertical="center"/>
    </xf>
    <xf fontId="32" fillId="0" borderId="11" numFmtId="164" xfId="0" applyNumberFormat="1" applyFont="1" applyBorder="1" applyAlignment="1">
      <alignment horizontal="center" vertical="center"/>
    </xf>
    <xf fontId="14" fillId="0" borderId="11" numFmtId="164" xfId="0" applyNumberFormat="1" applyFont="1" applyBorder="1" applyAlignment="1">
      <alignment horizontal="center" vertical="center"/>
    </xf>
    <xf fontId="32" fillId="0" borderId="0" numFmtId="164" xfId="0" applyNumberFormat="1" applyFont="1" applyAlignment="1">
      <alignment horizontal="center" vertical="center"/>
    </xf>
    <xf fontId="32" fillId="0" borderId="17" numFmtId="164" xfId="0" applyNumberFormat="1" applyFont="1" applyBorder="1" applyAlignment="1">
      <alignment horizontal="center" vertical="center"/>
    </xf>
    <xf fontId="39" fillId="0" borderId="11" numFmtId="0" xfId="0" applyFont="1" applyBorder="1" applyAlignment="1">
      <alignment horizontal="center" vertical="center" wrapText="1"/>
    </xf>
    <xf fontId="39" fillId="0" borderId="11" numFmtId="49" xfId="0" applyNumberFormat="1" applyFont="1" applyBorder="1" applyAlignment="1">
      <alignment horizontal="center" vertical="top" wrapText="1"/>
    </xf>
    <xf fontId="14" fillId="0" borderId="11" numFmtId="49" xfId="0" applyNumberFormat="1" applyFont="1" applyBorder="1" applyAlignment="1">
      <alignment horizontal="center" vertical="center"/>
    </xf>
    <xf fontId="14" fillId="0" borderId="11" numFmtId="0" xfId="0" applyFont="1" applyBorder="1" applyAlignment="1">
      <alignment vertical="top" wrapText="1"/>
    </xf>
    <xf fontId="14" fillId="0" borderId="11" numFmtId="0" xfId="0" applyFont="1" applyBorder="1" applyAlignment="1">
      <alignment vertical="center" wrapText="1"/>
    </xf>
    <xf fontId="14" fillId="0" borderId="11" numFmtId="3" xfId="0" applyNumberFormat="1" applyFont="1" applyBorder="1" applyAlignment="1">
      <alignment horizontal="center" vertical="center"/>
    </xf>
    <xf fontId="32" fillId="0" borderId="11" numFmtId="165" xfId="0" applyNumberFormat="1" applyFont="1" applyBorder="1" applyAlignment="1">
      <alignment horizontal="center" vertical="center"/>
    </xf>
    <xf fontId="14" fillId="0" borderId="11" numFmtId="49" xfId="0" applyNumberFormat="1" applyFont="1" applyBorder="1" applyAlignment="1">
      <alignment horizontal="center" vertical="center" wrapText="1"/>
    </xf>
    <xf fontId="39" fillId="0" borderId="11" numFmtId="0" xfId="0" applyFont="1" applyBorder="1" applyAlignment="1">
      <alignment horizontal="center" vertical="center"/>
    </xf>
    <xf fontId="33" fillId="0" borderId="0" numFmtId="0" xfId="0" applyFont="1" applyAlignment="1">
      <alignment horizontal="center"/>
    </xf>
    <xf fontId="40" fillId="0" borderId="0" numFmtId="0" xfId="0" applyFont="1" applyAlignment="1">
      <alignment horizontal="right" vertical="center"/>
    </xf>
    <xf fontId="33" fillId="0" borderId="0" numFmtId="0" xfId="0" applyFont="1" applyAlignment="1">
      <alignment horizontal="center" vertical="center"/>
    </xf>
    <xf fontId="41" fillId="0" borderId="0" numFmtId="0" xfId="0" applyFont="1" applyAlignment="1">
      <alignment horizontal="center" vertical="center"/>
    </xf>
    <xf fontId="42" fillId="0" borderId="0" numFmtId="0" xfId="293" applyFont="1" applyAlignment="1">
      <alignment horizontal="center" vertical="center"/>
    </xf>
    <xf fontId="43" fillId="0" borderId="22" numFmtId="0" xfId="293" applyFont="1" applyBorder="1" applyAlignment="1">
      <alignment horizontal="center" vertical="top"/>
    </xf>
    <xf fontId="0" fillId="0" borderId="10" numFmtId="0" xfId="0" applyBorder="1" applyAlignment="1">
      <alignment horizontal="center" vertical="center" wrapText="1"/>
    </xf>
    <xf fontId="0" fillId="0" borderId="11" numFmtId="0" xfId="0" applyBorder="1" applyAlignment="1">
      <alignment horizontal="center" textRotation="90" vertical="center" wrapText="1"/>
    </xf>
    <xf fontId="0" fillId="0" borderId="18" numFmtId="0" xfId="0" applyBorder="1" applyAlignment="1">
      <alignment horizontal="center" vertical="center" wrapText="1"/>
    </xf>
    <xf fontId="0" fillId="0" borderId="19" numFmtId="0" xfId="0" applyBorder="1" applyAlignment="1">
      <alignment horizontal="center" vertical="center" wrapText="1"/>
    </xf>
    <xf fontId="0" fillId="0" borderId="16" numFmtId="0" xfId="0" applyBorder="1" applyAlignment="1">
      <alignment horizontal="center" vertical="center" wrapText="1"/>
    </xf>
    <xf fontId="0" fillId="0" borderId="17" numFmtId="0" xfId="0" applyBorder="1" applyAlignment="1">
      <alignment horizontal="center" vertical="center" wrapText="1"/>
    </xf>
    <xf fontId="0" fillId="0" borderId="20" numFmtId="0" xfId="0" applyBorder="1" applyAlignment="1">
      <alignment horizontal="center" vertical="center" wrapText="1"/>
    </xf>
    <xf fontId="0" fillId="0" borderId="11" numFmtId="0" xfId="186" applyBorder="1" applyAlignment="1">
      <alignment horizontal="center" textRotation="90" vertical="center" wrapText="1"/>
    </xf>
    <xf fontId="0" fillId="0" borderId="11" numFmtId="49" xfId="0" applyNumberFormat="1" applyBorder="1" applyAlignment="1">
      <alignment horizontal="center" vertical="center" wrapText="1"/>
    </xf>
    <xf fontId="0" fillId="0" borderId="10" numFmtId="49" xfId="0" applyNumberFormat="1" applyBorder="1" applyAlignment="1">
      <alignment horizontal="center" vertical="center" wrapText="1"/>
    </xf>
    <xf fontId="39" fillId="0" borderId="0" numFmtId="0" xfId="0" applyFont="1"/>
    <xf fontId="44" fillId="0" borderId="11" numFmtId="0" xfId="293" applyFont="1" applyBorder="1" applyAlignment="1">
      <alignment horizontal="center" vertical="center" wrapText="1"/>
    </xf>
    <xf fontId="44" fillId="0" borderId="11" numFmtId="0" xfId="293" applyFont="1" applyBorder="1" applyAlignment="1">
      <alignment vertical="center" wrapText="1"/>
    </xf>
    <xf fontId="39" fillId="0" borderId="11" numFmtId="1" xfId="0" applyNumberFormat="1" applyFont="1" applyBorder="1" applyAlignment="1">
      <alignment horizontal="center" vertical="center" wrapText="1"/>
    </xf>
    <xf fontId="14" fillId="0" borderId="0" numFmtId="165" xfId="0" applyNumberFormat="1" applyFont="1" applyAlignment="1">
      <alignment horizontal="center" vertical="center"/>
    </xf>
    <xf fontId="32" fillId="0" borderId="0" numFmtId="165" xfId="0" applyNumberFormat="1" applyFont="1" applyAlignment="1">
      <alignment horizontal="center" vertical="center"/>
    </xf>
    <xf fontId="39" fillId="0" borderId="0" numFmtId="164" xfId="0" applyNumberFormat="1" applyFont="1"/>
    <xf fontId="39" fillId="0" borderId="0" numFmtId="165" xfId="0" applyNumberFormat="1" applyFont="1"/>
    <xf fontId="14" fillId="0" borderId="11" numFmtId="0" xfId="0" applyFont="1" applyBorder="1"/>
    <xf fontId="32" fillId="0" borderId="11" numFmtId="164" xfId="0" applyNumberFormat="1" applyFont="1" applyBorder="1" applyAlignment="1">
      <alignment horizontal="center" wrapText="1"/>
    </xf>
    <xf fontId="32" fillId="0" borderId="25" numFmtId="164" xfId="0" applyNumberFormat="1" applyFont="1" applyBorder="1" applyAlignment="1">
      <alignment horizontal="center" wrapText="1"/>
    </xf>
    <xf fontId="32" fillId="0" borderId="16" numFmtId="165" xfId="0" applyNumberFormat="1" applyFont="1" applyBorder="1" applyAlignment="1">
      <alignment horizontal="center" vertical="center"/>
    </xf>
    <xf fontId="32" fillId="0" borderId="26" numFmtId="164" xfId="0" applyNumberFormat="1" applyFont="1" applyBorder="1" applyAlignment="1">
      <alignment horizontal="center" wrapText="1"/>
    </xf>
    <xf fontId="32" fillId="0" borderId="18" numFmtId="164" xfId="0" applyNumberFormat="1" applyFont="1" applyBorder="1" applyAlignment="1">
      <alignment horizontal="center" vertical="center" wrapText="1"/>
    </xf>
    <xf fontId="32" fillId="0" borderId="27" numFmtId="164" xfId="0" applyNumberFormat="1" applyFont="1" applyBorder="1" applyAlignment="1">
      <alignment horizontal="center" vertical="center" wrapText="1"/>
    </xf>
    <xf fontId="44" fillId="0" borderId="11" numFmtId="49" xfId="293" applyNumberFormat="1" applyFont="1" applyBorder="1" applyAlignment="1">
      <alignment horizontal="center" vertical="center"/>
    </xf>
    <xf fontId="44" fillId="0" borderId="11" numFmtId="0" xfId="293" applyFont="1" applyBorder="1" applyAlignment="1">
      <alignment horizontal="left" vertical="center" wrapText="1"/>
    </xf>
    <xf fontId="39" fillId="0" borderId="11" numFmtId="163" xfId="0" applyNumberFormat="1" applyFont="1" applyBorder="1" applyAlignment="1">
      <alignment horizontal="center" vertical="center" wrapText="1"/>
    </xf>
    <xf fontId="39" fillId="0" borderId="11" numFmtId="0" xfId="0" applyFont="1" applyBorder="1"/>
    <xf fontId="45" fillId="0" borderId="11" numFmtId="164" xfId="0" applyNumberFormat="1" applyFont="1" applyBorder="1" applyAlignment="1">
      <alignment horizontal="center" wrapText="1"/>
    </xf>
    <xf fontId="45" fillId="0" borderId="18" numFmtId="164" xfId="0" applyNumberFormat="1" applyFont="1" applyBorder="1" applyAlignment="1">
      <alignment horizontal="center" wrapText="1"/>
    </xf>
    <xf fontId="45" fillId="0" borderId="26" numFmtId="164" xfId="0" applyNumberFormat="1" applyFont="1" applyBorder="1" applyAlignment="1">
      <alignment horizontal="center" wrapText="1"/>
    </xf>
    <xf fontId="45" fillId="0" borderId="24" numFmtId="164" xfId="0" applyNumberFormat="1" applyFont="1" applyBorder="1" applyAlignment="1">
      <alignment horizontal="center" wrapText="1"/>
    </xf>
    <xf fontId="45" fillId="0" borderId="27" numFmtId="164" xfId="0" applyNumberFormat="1" applyFont="1" applyBorder="1" applyAlignment="1">
      <alignment horizontal="center" wrapText="1"/>
    </xf>
    <xf fontId="44" fillId="0" borderId="10" numFmtId="49" xfId="293" applyNumberFormat="1" applyFont="1" applyBorder="1" applyAlignment="1">
      <alignment horizontal="center" vertical="center"/>
    </xf>
    <xf fontId="44" fillId="0" borderId="10" numFmtId="0" xfId="293" applyFont="1" applyBorder="1" applyAlignment="1">
      <alignment horizontal="left" vertical="center" wrapText="1"/>
    </xf>
    <xf fontId="39" fillId="0" borderId="10" numFmtId="2" xfId="0" applyNumberFormat="1" applyFont="1" applyBorder="1" applyAlignment="1">
      <alignment horizontal="center" vertical="center" wrapText="1"/>
    </xf>
    <xf fontId="44" fillId="0" borderId="10" numFmtId="1" xfId="293" applyNumberFormat="1" applyFont="1" applyBorder="1" applyAlignment="1">
      <alignment horizontal="center" vertical="center" wrapText="1"/>
    </xf>
    <xf fontId="44" fillId="0" borderId="10" numFmtId="163" xfId="293" applyNumberFormat="1" applyFont="1" applyBorder="1" applyAlignment="1">
      <alignment horizontal="center" vertical="center" wrapText="1"/>
    </xf>
    <xf fontId="39" fillId="0" borderId="10" numFmtId="0" xfId="0" applyFont="1" applyBorder="1"/>
    <xf fontId="39" fillId="0" borderId="24" numFmtId="49" xfId="0" applyNumberFormat="1" applyFont="1" applyBorder="1" applyAlignment="1">
      <alignment horizontal="center" vertical="center"/>
    </xf>
    <xf fontId="39" fillId="0" borderId="24" numFmtId="0" xfId="0" applyFont="1" applyBorder="1" applyAlignment="1">
      <alignment horizontal="center" vertical="top" wrapText="1"/>
    </xf>
    <xf fontId="39" fillId="0" borderId="24" numFmtId="2" xfId="0" applyNumberFormat="1" applyFont="1" applyBorder="1" applyAlignment="1">
      <alignment horizontal="center" vertical="center" wrapText="1"/>
    </xf>
    <xf fontId="14" fillId="0" borderId="24" numFmtId="165" xfId="0" applyNumberFormat="1" applyFont="1" applyBorder="1" applyAlignment="1">
      <alignment horizontal="center" vertical="center"/>
    </xf>
    <xf fontId="0" fillId="0" borderId="24" numFmtId="0" xfId="0" applyBorder="1"/>
    <xf fontId="30" fillId="0" borderId="24" numFmtId="0" xfId="0" applyFont="1" applyBorder="1"/>
    <xf fontId="39" fillId="0" borderId="24" numFmtId="0" xfId="0" applyFont="1" applyBorder="1" applyAlignment="1">
      <alignment horizontal="center" vertical="center" wrapText="1"/>
    </xf>
    <xf fontId="39" fillId="0" borderId="24" numFmtId="49" xfId="0" applyNumberFormat="1" applyFont="1" applyBorder="1" applyAlignment="1">
      <alignment horizontal="center" vertical="top" wrapText="1"/>
    </xf>
    <xf fontId="30" fillId="0" borderId="27" numFmtId="0" xfId="0" applyFont="1" applyBorder="1"/>
    <xf fontId="0" fillId="0" borderId="13" numFmtId="0" xfId="0" applyBorder="1"/>
    <xf fontId="14" fillId="0" borderId="24" numFmtId="49" xfId="0" applyNumberFormat="1" applyFont="1" applyBorder="1" applyAlignment="1">
      <alignment horizontal="center" vertical="center"/>
    </xf>
    <xf fontId="14" fillId="0" borderId="24" numFmtId="0" xfId="0" applyFont="1" applyBorder="1" applyAlignment="1">
      <alignment vertical="top" wrapText="1"/>
    </xf>
    <xf fontId="14" fillId="0" borderId="24" numFmtId="0" xfId="0" applyFont="1" applyBorder="1" applyAlignment="1">
      <alignment vertical="center" wrapText="1"/>
    </xf>
    <xf fontId="32" fillId="0" borderId="24" numFmtId="3" xfId="0" applyNumberFormat="1" applyFont="1" applyBorder="1" applyAlignment="1">
      <alignment horizontal="center" vertical="center"/>
    </xf>
    <xf fontId="0" fillId="0" borderId="26" numFmtId="0" xfId="0" applyBorder="1"/>
    <xf fontId="39" fillId="0" borderId="24" numFmtId="0" xfId="0" applyFont="1" applyBorder="1" applyAlignment="1">
      <alignment horizontal="center" vertical="center"/>
    </xf>
    <xf fontId="14" fillId="0" borderId="0" numFmtId="0" xfId="293" applyFont="1"/>
    <xf fontId="14" fillId="25" borderId="0" numFmtId="0" xfId="293" applyFont="1" applyFill="1" applyAlignment="1">
      <alignment wrapText="1"/>
    </xf>
    <xf fontId="46" fillId="25" borderId="0" numFmtId="163" xfId="293" applyNumberFormat="1" applyFont="1" applyFill="1"/>
    <xf fontId="38" fillId="0" borderId="0" numFmtId="0" xfId="293" applyFont="1"/>
    <xf fontId="38" fillId="25" borderId="0" numFmtId="0" xfId="293" applyFont="1" applyFill="1" applyAlignment="1">
      <alignment wrapText="1"/>
    </xf>
    <xf fontId="38" fillId="0" borderId="0" numFmtId="0" xfId="293" applyFont="1" applyAlignment="1">
      <alignment vertical="center"/>
    </xf>
    <xf fontId="38" fillId="0" borderId="0" numFmtId="0" xfId="293" applyFont="1" applyAlignment="1">
      <alignment horizontal="center" vertical="center"/>
    </xf>
    <xf fontId="38" fillId="0" borderId="0" numFmtId="0" xfId="293" applyFont="1" applyAlignment="1">
      <alignment horizontal="right" vertical="top"/>
    </xf>
    <xf fontId="38" fillId="0" borderId="0" numFmtId="0" xfId="293" applyFont="1" applyAlignment="1">
      <alignment horizontal="left" vertical="center"/>
    </xf>
    <xf fontId="38" fillId="25" borderId="0" numFmtId="0" xfId="293" applyFont="1" applyFill="1" applyAlignment="1">
      <alignment horizontal="center" wrapText="1"/>
    </xf>
    <xf fontId="38" fillId="0" borderId="0" numFmtId="0" xfId="0" applyFont="1" applyAlignment="1">
      <alignment horizontal="center"/>
    </xf>
    <xf fontId="47" fillId="0" borderId="0" numFmtId="0" xfId="293" applyFont="1" applyAlignment="1">
      <alignment horizontal="center" vertical="center"/>
    </xf>
    <xf fontId="48" fillId="0" borderId="0" numFmtId="0" xfId="293" applyFont="1" applyAlignment="1">
      <alignment horizontal="center" vertical="center"/>
    </xf>
    <xf fontId="14" fillId="0" borderId="0" numFmtId="0" xfId="293" applyFont="1" applyAlignment="1">
      <alignment vertical="center"/>
    </xf>
    <xf fontId="14" fillId="0" borderId="10" numFmtId="0" xfId="293" applyFont="1" applyBorder="1" applyAlignment="1">
      <alignment horizontal="center" textRotation="90" vertical="center" wrapText="1"/>
    </xf>
    <xf fontId="14" fillId="0" borderId="11" numFmtId="0" xfId="293" applyFont="1" applyBorder="1" applyAlignment="1">
      <alignment horizontal="center" vertical="center" wrapText="1"/>
    </xf>
    <xf fontId="14" fillId="25" borderId="10" numFmtId="0" xfId="293" applyFont="1" applyFill="1" applyBorder="1" applyAlignment="1">
      <alignment horizontal="center" textRotation="90" vertical="center" wrapText="1"/>
    </xf>
    <xf fontId="14" fillId="0" borderId="16" numFmtId="0" xfId="293" applyFont="1" applyBorder="1" applyAlignment="1">
      <alignment horizontal="center" textRotation="90" vertical="center" wrapText="1"/>
    </xf>
    <xf fontId="14" fillId="25" borderId="16" numFmtId="0" xfId="293" applyFont="1" applyFill="1" applyBorder="1" applyAlignment="1">
      <alignment horizontal="center" textRotation="90" vertical="center" wrapText="1"/>
    </xf>
    <xf fontId="14" fillId="0" borderId="18" numFmtId="0" xfId="293" applyFont="1" applyBorder="1" applyAlignment="1">
      <alignment horizontal="center" vertical="center" wrapText="1"/>
    </xf>
    <xf fontId="14" fillId="0" borderId="18" numFmtId="0" xfId="293" applyFont="1" applyBorder="1" applyAlignment="1">
      <alignment horizontal="center" textRotation="90" vertical="center" wrapText="1"/>
    </xf>
    <xf fontId="14" fillId="25" borderId="12" numFmtId="163" xfId="293" applyNumberFormat="1" applyFont="1" applyFill="1" applyBorder="1" applyAlignment="1">
      <alignment horizontal="center" vertical="center" wrapText="1"/>
    </xf>
    <xf fontId="14" fillId="0" borderId="10" numFmtId="0" xfId="293" applyFont="1" applyBorder="1" applyAlignment="1">
      <alignment horizontal="center" vertical="center" wrapText="1"/>
    </xf>
    <xf fontId="14" fillId="0" borderId="11" numFmtId="0" xfId="293" applyFont="1" applyBorder="1" applyAlignment="1">
      <alignment horizontal="center" textRotation="90" vertical="center" wrapText="1"/>
    </xf>
    <xf fontId="14" fillId="0" borderId="17" numFmtId="0" xfId="293" applyFont="1" applyBorder="1" applyAlignment="1">
      <alignment horizontal="center" textRotation="90" vertical="center" wrapText="1"/>
    </xf>
    <xf fontId="14" fillId="25" borderId="17" numFmtId="0" xfId="293" applyFont="1" applyFill="1" applyBorder="1" applyAlignment="1">
      <alignment horizontal="center" textRotation="90" vertical="center" wrapText="1"/>
    </xf>
    <xf fontId="25" fillId="0" borderId="18" numFmtId="163" xfId="0" applyNumberFormat="1" applyFont="1" applyBorder="1" applyAlignment="1">
      <alignment horizontal="center" vertical="center" wrapText="1"/>
    </xf>
    <xf fontId="25" fillId="0" borderId="20" numFmtId="163" xfId="0" applyNumberFormat="1" applyFont="1" applyBorder="1" applyAlignment="1">
      <alignment horizontal="center" vertical="center" wrapText="1"/>
    </xf>
    <xf fontId="14" fillId="0" borderId="20" numFmtId="0" xfId="293" applyFont="1" applyBorder="1" applyAlignment="1">
      <alignment horizontal="center" vertical="center" wrapText="1"/>
    </xf>
    <xf fontId="14" fillId="0" borderId="11" numFmtId="0" xfId="293" applyFont="1" applyBorder="1" applyAlignment="1">
      <alignment horizontal="center" vertical="center"/>
    </xf>
    <xf fontId="14" fillId="0" borderId="11" numFmtId="0" xfId="293" applyFont="1" applyBorder="1" applyAlignment="1">
      <alignment horizontal="center"/>
    </xf>
    <xf fontId="14" fillId="25" borderId="11" numFmtId="0" xfId="293" applyFont="1" applyFill="1" applyBorder="1" applyAlignment="1">
      <alignment horizontal="center" vertical="center" wrapText="1"/>
    </xf>
    <xf fontId="14" fillId="0" borderId="10" numFmtId="49" xfId="293" applyNumberFormat="1" applyFont="1" applyBorder="1" applyAlignment="1">
      <alignment horizontal="center"/>
    </xf>
    <xf fontId="14" fillId="25" borderId="28" numFmtId="163" xfId="293" applyNumberFormat="1" applyFont="1" applyFill="1" applyBorder="1" applyAlignment="1">
      <alignment horizontal="center" vertical="center"/>
    </xf>
    <xf fontId="14" fillId="0" borderId="24" numFmtId="49" xfId="293" applyNumberFormat="1" applyFont="1" applyBorder="1" applyAlignment="1">
      <alignment horizontal="center"/>
    </xf>
    <xf fontId="14" fillId="0" borderId="29" numFmtId="49" xfId="293" applyNumberFormat="1" applyFont="1" applyBorder="1" applyAlignment="1">
      <alignment horizontal="center"/>
    </xf>
    <xf fontId="49" fillId="0" borderId="11" numFmtId="49" xfId="0" applyNumberFormat="1" applyFont="1" applyBorder="1" applyAlignment="1">
      <alignment horizontal="center" vertical="center" wrapText="1"/>
    </xf>
    <xf fontId="49" fillId="0" borderId="11" numFmtId="0" xfId="0" applyFont="1" applyBorder="1" applyAlignment="1">
      <alignment horizontal="center" indent="5" vertical="top" wrapText="1"/>
    </xf>
    <xf fontId="49" fillId="0" borderId="11" numFmtId="0" xfId="0" applyFont="1" applyBorder="1" applyAlignment="1">
      <alignment horizontal="center" vertical="center" wrapText="1"/>
    </xf>
    <xf fontId="14" fillId="0" borderId="15" numFmtId="0" xfId="293" applyFont="1" applyBorder="1"/>
    <xf fontId="14" fillId="0" borderId="24" numFmtId="0" xfId="293" applyFont="1" applyBorder="1"/>
    <xf fontId="25" fillId="0" borderId="24" numFmtId="165" xfId="0" applyNumberFormat="1" applyFont="1" applyBorder="1" applyAlignment="1">
      <alignment horizontal="center"/>
    </xf>
    <xf fontId="49" fillId="0" borderId="11" numFmtId="49" xfId="0" applyNumberFormat="1" applyFont="1" applyBorder="1" applyAlignment="1">
      <alignment horizontal="center" vertical="center"/>
    </xf>
    <xf fontId="49" fillId="0" borderId="11" numFmtId="0" xfId="0" applyFont="1" applyBorder="1" applyAlignment="1">
      <alignment horizontal="center" vertical="top" wrapText="1"/>
    </xf>
    <xf fontId="49" fillId="0" borderId="11" numFmtId="2" xfId="0" applyNumberFormat="1" applyFont="1" applyBorder="1" applyAlignment="1">
      <alignment horizontal="center" vertical="center" wrapText="1"/>
    </xf>
    <xf fontId="49" fillId="0" borderId="11" numFmtId="49" xfId="0" applyNumberFormat="1" applyFont="1" applyBorder="1" applyAlignment="1">
      <alignment horizontal="center" vertical="top" wrapText="1"/>
    </xf>
    <xf fontId="25" fillId="0" borderId="11" numFmtId="49" xfId="0" applyNumberFormat="1" applyFont="1" applyBorder="1" applyAlignment="1">
      <alignment horizontal="center" vertical="center"/>
    </xf>
    <xf fontId="14" fillId="0" borderId="11" numFmtId="0" xfId="0" applyFont="1" applyBorder="1" applyAlignment="1">
      <alignment wrapText="1"/>
    </xf>
    <xf fontId="49" fillId="0" borderId="18" numFmtId="2" xfId="0" applyNumberFormat="1" applyFont="1" applyBorder="1" applyAlignment="1">
      <alignment horizontal="center" vertical="center" wrapText="1"/>
    </xf>
    <xf fontId="46" fillId="25" borderId="24" numFmtId="163" xfId="293" applyNumberFormat="1" applyFont="1" applyFill="1" applyBorder="1"/>
    <xf fontId="49" fillId="0" borderId="24" numFmtId="165" xfId="0" applyNumberFormat="1" applyFont="1" applyBorder="1" applyAlignment="1">
      <alignment horizontal="center"/>
    </xf>
    <xf fontId="25" fillId="0" borderId="24" numFmtId="0" xfId="0" applyFont="1" applyBorder="1"/>
    <xf fontId="49" fillId="0" borderId="18" numFmtId="0" xfId="0" applyFont="1" applyBorder="1" applyAlignment="1">
      <alignment horizontal="center" vertical="center" wrapText="1"/>
    </xf>
    <xf fontId="14" fillId="25" borderId="18" numFmtId="163" xfId="293" applyNumberFormat="1" applyFont="1" applyFill="1" applyBorder="1" applyAlignment="1">
      <alignment horizontal="center" vertical="center" wrapText="1"/>
    </xf>
    <xf fontId="14" fillId="0" borderId="11" numFmtId="49" xfId="293" applyNumberFormat="1" applyFont="1" applyBorder="1" applyAlignment="1">
      <alignment horizontal="center"/>
    </xf>
    <xf fontId="14" fillId="25" borderId="17" numFmtId="163" xfId="293" applyNumberFormat="1" applyFont="1" applyFill="1" applyBorder="1" applyAlignment="1">
      <alignment horizontal="center" vertical="center"/>
    </xf>
    <xf fontId="0" fillId="0" borderId="11" numFmtId="0" xfId="293" applyBorder="1" applyAlignment="1">
      <alignment vertical="top" wrapText="1"/>
    </xf>
    <xf fontId="14" fillId="0" borderId="18" numFmtId="2" xfId="0" applyNumberFormat="1" applyFont="1" applyBorder="1" applyAlignment="1">
      <alignment horizontal="center" vertical="center" wrapText="1"/>
    </xf>
    <xf fontId="14" fillId="0" borderId="24" numFmtId="1" xfId="0" applyNumberFormat="1" applyFont="1" applyBorder="1" applyAlignment="1">
      <alignment horizontal="center" vertical="center" wrapText="1"/>
    </xf>
    <xf fontId="14" fillId="25" borderId="24" numFmtId="164" xfId="293" applyNumberFormat="1" applyFont="1" applyFill="1" applyBorder="1" applyAlignment="1">
      <alignment horizontal="center"/>
    </xf>
    <xf fontId="39" fillId="0" borderId="18" numFmtId="2" xfId="0" applyNumberFormat="1" applyFont="1" applyBorder="1" applyAlignment="1">
      <alignment horizontal="center" vertical="center" wrapText="1"/>
    </xf>
    <xf fontId="14" fillId="0" borderId="24" numFmtId="165" xfId="0" applyNumberFormat="1" applyFont="1" applyBorder="1" applyAlignment="1">
      <alignment horizontal="center" vertical="center" wrapText="1"/>
    </xf>
    <xf fontId="39" fillId="0" borderId="18" numFmtId="0" xfId="0" applyFont="1" applyBorder="1" applyAlignment="1">
      <alignment horizontal="center" vertical="center" wrapText="1"/>
    </xf>
    <xf fontId="14" fillId="0" borderId="18" numFmtId="0" xfId="0" applyFont="1" applyBorder="1" applyAlignment="1">
      <alignment vertical="center" wrapText="1"/>
    </xf>
    <xf fontId="14" fillId="0" borderId="24" numFmtId="3" xfId="0" applyNumberFormat="1" applyFont="1" applyBorder="1" applyAlignment="1">
      <alignment horizontal="center" vertical="center"/>
    </xf>
    <xf fontId="14" fillId="25" borderId="0" numFmtId="163" xfId="293" applyNumberFormat="1" applyFont="1" applyFill="1"/>
    <xf fontId="14" fillId="25" borderId="24" numFmtId="163" xfId="293" applyNumberFormat="1" applyFont="1" applyFill="1" applyBorder="1"/>
    <xf fontId="14" fillId="24" borderId="24" numFmtId="163" xfId="293" applyNumberFormat="1" applyFont="1" applyFill="1" applyBorder="1"/>
    <xf fontId="46" fillId="24" borderId="24" numFmtId="163" xfId="293" applyNumberFormat="1" applyFont="1" applyFill="1" applyBorder="1"/>
    <xf fontId="32" fillId="24" borderId="24" numFmtId="164" xfId="0" applyNumberFormat="1" applyFont="1" applyFill="1" applyBorder="1" applyAlignment="1">
      <alignment horizontal="center" vertical="center"/>
    </xf>
    <xf fontId="32" fillId="24" borderId="27" numFmtId="164" xfId="0" applyNumberFormat="1" applyFont="1" applyFill="1" applyBorder="1" applyAlignment="1">
      <alignment horizontal="center" vertical="center"/>
    </xf>
    <xf fontId="14" fillId="0" borderId="13" numFmtId="0" xfId="293" applyFont="1" applyBorder="1"/>
    <xf fontId="46" fillId="25" borderId="0" numFmtId="164" xfId="293" applyNumberFormat="1" applyFont="1" applyFill="1"/>
    <xf fontId="14" fillId="0" borderId="0" numFmtId="163" xfId="0" applyNumberFormat="1" applyFont="1"/>
    <xf fontId="38" fillId="0" borderId="0" numFmtId="0" xfId="0" applyFont="1"/>
    <xf fontId="40" fillId="0" borderId="0" numFmtId="0" xfId="0" applyFont="1" applyAlignment="1">
      <alignment horizontal="center" vertical="center"/>
    </xf>
    <xf fontId="27" fillId="26" borderId="0" numFmtId="0" xfId="190" applyFont="1" applyFill="1" applyAlignment="1">
      <alignment horizontal="center"/>
    </xf>
    <xf fontId="27" fillId="26" borderId="0" numFmtId="0" xfId="0" applyFont="1" applyFill="1" applyAlignment="1">
      <alignment horizontal="center" vertical="center"/>
    </xf>
    <xf fontId="27" fillId="0" borderId="0" numFmtId="0" xfId="190" applyFont="1" applyAlignment="1">
      <alignment horizontal="center"/>
    </xf>
    <xf fontId="50" fillId="0" borderId="0" numFmtId="0" xfId="0" applyFont="1"/>
    <xf fontId="51" fillId="0" borderId="0" numFmtId="0" xfId="0" applyFont="1" applyAlignment="1">
      <alignment horizontal="center"/>
    </xf>
    <xf fontId="14" fillId="0" borderId="0" numFmtId="0" xfId="293" applyFont="1" applyAlignment="1">
      <alignment horizontal="center" vertical="center"/>
    </xf>
    <xf fontId="14" fillId="0" borderId="10" numFmtId="0" xfId="192" applyFont="1" applyBorder="1" applyAlignment="1">
      <alignment horizontal="center" textRotation="90" vertical="center" wrapText="1"/>
    </xf>
    <xf fontId="0" fillId="0" borderId="11" numFmtId="0" xfId="192" applyBorder="1" applyAlignment="1">
      <alignment horizontal="center" vertical="center" wrapText="1"/>
    </xf>
    <xf fontId="14" fillId="0" borderId="10" numFmtId="0" xfId="192" applyFont="1" applyBorder="1" applyAlignment="1">
      <alignment horizontal="center" vertical="center" wrapText="1"/>
    </xf>
    <xf fontId="52" fillId="0" borderId="10" numFmtId="0" xfId="192" applyFont="1" applyBorder="1" applyAlignment="1">
      <alignment horizontal="center" vertical="top" wrapText="1"/>
    </xf>
    <xf fontId="32" fillId="0" borderId="19" numFmtId="0" xfId="192" applyFont="1" applyBorder="1" applyAlignment="1">
      <alignment horizontal="center" vertical="center" wrapText="1"/>
    </xf>
    <xf fontId="32" fillId="0" borderId="20" numFmtId="0" xfId="192" applyFont="1" applyBorder="1" applyAlignment="1">
      <alignment horizontal="center" vertical="center" wrapText="1"/>
    </xf>
    <xf fontId="39" fillId="0" borderId="0" numFmtId="0" xfId="192" applyFont="1" applyAlignment="1">
      <alignment vertical="center"/>
    </xf>
    <xf fontId="14" fillId="0" borderId="16" numFmtId="0" xfId="192" applyFont="1" applyBorder="1" applyAlignment="1">
      <alignment horizontal="center" textRotation="90" vertical="center" wrapText="1"/>
    </xf>
    <xf fontId="14" fillId="0" borderId="11" numFmtId="0" xfId="192" applyFont="1" applyBorder="1" applyAlignment="1">
      <alignment horizontal="center" vertical="center" wrapText="1"/>
    </xf>
    <xf fontId="14" fillId="0" borderId="16" numFmtId="0" xfId="192" applyFont="1" applyBorder="1" applyAlignment="1">
      <alignment horizontal="center" vertical="center" wrapText="1"/>
    </xf>
    <xf fontId="52" fillId="0" borderId="16" numFmtId="0" xfId="192" applyFont="1" applyBorder="1" applyAlignment="1">
      <alignment horizontal="center" vertical="top" wrapText="1"/>
    </xf>
    <xf fontId="0" fillId="0" borderId="18" numFmtId="0" xfId="192" applyBorder="1" applyAlignment="1">
      <alignment horizontal="center" vertical="center" wrapText="1"/>
    </xf>
    <xf fontId="14" fillId="0" borderId="19" numFmtId="0" xfId="192" applyFont="1" applyBorder="1" applyAlignment="1">
      <alignment horizontal="center" vertical="center" wrapText="1"/>
    </xf>
    <xf fontId="14" fillId="0" borderId="20" numFmtId="0" xfId="192" applyFont="1" applyBorder="1" applyAlignment="1">
      <alignment horizontal="center" vertical="center" wrapText="1"/>
    </xf>
    <xf fontId="14" fillId="0" borderId="22" numFmtId="0" xfId="193" applyFont="1" applyBorder="1" applyAlignment="1">
      <alignment horizontal="center" vertical="center" wrapText="1"/>
    </xf>
    <xf fontId="14" fillId="0" borderId="23" numFmtId="0" xfId="193" applyFont="1" applyBorder="1" applyAlignment="1">
      <alignment horizontal="center" vertical="center" wrapText="1"/>
    </xf>
    <xf fontId="14" fillId="0" borderId="18" numFmtId="0" xfId="192" applyFont="1" applyBorder="1" applyAlignment="1">
      <alignment horizontal="center" vertical="center" wrapText="1"/>
    </xf>
    <xf fontId="14" fillId="0" borderId="18" numFmtId="0" xfId="193" applyFont="1" applyBorder="1" applyAlignment="1">
      <alignment horizontal="center" vertical="center" wrapText="1"/>
    </xf>
    <xf fontId="14" fillId="0" borderId="19" numFmtId="0" xfId="193" applyFont="1" applyBorder="1" applyAlignment="1">
      <alignment horizontal="center" vertical="center" wrapText="1"/>
    </xf>
    <xf fontId="14" fillId="0" borderId="20" numFmtId="0" xfId="193" applyFont="1" applyBorder="1" applyAlignment="1">
      <alignment horizontal="center" vertical="center" wrapText="1"/>
    </xf>
    <xf fontId="52" fillId="0" borderId="17" numFmtId="0" xfId="192" applyFont="1" applyBorder="1" applyAlignment="1">
      <alignment horizontal="center" vertical="top" wrapText="1"/>
    </xf>
    <xf fontId="0" fillId="0" borderId="11" numFmtId="0" xfId="192" applyBorder="1" applyAlignment="1">
      <alignment horizontal="center" textRotation="90" vertical="center" wrapText="1"/>
    </xf>
    <xf fontId="14" fillId="0" borderId="11" numFmtId="0" xfId="192" applyFont="1" applyBorder="1" applyAlignment="1">
      <alignment horizontal="center" vertical="center"/>
    </xf>
    <xf fontId="14" fillId="0" borderId="18" numFmtId="0" xfId="192" applyFont="1" applyBorder="1" applyAlignment="1">
      <alignment horizontal="center" vertical="center"/>
    </xf>
    <xf fontId="14" fillId="0" borderId="10" numFmtId="0" xfId="193" applyFont="1" applyBorder="1" applyAlignment="1">
      <alignment horizontal="center" textRotation="90" vertical="center" wrapText="1"/>
    </xf>
    <xf fontId="14" fillId="0" borderId="12" numFmtId="0" xfId="193" applyFont="1" applyBorder="1" applyAlignment="1">
      <alignment horizontal="center" vertical="center"/>
    </xf>
    <xf fontId="14" fillId="0" borderId="19" numFmtId="0" xfId="193" applyFont="1" applyBorder="1" applyAlignment="1">
      <alignment horizontal="center" vertical="center"/>
    </xf>
    <xf fontId="14" fillId="0" borderId="29" numFmtId="0" xfId="193" applyFont="1" applyBorder="1" applyAlignment="1">
      <alignment horizontal="center" vertical="center"/>
    </xf>
    <xf fontId="14" fillId="0" borderId="11" numFmtId="0" xfId="192" applyFont="1" applyBorder="1" applyAlignment="1">
      <alignment horizontal="center" textRotation="90" vertical="center" wrapText="1"/>
    </xf>
    <xf fontId="14" fillId="0" borderId="12" numFmtId="0" xfId="192" applyFont="1" applyBorder="1" applyAlignment="1">
      <alignment horizontal="center" vertical="center"/>
    </xf>
    <xf fontId="14" fillId="0" borderId="30" numFmtId="0" xfId="192" applyFont="1" applyBorder="1" applyAlignment="1">
      <alignment horizontal="center" vertical="center"/>
    </xf>
    <xf fontId="14" fillId="0" borderId="29" numFmtId="0" xfId="192" applyFont="1" applyBorder="1" applyAlignment="1">
      <alignment horizontal="center" vertical="center"/>
    </xf>
    <xf fontId="14" fillId="0" borderId="17" numFmtId="0" xfId="192" applyFont="1" applyBorder="1" applyAlignment="1">
      <alignment horizontal="center" textRotation="90" vertical="center" wrapText="1"/>
    </xf>
    <xf fontId="14" fillId="0" borderId="17" numFmtId="0" xfId="192" applyFont="1" applyBorder="1" applyAlignment="1">
      <alignment horizontal="center" vertical="center" wrapText="1"/>
    </xf>
    <xf fontId="0" fillId="0" borderId="0" numFmtId="0" xfId="0" applyAlignment="1">
      <alignment horizontal="center" textRotation="90" vertical="center" wrapText="1"/>
    </xf>
    <xf fontId="14" fillId="0" borderId="18" numFmtId="1" xfId="192" applyNumberFormat="1" applyFont="1" applyBorder="1" applyAlignment="1">
      <alignment horizontal="center" textRotation="90" vertical="center" wrapText="1"/>
    </xf>
    <xf fontId="14" fillId="0" borderId="20" numFmtId="0" xfId="193" applyFont="1" applyBorder="1" applyAlignment="1">
      <alignment horizontal="center" textRotation="90" vertical="center" wrapText="1"/>
    </xf>
    <xf fontId="14" fillId="0" borderId="11" numFmtId="0" xfId="193" applyFont="1" applyBorder="1" applyAlignment="1">
      <alignment horizontal="center" textRotation="90" vertical="center" wrapText="1"/>
    </xf>
    <xf fontId="14" fillId="0" borderId="18" numFmtId="0" xfId="193" applyFont="1" applyBorder="1" applyAlignment="1">
      <alignment horizontal="center" textRotation="90" vertical="center" wrapText="1"/>
    </xf>
    <xf fontId="14" fillId="0" borderId="29" numFmtId="0" xfId="193" applyFont="1" applyBorder="1" applyAlignment="1">
      <alignment horizontal="center" textRotation="90" vertical="center" wrapText="1"/>
    </xf>
    <xf fontId="14" fillId="0" borderId="12" numFmtId="0" xfId="193" applyFont="1" applyBorder="1" applyAlignment="1">
      <alignment horizontal="center" textRotation="90" vertical="center" wrapText="1"/>
    </xf>
    <xf fontId="14" fillId="0" borderId="11" numFmtId="1" xfId="192" applyNumberFormat="1" applyFont="1" applyBorder="1" applyAlignment="1">
      <alignment horizontal="center" textRotation="90" vertical="center" wrapText="1"/>
    </xf>
    <xf fontId="49" fillId="0" borderId="18" numFmtId="0" xfId="192" applyFont="1" applyBorder="1" applyAlignment="1">
      <alignment horizontal="center" vertical="center"/>
    </xf>
    <xf fontId="49" fillId="0" borderId="11" numFmtId="0" xfId="192" applyFont="1" applyBorder="1" applyAlignment="1">
      <alignment horizontal="center" vertical="center"/>
    </xf>
    <xf fontId="49" fillId="0" borderId="18" numFmtId="1" xfId="192" applyNumberFormat="1" applyFont="1" applyBorder="1" applyAlignment="1">
      <alignment horizontal="center" vertical="center"/>
    </xf>
    <xf fontId="25" fillId="0" borderId="11" numFmtId="49" xfId="192" applyNumberFormat="1" applyFont="1" applyBorder="1" applyAlignment="1">
      <alignment horizontal="center" vertical="center"/>
    </xf>
    <xf fontId="25" fillId="0" borderId="18" numFmtId="1" xfId="192" applyNumberFormat="1" applyFont="1" applyBorder="1" applyAlignment="1">
      <alignment horizontal="center" vertical="center"/>
    </xf>
    <xf fontId="25" fillId="0" borderId="20" numFmtId="49" xfId="192" applyNumberFormat="1" applyFont="1" applyBorder="1" applyAlignment="1">
      <alignment horizontal="center" vertical="center"/>
    </xf>
    <xf fontId="25" fillId="0" borderId="10" numFmtId="49" xfId="192" applyNumberFormat="1" applyFont="1" applyBorder="1" applyAlignment="1">
      <alignment horizontal="center" vertical="center"/>
    </xf>
    <xf fontId="14" fillId="0" borderId="0" numFmtId="165" xfId="0" applyNumberFormat="1" applyFont="1" applyAlignment="1">
      <alignment horizontal="center" vertical="center" wrapText="1"/>
    </xf>
    <xf fontId="14" fillId="0" borderId="16" numFmtId="165" xfId="0" applyNumberFormat="1" applyFont="1" applyBorder="1" applyAlignment="1">
      <alignment horizontal="center" vertical="center"/>
    </xf>
    <xf fontId="14" fillId="0" borderId="16" numFmtId="3" xfId="0" applyNumberFormat="1" applyFont="1" applyBorder="1" applyAlignment="1">
      <alignment horizontal="center" vertical="center"/>
    </xf>
    <xf fontId="14" fillId="0" borderId="0" numFmtId="3" xfId="0" applyNumberFormat="1" applyFont="1" applyAlignment="1">
      <alignment horizontal="center" vertical="center"/>
    </xf>
    <xf fontId="32" fillId="0" borderId="31" numFmtId="164" xfId="0" applyNumberFormat="1" applyFont="1" applyBorder="1" applyAlignment="1">
      <alignment horizontal="center" wrapText="1"/>
    </xf>
    <xf fontId="32" fillId="0" borderId="32" numFmtId="164" xfId="0" applyNumberFormat="1" applyFont="1" applyBorder="1" applyAlignment="1">
      <alignment horizontal="center" wrapText="1"/>
    </xf>
    <xf fontId="14" fillId="0" borderId="25" numFmtId="0" xfId="0" applyFont="1" applyBorder="1"/>
    <xf fontId="39" fillId="0" borderId="25" numFmtId="164" xfId="0" applyNumberFormat="1" applyFont="1" applyBorder="1"/>
    <xf fontId="39" fillId="0" borderId="25" numFmtId="165" xfId="0" applyNumberFormat="1" applyFont="1" applyBorder="1"/>
    <xf fontId="14" fillId="0" borderId="0" numFmtId="3" xfId="0" applyNumberFormat="1" applyFont="1" applyAlignment="1">
      <alignment horizontal="center" vertical="center" wrapText="1"/>
    </xf>
    <xf fontId="14" fillId="0" borderId="11" numFmtId="3" xfId="0" applyNumberFormat="1" applyFont="1" applyBorder="1" applyAlignment="1">
      <alignment horizontal="center" vertical="center" wrapText="1"/>
    </xf>
    <xf fontId="45" fillId="0" borderId="31" numFmtId="164" xfId="0" applyNumberFormat="1" applyFont="1" applyBorder="1" applyAlignment="1">
      <alignment horizontal="center" wrapText="1"/>
    </xf>
    <xf fontId="45" fillId="0" borderId="33" numFmtId="164" xfId="0" applyNumberFormat="1" applyFont="1" applyBorder="1" applyAlignment="1">
      <alignment horizontal="center" wrapText="1"/>
    </xf>
    <xf fontId="39" fillId="0" borderId="26" numFmtId="0" xfId="0" applyFont="1" applyBorder="1"/>
    <xf fontId="39" fillId="0" borderId="26" numFmtId="164" xfId="0" applyNumberFormat="1" applyFont="1" applyBorder="1"/>
    <xf fontId="39" fillId="0" borderId="26" numFmtId="165" xfId="0" applyNumberFormat="1" applyFont="1" applyBorder="1"/>
    <xf fontId="14" fillId="0" borderId="26" numFmtId="0" xfId="0" applyFont="1" applyBorder="1"/>
    <xf fontId="39" fillId="0" borderId="24" numFmtId="0" xfId="0" applyFont="1" applyBorder="1"/>
    <xf fontId="39" fillId="0" borderId="24" numFmtId="164" xfId="0" applyNumberFormat="1" applyFont="1" applyBorder="1"/>
    <xf fontId="39" fillId="0" borderId="24" numFmtId="165" xfId="0" applyNumberFormat="1" applyFont="1" applyBorder="1"/>
    <xf fontId="14" fillId="0" borderId="24" numFmtId="0" xfId="0" applyFont="1" applyBorder="1"/>
    <xf fontId="45" fillId="0" borderId="34" numFmtId="164" xfId="0" applyNumberFormat="1" applyFont="1" applyBorder="1" applyAlignment="1">
      <alignment horizontal="center" wrapText="1"/>
    </xf>
    <xf fontId="39" fillId="0" borderId="27" numFmtId="0" xfId="0" applyFont="1" applyBorder="1"/>
    <xf fontId="39" fillId="0" borderId="27" numFmtId="164" xfId="0" applyNumberFormat="1" applyFont="1" applyBorder="1"/>
    <xf fontId="39" fillId="0" borderId="27" numFmtId="165" xfId="0" applyNumberFormat="1" applyFont="1" applyBorder="1"/>
    <xf fontId="14" fillId="0" borderId="27" numFmtId="0" xfId="0" applyFont="1" applyBorder="1"/>
    <xf fontId="44" fillId="0" borderId="35" numFmtId="49" xfId="293" applyNumberFormat="1" applyFont="1" applyBorder="1" applyAlignment="1">
      <alignment horizontal="center" vertical="center"/>
    </xf>
    <xf fontId="44" fillId="0" borderId="35" numFmtId="0" xfId="293" applyFont="1" applyBorder="1" applyAlignment="1">
      <alignment horizontal="left" vertical="center" wrapText="1"/>
    </xf>
    <xf fontId="39" fillId="0" borderId="35" numFmtId="2" xfId="0" applyNumberFormat="1" applyFont="1" applyBorder="1" applyAlignment="1">
      <alignment horizontal="center" vertical="center" wrapText="1"/>
    </xf>
    <xf fontId="44" fillId="0" borderId="35" numFmtId="163" xfId="293" applyNumberFormat="1" applyFont="1" applyBorder="1" applyAlignment="1">
      <alignment horizontal="center" vertical="center" wrapText="1"/>
    </xf>
    <xf fontId="39" fillId="0" borderId="13" numFmtId="2" xfId="0" applyNumberFormat="1" applyFont="1" applyBorder="1" applyAlignment="1">
      <alignment horizontal="center" vertical="center" wrapText="1"/>
    </xf>
    <xf fontId="14" fillId="0" borderId="15" numFmtId="165" xfId="0" applyNumberFormat="1" applyFont="1" applyBorder="1" applyAlignment="1">
      <alignment horizontal="center" vertical="center"/>
    </xf>
    <xf fontId="30" fillId="0" borderId="26" numFmtId="0" xfId="0" applyFont="1" applyBorder="1"/>
    <xf fontId="0" fillId="0" borderId="26" numFmtId="0" xfId="0" applyBorder="1">
      <protection hidden="0" locked="1"/>
    </xf>
    <xf fontId="0" fillId="0" borderId="24" numFmtId="0" xfId="0" applyBorder="1">
      <protection hidden="0" locked="1"/>
    </xf>
    <xf fontId="39" fillId="0" borderId="13" numFmtId="0" xfId="0" applyFont="1" applyBorder="1" applyAlignment="1">
      <alignment horizontal="center" vertical="center" wrapText="1"/>
    </xf>
    <xf fontId="14" fillId="0" borderId="36" numFmtId="165" xfId="0" applyNumberFormat="1" applyFont="1" applyBorder="1" applyAlignment="1">
      <alignment horizontal="center" vertical="center"/>
    </xf>
    <xf fontId="0" fillId="0" borderId="27" numFmtId="0" xfId="0" applyBorder="1"/>
    <xf fontId="30" fillId="0" borderId="34" numFmtId="0" xfId="0" applyFont="1" applyBorder="1"/>
    <xf fontId="0" fillId="0" borderId="27" numFmtId="0" xfId="0" applyBorder="1">
      <protection hidden="0" locked="1"/>
    </xf>
    <xf fontId="14" fillId="0" borderId="13" numFmtId="0" xfId="0" applyFont="1" applyBorder="1" applyAlignment="1">
      <alignment vertical="center" wrapText="1"/>
    </xf>
    <xf fontId="14" fillId="0" borderId="10" numFmtId="165" xfId="0" applyNumberFormat="1" applyFont="1" applyBorder="1" applyAlignment="1">
      <alignment horizontal="center" vertical="center"/>
    </xf>
    <xf fontId="14" fillId="0" borderId="10" numFmtId="3" xfId="0" applyNumberFormat="1" applyFont="1" applyBorder="1" applyAlignment="1">
      <alignment horizontal="center" vertical="center"/>
    </xf>
    <xf fontId="14" fillId="0" borderId="18" numFmtId="165" xfId="0" applyNumberFormat="1" applyFont="1" applyBorder="1" applyAlignment="1">
      <alignment horizontal="center" vertical="center"/>
    </xf>
    <xf fontId="14" fillId="0" borderId="20" numFmtId="3" xfId="0" applyNumberFormat="1" applyFont="1" applyBorder="1" applyAlignment="1">
      <alignment horizontal="center" vertical="center"/>
    </xf>
    <xf fontId="14" fillId="0" borderId="26" numFmtId="165" xfId="0" applyNumberFormat="1" applyFont="1" applyBorder="1" applyAlignment="1">
      <alignment horizontal="center" vertical="center"/>
    </xf>
    <xf fontId="26" fillId="0" borderId="0" numFmtId="0" xfId="0" applyFont="1" applyAlignment="1">
      <alignment horizontal="left"/>
    </xf>
    <xf fontId="14" fillId="0" borderId="0" numFmtId="0" xfId="0" applyFont="1" applyAlignment="1">
      <alignment horizontal="center"/>
    </xf>
    <xf fontId="27" fillId="26" borderId="0" numFmtId="0" xfId="293" applyFont="1" applyFill="1" applyAlignment="1">
      <alignment horizontal="center"/>
    </xf>
    <xf fontId="27" fillId="26" borderId="0" numFmtId="0" xfId="0" applyFont="1" applyFill="1" applyAlignment="1">
      <alignment horizontal="center"/>
    </xf>
    <xf fontId="27" fillId="26" borderId="0" numFmtId="1" xfId="0" applyNumberFormat="1" applyFont="1" applyFill="1" applyAlignment="1">
      <alignment horizontal="center"/>
    </xf>
    <xf fontId="53" fillId="26" borderId="0" numFmtId="0" xfId="293" applyFont="1" applyFill="1" applyAlignment="1">
      <alignment horizontal="center" vertical="top"/>
    </xf>
    <xf fontId="38" fillId="0" borderId="10" numFmtId="0" xfId="192" applyFont="1" applyBorder="1" applyAlignment="1">
      <alignment horizontal="center" textRotation="90" vertical="center" wrapText="1"/>
    </xf>
    <xf fontId="38" fillId="0" borderId="11" numFmtId="0" xfId="192" applyFont="1" applyBorder="1" applyAlignment="1">
      <alignment horizontal="center" vertical="center" wrapText="1"/>
    </xf>
    <xf fontId="50" fillId="0" borderId="11" numFmtId="0" xfId="192" applyFont="1" applyBorder="1" applyAlignment="1">
      <alignment horizontal="center" vertical="center"/>
    </xf>
    <xf fontId="38" fillId="0" borderId="16" numFmtId="0" xfId="192" applyFont="1" applyBorder="1" applyAlignment="1">
      <alignment horizontal="center" textRotation="90" vertical="center" wrapText="1"/>
    </xf>
    <xf fontId="38" fillId="0" borderId="11" numFmtId="0" xfId="192" applyFont="1" applyBorder="1" applyAlignment="1">
      <alignment horizontal="center" vertical="center"/>
    </xf>
    <xf fontId="38" fillId="0" borderId="17" numFmtId="0" xfId="192" applyFont="1" applyBorder="1" applyAlignment="1">
      <alignment horizontal="center" textRotation="90" vertical="center" wrapText="1"/>
    </xf>
    <xf fontId="38" fillId="0" borderId="11" numFmtId="0" xfId="0" applyFont="1" applyBorder="1" applyAlignment="1">
      <alignment horizontal="center" textRotation="90" vertical="center" wrapText="1"/>
    </xf>
    <xf fontId="38" fillId="0" borderId="11" numFmtId="0" xfId="192" applyFont="1" applyBorder="1" applyAlignment="1">
      <alignment horizontal="center" textRotation="90" vertical="center" wrapText="1"/>
    </xf>
    <xf fontId="38" fillId="0" borderId="11" numFmtId="49" xfId="192" applyNumberFormat="1" applyFont="1" applyBorder="1" applyAlignment="1">
      <alignment horizontal="center" textRotation="90" vertical="center" wrapText="1"/>
    </xf>
    <xf fontId="43" fillId="0" borderId="11" numFmtId="0" xfId="192" applyFont="1" applyBorder="1" applyAlignment="1">
      <alignment horizontal="center" vertical="center"/>
    </xf>
    <xf fontId="43" fillId="0" borderId="11" numFmtId="49" xfId="192" applyNumberFormat="1" applyFont="1" applyBorder="1" applyAlignment="1">
      <alignment horizontal="center" vertical="center"/>
    </xf>
    <xf fontId="49" fillId="0" borderId="11" numFmtId="49" xfId="293" applyNumberFormat="1" applyFont="1" applyBorder="1" applyAlignment="1">
      <alignment horizontal="center" vertical="center"/>
    </xf>
    <xf fontId="49" fillId="0" borderId="11" numFmtId="0" xfId="293" applyFont="1" applyBorder="1" applyAlignment="1">
      <alignment horizontal="center" vertical="top" wrapText="1"/>
    </xf>
    <xf fontId="49" fillId="0" borderId="11" numFmtId="0" xfId="0" applyFont="1" applyBorder="1" applyAlignment="1">
      <alignment horizontal="center" vertical="center"/>
    </xf>
    <xf fontId="25" fillId="0" borderId="11" numFmtId="3" xfId="0" applyNumberFormat="1" applyFont="1" applyBorder="1" applyAlignment="1">
      <alignment horizontal="center" vertical="center"/>
    </xf>
    <xf fontId="25" fillId="0" borderId="11" numFmtId="165" xfId="0" applyNumberFormat="1" applyFont="1" applyBorder="1" applyAlignment="1">
      <alignment horizontal="center" vertical="center"/>
    </xf>
    <xf fontId="49" fillId="0" borderId="11" numFmtId="2" xfId="293" applyNumberFormat="1" applyFont="1" applyBorder="1" applyAlignment="1">
      <alignment horizontal="center" vertical="center" wrapText="1"/>
    </xf>
    <xf fontId="49" fillId="0" borderId="11" numFmtId="0" xfId="293" applyFont="1" applyBorder="1" applyAlignment="1">
      <alignment horizontal="center" vertical="center" wrapText="1"/>
    </xf>
    <xf fontId="25" fillId="0" borderId="11" numFmtId="49" xfId="293" applyNumberFormat="1" applyFont="1" applyBorder="1" applyAlignment="1">
      <alignment horizontal="center" vertical="center"/>
    </xf>
    <xf fontId="14" fillId="26" borderId="0" numFmtId="0" xfId="0" applyFont="1" applyFill="1"/>
    <xf fontId="0" fillId="0" borderId="0" numFmtId="0" xfId="0" applyAlignment="1">
      <alignment horizontal="center" vertical="top"/>
    </xf>
    <xf fontId="32" fillId="0" borderId="0" numFmtId="0" xfId="0" applyFont="1" applyAlignment="1">
      <alignment horizontal="center" vertical="top"/>
    </xf>
    <xf fontId="14" fillId="0" borderId="0" numFmtId="0" xfId="0" applyFont="1" applyAlignment="1">
      <alignment horizontal="center" vertical="top"/>
    </xf>
    <xf fontId="32" fillId="0" borderId="0" numFmtId="0" xfId="0" applyFont="1" applyAlignment="1">
      <alignment horizontal="left" vertical="center"/>
    </xf>
    <xf fontId="32" fillId="0" borderId="0" numFmtId="0" xfId="186" applyFont="1" applyAlignment="1">
      <alignment horizontal="right" wrapText="1"/>
    </xf>
    <xf fontId="45" fillId="0" borderId="0" numFmtId="0" xfId="190" applyFont="1" applyAlignment="1">
      <alignment horizontal="center" wrapText="1"/>
    </xf>
    <xf fontId="45" fillId="0" borderId="0" numFmtId="0" xfId="293" applyFont="1" applyAlignment="1">
      <alignment horizontal="center" vertical="center"/>
    </xf>
    <xf fontId="45" fillId="26" borderId="0" numFmtId="0" xfId="293" applyFont="1" applyFill="1" applyAlignment="1">
      <alignment horizontal="center" vertical="center"/>
    </xf>
    <xf fontId="43" fillId="0" borderId="0" numFmtId="0" xfId="293" applyFont="1" applyAlignment="1">
      <alignment horizontal="center" vertical="top"/>
    </xf>
    <xf fontId="43" fillId="26" borderId="0" numFmtId="0" xfId="293" applyFont="1" applyFill="1" applyAlignment="1">
      <alignment horizontal="center" vertical="top"/>
    </xf>
    <xf fontId="14" fillId="26" borderId="12" numFmtId="0" xfId="192" applyFont="1" applyFill="1" applyBorder="1" applyAlignment="1">
      <alignment horizontal="center" vertical="center" wrapText="1"/>
    </xf>
    <xf fontId="14" fillId="26" borderId="30" numFmtId="0" xfId="192" applyFont="1" applyFill="1" applyBorder="1" applyAlignment="1">
      <alignment horizontal="center" vertical="center" wrapText="1"/>
    </xf>
    <xf fontId="0" fillId="0" borderId="24" numFmtId="0" xfId="328" applyBorder="1" applyAlignment="1">
      <alignment horizontal="center" vertical="center" wrapText="1"/>
    </xf>
    <xf fontId="14" fillId="26" borderId="28" numFmtId="0" xfId="192" applyFont="1" applyFill="1" applyBorder="1" applyAlignment="1">
      <alignment horizontal="center" vertical="center" wrapText="1"/>
    </xf>
    <xf fontId="14" fillId="26" borderId="0" numFmtId="0" xfId="192" applyFont="1" applyFill="1" applyAlignment="1">
      <alignment horizontal="center" vertical="center" wrapText="1"/>
    </xf>
    <xf fontId="0" fillId="0" borderId="17" numFmtId="0" xfId="192" applyBorder="1" applyAlignment="1">
      <alignment horizontal="center" vertical="center"/>
    </xf>
    <xf fontId="14" fillId="0" borderId="17" numFmtId="0" xfId="192" applyFont="1" applyBorder="1" applyAlignment="1">
      <alignment horizontal="center" vertical="center"/>
    </xf>
    <xf fontId="0" fillId="0" borderId="21" numFmtId="0" xfId="192" applyBorder="1" applyAlignment="1">
      <alignment horizontal="center" vertical="center"/>
    </xf>
    <xf fontId="14" fillId="0" borderId="22" numFmtId="0" xfId="192" applyFont="1" applyBorder="1" applyAlignment="1">
      <alignment horizontal="center" vertical="center"/>
    </xf>
    <xf fontId="14" fillId="0" borderId="23" numFmtId="0" xfId="192" applyFont="1" applyBorder="1" applyAlignment="1">
      <alignment horizontal="center" vertical="center"/>
    </xf>
    <xf fontId="0" fillId="0" borderId="22" numFmtId="0" xfId="192" applyBorder="1" applyAlignment="1">
      <alignment horizontal="center" vertical="center"/>
    </xf>
    <xf fontId="0" fillId="0" borderId="23" numFmtId="0" xfId="192" applyBorder="1" applyAlignment="1">
      <alignment horizontal="center" vertical="center"/>
    </xf>
    <xf fontId="14" fillId="26" borderId="11" numFmtId="0" xfId="192" applyFont="1" applyFill="1" applyBorder="1" applyAlignment="1">
      <alignment horizontal="center" vertical="center"/>
    </xf>
    <xf fontId="14" fillId="26" borderId="11" numFmtId="0" xfId="0" applyFont="1" applyFill="1" applyBorder="1" applyAlignment="1">
      <alignment horizontal="center" vertical="center" wrapText="1"/>
    </xf>
    <xf fontId="14" fillId="26" borderId="18" numFmtId="0" xfId="0" applyFont="1" applyFill="1" applyBorder="1" applyAlignment="1">
      <alignment horizontal="center" vertical="center" wrapText="1"/>
    </xf>
    <xf fontId="0" fillId="0" borderId="21" numFmtId="0" xfId="0" applyBorder="1" applyAlignment="1">
      <alignment horizontal="center" vertical="center" wrapText="1"/>
    </xf>
    <xf fontId="0" fillId="0" borderId="22" numFmtId="0" xfId="0" applyBorder="1" applyAlignment="1">
      <alignment horizontal="center" vertical="center" wrapText="1"/>
    </xf>
    <xf fontId="0" fillId="0" borderId="23" numFmtId="0" xfId="0" applyBorder="1" applyAlignment="1">
      <alignment horizontal="center" vertical="center" wrapText="1"/>
    </xf>
    <xf fontId="14" fillId="26" borderId="11" numFmtId="0" xfId="192" applyFont="1" applyFill="1" applyBorder="1" applyAlignment="1">
      <alignment horizontal="center" textRotation="90" vertical="center" wrapText="1"/>
    </xf>
    <xf fontId="14" fillId="26" borderId="11" numFmtId="0" xfId="0" applyFont="1" applyFill="1" applyBorder="1" applyAlignment="1">
      <alignment horizontal="center" textRotation="90" vertical="center" wrapText="1"/>
    </xf>
    <xf fontId="14" fillId="26" borderId="18" numFmtId="0" xfId="192" applyFont="1" applyFill="1" applyBorder="1" applyAlignment="1">
      <alignment horizontal="center" textRotation="90" vertical="center" wrapText="1"/>
    </xf>
    <xf fontId="14" fillId="0" borderId="11" numFmtId="0" xfId="0" applyFont="1" applyBorder="1" applyAlignment="1">
      <alignment horizontal="center" textRotation="90" vertical="center" wrapText="1"/>
    </xf>
    <xf fontId="25" fillId="0" borderId="11" numFmtId="0" xfId="192" applyFont="1" applyBorder="1" applyAlignment="1">
      <alignment horizontal="center" vertical="center"/>
    </xf>
    <xf fontId="25" fillId="26" borderId="11" numFmtId="49" xfId="192" applyNumberFormat="1" applyFont="1" applyFill="1" applyBorder="1" applyAlignment="1">
      <alignment horizontal="center" vertical="center"/>
    </xf>
    <xf fontId="25" fillId="26" borderId="18" numFmtId="49" xfId="192" applyNumberFormat="1" applyFont="1" applyFill="1" applyBorder="1" applyAlignment="1">
      <alignment horizontal="center" vertical="center"/>
    </xf>
    <xf fontId="43" fillId="0" borderId="10" numFmtId="49" xfId="192" applyNumberFormat="1" applyFont="1" applyBorder="1" applyAlignment="1">
      <alignment horizontal="center" vertical="center"/>
    </xf>
    <xf fontId="0" fillId="26" borderId="0" numFmtId="0" xfId="0" applyFill="1"/>
    <xf fontId="54" fillId="0" borderId="0" numFmtId="0" xfId="186" applyFont="1" applyAlignment="1">
      <alignment horizontal="center" vertical="center"/>
    </xf>
    <xf fontId="55" fillId="0" borderId="0" numFmtId="0" xfId="0" applyFont="1" applyAlignment="1">
      <alignment horizontal="center"/>
    </xf>
    <xf fontId="0" fillId="0" borderId="0" numFmtId="0" xfId="0" applyAlignment="1">
      <alignment vertical="center"/>
    </xf>
    <xf fontId="55" fillId="0" borderId="0" numFmtId="0" xfId="0" applyFont="1" applyAlignment="1">
      <alignment horizontal="center" vertical="center"/>
    </xf>
    <xf fontId="30" fillId="0" borderId="0" numFmtId="0" xfId="186" applyFont="1" applyAlignment="1">
      <alignment horizontal="right"/>
    </xf>
    <xf fontId="56" fillId="0" borderId="0" numFmtId="0" xfId="190" applyFont="1" applyAlignment="1">
      <alignment horizontal="center"/>
    </xf>
    <xf fontId="44" fillId="0" borderId="0" numFmtId="0" xfId="0" applyFont="1" applyAlignment="1">
      <alignment horizontal="center"/>
    </xf>
    <xf fontId="44" fillId="26" borderId="0" numFmtId="0" xfId="0" applyFont="1" applyFill="1" applyAlignment="1">
      <alignment horizontal="center"/>
    </xf>
    <xf fontId="57" fillId="0" borderId="0" numFmtId="0" xfId="293" applyFont="1" applyAlignment="1">
      <alignment horizontal="center" vertical="center"/>
    </xf>
    <xf fontId="0" fillId="0" borderId="0" numFmtId="0" xfId="293" applyAlignment="1">
      <alignment horizontal="center" vertical="top"/>
    </xf>
    <xf fontId="0" fillId="0" borderId="0" numFmtId="0" xfId="0" applyAlignment="1">
      <alignment horizontal="center"/>
    </xf>
    <xf fontId="0" fillId="26" borderId="0" numFmtId="0" xfId="0" applyFill="1" applyAlignment="1">
      <alignment horizontal="center"/>
    </xf>
    <xf fontId="58" fillId="0" borderId="0" numFmtId="0" xfId="186" applyFont="1" applyAlignment="1">
      <alignment horizontal="right"/>
    </xf>
    <xf fontId="44" fillId="0" borderId="0" numFmtId="0" xfId="328" applyFont="1" applyAlignment="1">
      <alignment horizontal="center"/>
    </xf>
    <xf fontId="44" fillId="26" borderId="0" numFmtId="0" xfId="328" applyFont="1" applyFill="1" applyAlignment="1">
      <alignment horizontal="center"/>
    </xf>
    <xf fontId="0" fillId="0" borderId="24" numFmtId="0" xfId="192" applyBorder="1" applyAlignment="1">
      <alignment horizontal="center" vertical="center" wrapText="1"/>
    </xf>
    <xf fontId="0" fillId="0" borderId="24" numFmtId="0" xfId="0" applyBorder="1" applyAlignment="1">
      <alignment horizontal="center" vertical="center" wrapText="1"/>
    </xf>
    <xf fontId="0" fillId="26" borderId="24" numFmtId="0" xfId="0" applyFill="1" applyBorder="1" applyAlignment="1">
      <alignment horizontal="center" vertical="center" wrapText="1"/>
    </xf>
    <xf fontId="0" fillId="0" borderId="24" numFmtId="0" xfId="328" applyBorder="1" applyAlignment="1">
      <alignment horizontal="center" vertical="center"/>
    </xf>
    <xf fontId="0" fillId="0" borderId="24" numFmtId="0" xfId="192" applyBorder="1" applyAlignment="1">
      <alignment horizontal="center" vertical="center"/>
    </xf>
    <xf fontId="0" fillId="0" borderId="24" numFmtId="0" xfId="0" applyBorder="1" applyAlignment="1">
      <alignment horizontal="center" vertical="center"/>
    </xf>
    <xf fontId="0" fillId="0" borderId="24" numFmtId="49" xfId="192" applyNumberFormat="1" applyBorder="1" applyAlignment="1">
      <alignment horizontal="center" vertical="center" wrapText="1"/>
    </xf>
    <xf fontId="0" fillId="26" borderId="24" numFmtId="49" xfId="192" applyNumberFormat="1" applyFill="1" applyBorder="1" applyAlignment="1">
      <alignment horizontal="center" vertical="center" wrapText="1"/>
    </xf>
    <xf fontId="0" fillId="0" borderId="24" numFmtId="0" xfId="0" applyBorder="1" applyAlignment="1">
      <alignment horizontal="center" textRotation="90" vertical="center" wrapText="1"/>
    </xf>
    <xf fontId="0" fillId="26" borderId="24" numFmtId="0" xfId="0" applyFill="1" applyBorder="1" applyAlignment="1">
      <alignment horizontal="center" textRotation="90" vertical="center" wrapText="1"/>
    </xf>
    <xf fontId="0" fillId="26" borderId="24" numFmtId="0" xfId="192" applyFill="1" applyBorder="1" applyAlignment="1">
      <alignment horizontal="center" textRotation="90" vertical="center" wrapText="1"/>
    </xf>
    <xf fontId="0" fillId="0" borderId="24" numFmtId="0" xfId="192" applyBorder="1" applyAlignment="1">
      <alignment horizontal="center" textRotation="90" vertical="center" wrapText="1"/>
    </xf>
    <xf fontId="59" fillId="0" borderId="0" numFmtId="0" xfId="0" applyFont="1"/>
    <xf fontId="59" fillId="0" borderId="11" numFmtId="0" xfId="192" applyFont="1" applyBorder="1" applyAlignment="1">
      <alignment horizontal="center" vertical="center"/>
    </xf>
    <xf fontId="59" fillId="0" borderId="18" numFmtId="0" xfId="192" applyFont="1" applyBorder="1" applyAlignment="1">
      <alignment horizontal="center" vertical="center"/>
    </xf>
    <xf fontId="59" fillId="0" borderId="24" numFmtId="0" xfId="192" applyFont="1" applyBorder="1" applyAlignment="1">
      <alignment horizontal="center" vertical="center"/>
    </xf>
    <xf fontId="59" fillId="0" borderId="24" numFmtId="49" xfId="192" applyNumberFormat="1" applyFont="1" applyBorder="1" applyAlignment="1">
      <alignment horizontal="center" vertical="center"/>
    </xf>
    <xf fontId="59" fillId="0" borderId="24" numFmtId="49" xfId="192" applyNumberFormat="1" applyFont="1" applyBorder="1" applyAlignment="1">
      <alignment horizontal="left" vertical="center"/>
    </xf>
    <xf fontId="59" fillId="0" borderId="27" numFmtId="49" xfId="192" applyNumberFormat="1" applyFont="1" applyBorder="1" applyAlignment="1">
      <alignment horizontal="left" vertical="center"/>
    </xf>
    <xf fontId="43" fillId="0" borderId="27" numFmtId="49" xfId="192" applyNumberFormat="1" applyFont="1" applyBorder="1" applyAlignment="1">
      <alignment horizontal="center" vertical="center"/>
    </xf>
    <xf fontId="43" fillId="0" borderId="24" numFmtId="49" xfId="192" applyNumberFormat="1" applyFont="1" applyBorder="1" applyAlignment="1">
      <alignment horizontal="center" vertical="center"/>
    </xf>
    <xf fontId="43" fillId="0" borderId="24" numFmtId="1" xfId="192" applyNumberFormat="1" applyFont="1" applyBorder="1" applyAlignment="1">
      <alignment horizontal="center" vertical="center"/>
    </xf>
    <xf fontId="44" fillId="0" borderId="18" numFmtId="0" xfId="293" applyFont="1" applyBorder="1" applyAlignment="1">
      <alignment vertical="center" wrapText="1"/>
    </xf>
    <xf fontId="0" fillId="26" borderId="15" numFmtId="3" xfId="0" applyNumberFormat="1" applyFill="1" applyBorder="1"/>
    <xf fontId="0" fillId="26" borderId="24" numFmtId="3" xfId="0" applyNumberFormat="1" applyFill="1" applyBorder="1"/>
    <xf fontId="14" fillId="0" borderId="17" numFmtId="3" xfId="0" applyNumberFormat="1" applyFont="1" applyBorder="1" applyAlignment="1">
      <alignment horizontal="center" vertical="center"/>
    </xf>
    <xf fontId="14" fillId="0" borderId="21" numFmtId="3" xfId="0" applyNumberFormat="1" applyFont="1" applyBorder="1" applyAlignment="1">
      <alignment horizontal="center" vertical="center"/>
    </xf>
    <xf fontId="0" fillId="0" borderId="24" numFmtId="3" xfId="0" applyNumberFormat="1" applyBorder="1"/>
    <xf fontId="0" fillId="0" borderId="13" numFmtId="3" xfId="0" applyNumberFormat="1" applyBorder="1"/>
    <xf fontId="0" fillId="0" borderId="18" numFmtId="0" xfId="293" applyBorder="1" applyAlignment="1">
      <alignment vertical="center" wrapText="1"/>
    </xf>
    <xf fontId="14" fillId="0" borderId="24" numFmtId="2" xfId="0" applyNumberFormat="1" applyFont="1" applyBorder="1" applyAlignment="1">
      <alignment horizontal="center" vertical="center" wrapText="1"/>
    </xf>
    <xf fontId="14" fillId="0" borderId="32" numFmtId="3" xfId="0" applyNumberFormat="1" applyFont="1" applyBorder="1"/>
    <xf fontId="14" fillId="0" borderId="11" numFmtId="3" xfId="0" applyNumberFormat="1" applyFont="1" applyBorder="1"/>
    <xf fontId="32" fillId="0" borderId="11" numFmtId="3" xfId="0" applyNumberFormat="1" applyFont="1" applyBorder="1" applyAlignment="1">
      <alignment horizontal="center" wrapText="1"/>
    </xf>
    <xf fontId="32" fillId="0" borderId="31" numFmtId="3" xfId="0" applyNumberFormat="1" applyFont="1" applyBorder="1" applyAlignment="1">
      <alignment horizontal="center" wrapText="1"/>
    </xf>
    <xf fontId="32" fillId="0" borderId="32" numFmtId="3" xfId="0" applyNumberFormat="1" applyFont="1" applyBorder="1" applyAlignment="1">
      <alignment horizontal="center" wrapText="1"/>
    </xf>
    <xf fontId="14" fillId="0" borderId="18" numFmtId="3" xfId="0" applyNumberFormat="1" applyFont="1" applyBorder="1" applyAlignment="1">
      <alignment horizontal="center" vertical="center"/>
    </xf>
    <xf fontId="14" fillId="0" borderId="20" numFmtId="3" xfId="0" applyNumberFormat="1" applyFont="1" applyBorder="1" applyAlignment="1">
      <alignment horizontal="center" vertical="center" wrapText="1"/>
    </xf>
    <xf fontId="14" fillId="0" borderId="17" numFmtId="3" xfId="0" applyNumberFormat="1" applyFont="1" applyBorder="1" applyAlignment="1">
      <alignment horizontal="center" vertical="center" wrapText="1"/>
    </xf>
    <xf fontId="0" fillId="0" borderId="15" numFmtId="3" xfId="0" applyNumberFormat="1" applyBorder="1"/>
    <xf fontId="44" fillId="0" borderId="18" numFmtId="0" xfId="293" applyFont="1" applyBorder="1" applyAlignment="1">
      <alignment horizontal="left" vertical="center" wrapText="1"/>
    </xf>
    <xf fontId="14" fillId="0" borderId="0" numFmtId="3" xfId="0" applyNumberFormat="1" applyFont="1"/>
    <xf fontId="39" fillId="0" borderId="11" numFmtId="3" xfId="0" applyNumberFormat="1" applyFont="1" applyBorder="1" applyAlignment="1">
      <alignment horizontal="center" vertical="center" wrapText="1"/>
    </xf>
    <xf fontId="39" fillId="0" borderId="11" numFmtId="3" xfId="0" applyNumberFormat="1" applyFont="1" applyBorder="1"/>
    <xf fontId="45" fillId="0" borderId="11" numFmtId="3" xfId="0" applyNumberFormat="1" applyFont="1" applyBorder="1" applyAlignment="1">
      <alignment horizontal="center" wrapText="1"/>
    </xf>
    <xf fontId="45" fillId="0" borderId="31" numFmtId="3" xfId="0" applyNumberFormat="1" applyFont="1" applyBorder="1" applyAlignment="1">
      <alignment horizontal="center" wrapText="1"/>
    </xf>
    <xf fontId="45" fillId="0" borderId="0" numFmtId="3" xfId="0" applyNumberFormat="1" applyFont="1" applyAlignment="1">
      <alignment horizontal="center" wrapText="1"/>
    </xf>
    <xf fontId="45" fillId="0" borderId="33" numFmtId="3" xfId="0" applyNumberFormat="1" applyFont="1" applyBorder="1" applyAlignment="1">
      <alignment horizontal="center" wrapText="1"/>
    </xf>
    <xf fontId="14" fillId="0" borderId="24" numFmtId="3" xfId="0" applyNumberFormat="1" applyFont="1" applyBorder="1"/>
    <xf fontId="45" fillId="0" borderId="24" numFmtId="3" xfId="0" applyNumberFormat="1" applyFont="1" applyBorder="1" applyAlignment="1">
      <alignment horizontal="center" wrapText="1"/>
    </xf>
    <xf fontId="14" fillId="0" borderId="34" numFmtId="3" xfId="0" applyNumberFormat="1" applyFont="1" applyBorder="1"/>
    <xf fontId="45" fillId="0" borderId="34" numFmtId="3" xfId="0" applyNumberFormat="1" applyFont="1" applyBorder="1" applyAlignment="1">
      <alignment horizontal="center" wrapText="1"/>
    </xf>
    <xf fontId="44" fillId="0" borderId="37" numFmtId="0" xfId="293" applyFont="1" applyBorder="1" applyAlignment="1">
      <alignment horizontal="left" vertical="center" wrapText="1"/>
    </xf>
    <xf fontId="44" fillId="0" borderId="35" numFmtId="3" xfId="293" applyNumberFormat="1" applyFont="1" applyBorder="1" applyAlignment="1">
      <alignment horizontal="center" vertical="center" wrapText="1"/>
    </xf>
    <xf fontId="14" fillId="0" borderId="35" numFmtId="3" xfId="0" applyNumberFormat="1" applyFont="1" applyBorder="1" applyAlignment="1">
      <alignment horizontal="center" vertical="center"/>
    </xf>
    <xf fontId="14" fillId="0" borderId="15" numFmtId="3" xfId="0" applyNumberFormat="1" applyFont="1" applyBorder="1" applyAlignment="1">
      <alignment horizontal="center" vertical="center"/>
    </xf>
    <xf fontId="0" fillId="0" borderId="0" numFmtId="3" xfId="0" applyNumberFormat="1"/>
    <xf fontId="30" fillId="0" borderId="24" numFmtId="3" xfId="0" applyNumberFormat="1" applyFont="1" applyBorder="1"/>
    <xf fontId="30" fillId="0" borderId="0" numFmtId="3" xfId="0" applyNumberFormat="1" applyFont="1"/>
    <xf fontId="14" fillId="0" borderId="38" numFmtId="3" xfId="0" applyNumberFormat="1" applyFont="1" applyBorder="1" applyAlignment="1">
      <alignment horizontal="center" vertical="center"/>
    </xf>
    <xf fontId="0" fillId="0" borderId="34" numFmtId="3" xfId="0" applyNumberFormat="1" applyBorder="1"/>
    <xf fontId="30" fillId="0" borderId="34" numFmtId="3" xfId="0" applyNumberFormat="1" applyFont="1" applyBorder="1"/>
    <xf fontId="0" fillId="26" borderId="24" numFmtId="0" xfId="0" applyFill="1" applyBorder="1"/>
    <xf fontId="0" fillId="0" borderId="0" numFmtId="0" xfId="0">
      <protection hidden="0" locked="1"/>
    </xf>
    <xf fontId="33" fillId="0" borderId="0" numFmtId="0" xfId="293" applyFont="1" applyAlignment="1">
      <alignment wrapText="1"/>
    </xf>
    <xf fontId="32" fillId="0" borderId="0" numFmtId="0" xfId="0" applyFont="1" applyAlignment="1">
      <alignment horizontal="center"/>
    </xf>
    <xf fontId="25" fillId="0" borderId="0" numFmtId="0" xfId="0" applyFont="1" applyAlignment="1">
      <alignment horizontal="center"/>
    </xf>
    <xf fontId="0" fillId="26" borderId="0" numFmtId="0" xfId="0" applyFill="1" applyAlignment="1">
      <alignment horizontal="center" vertical="top" wrapText="1"/>
    </xf>
    <xf fontId="25" fillId="26" borderId="0" numFmtId="0" xfId="0" applyFont="1" applyFill="1" applyAlignment="1">
      <alignment horizontal="left" vertical="center"/>
    </xf>
    <xf fontId="49" fillId="0" borderId="0" numFmtId="0" xfId="0" applyFont="1"/>
    <xf fontId="49" fillId="0" borderId="0" numFmtId="0" xfId="0" applyFont="1" applyAlignment="1">
      <alignment horizontal="center"/>
    </xf>
    <xf fontId="60" fillId="0" borderId="0" numFmtId="2" xfId="0" applyNumberFormat="1" applyFont="1" applyAlignment="1">
      <alignment horizontal="center" wrapText="1"/>
    </xf>
    <xf fontId="25" fillId="0" borderId="0" numFmtId="2" xfId="0" applyNumberFormat="1" applyFont="1" applyAlignment="1">
      <alignment horizontal="center" wrapText="1"/>
    </xf>
    <xf fontId="25" fillId="0" borderId="0" numFmtId="0" xfId="0" applyFont="1" applyAlignment="1">
      <alignment horizontal="left"/>
    </xf>
    <xf fontId="61" fillId="0" borderId="0" numFmtId="0" xfId="0" applyFont="1" applyAlignment="1">
      <alignment horizontal="center" vertical="top"/>
    </xf>
    <xf fontId="62" fillId="0" borderId="0" numFmtId="0" xfId="0" applyFont="1" applyAlignment="1">
      <alignment horizontal="center" vertical="center"/>
    </xf>
    <xf fontId="32" fillId="0" borderId="0" numFmtId="0" xfId="0" applyFont="1"/>
    <xf fontId="25" fillId="0" borderId="22" numFmtId="0" xfId="0" applyFont="1" applyBorder="1" applyAlignment="1">
      <alignment horizontal="right"/>
    </xf>
    <xf fontId="25" fillId="0" borderId="11" numFmtId="0" xfId="0" applyFont="1" applyBorder="1" applyAlignment="1">
      <alignment horizontal="center" vertical="center" wrapText="1"/>
    </xf>
    <xf fontId="49" fillId="0" borderId="28" numFmtId="0" xfId="0" applyFont="1" applyBorder="1"/>
    <xf fontId="63" fillId="0" borderId="0" numFmtId="0" xfId="0" applyFont="1" applyAlignment="1">
      <alignment vertical="top"/>
    </xf>
    <xf fontId="43" fillId="0" borderId="11" numFmtId="0" xfId="0" applyFont="1" applyBorder="1" applyAlignment="1">
      <alignment horizontal="center" vertical="top"/>
    </xf>
    <xf fontId="43" fillId="0" borderId="11" numFmtId="49" xfId="0" applyNumberFormat="1" applyFont="1" applyBorder="1" applyAlignment="1">
      <alignment horizontal="center" vertical="top"/>
    </xf>
    <xf fontId="49" fillId="0" borderId="0" numFmtId="0" xfId="0" applyFont="1" applyAlignment="1">
      <alignment vertical="center"/>
    </xf>
    <xf fontId="49" fillId="0" borderId="11" numFmtId="49" xfId="0" applyNumberFormat="1" applyFont="1" applyBorder="1" applyAlignment="1">
      <alignment horizontal="left" vertical="center" wrapText="1"/>
    </xf>
    <xf fontId="43" fillId="0" borderId="0" numFmtId="166" xfId="187" applyNumberFormat="1" applyFont="1" applyAlignment="1">
      <alignment horizontal="center" vertical="center" wrapText="1"/>
    </xf>
    <xf fontId="43" fillId="0" borderId="11" numFmtId="166" xfId="187" applyNumberFormat="1" applyFont="1" applyBorder="1" applyAlignment="1">
      <alignment horizontal="center" vertical="center" wrapText="1"/>
    </xf>
    <xf fontId="0" fillId="0" borderId="11" numFmtId="165" xfId="0" applyNumberFormat="1" applyBorder="1" applyAlignment="1">
      <alignment horizontal="center" vertical="center"/>
    </xf>
    <xf fontId="49" fillId="0" borderId="0" numFmtId="165" xfId="0" applyNumberFormat="1" applyFont="1" applyAlignment="1">
      <alignment vertical="center"/>
    </xf>
    <xf fontId="25" fillId="0" borderId="0" numFmtId="0" xfId="0" applyFont="1" applyAlignment="1">
      <alignment vertical="center"/>
    </xf>
    <xf fontId="25" fillId="0" borderId="11" numFmtId="0" xfId="0" applyFont="1" applyBorder="1" applyAlignment="1">
      <alignment horizontal="left" vertical="center" wrapText="1"/>
    </xf>
    <xf fontId="43" fillId="0" borderId="11" numFmtId="166" xfId="0" applyNumberFormat="1" applyFont="1" applyBorder="1" applyAlignment="1">
      <alignment vertical="center"/>
    </xf>
    <xf fontId="43" fillId="0" borderId="0" numFmtId="166" xfId="0" applyNumberFormat="1" applyFont="1" applyAlignment="1">
      <alignment vertical="center"/>
    </xf>
    <xf fontId="25" fillId="0" borderId="0" numFmtId="165" xfId="0" applyNumberFormat="1" applyFont="1" applyAlignment="1">
      <alignment vertical="center"/>
    </xf>
    <xf fontId="25" fillId="0" borderId="11" numFmtId="0" xfId="0" applyFont="1" applyBorder="1" applyAlignment="1">
      <alignment horizontal="left" indent="1" vertical="center" wrapText="1"/>
    </xf>
    <xf fontId="43" fillId="0" borderId="0" numFmtId="166" xfId="187" applyNumberFormat="1" applyFont="1" applyAlignment="1">
      <alignment horizontal="left" vertical="center" wrapText="1"/>
    </xf>
    <xf fontId="43" fillId="0" borderId="11" numFmtId="166" xfId="187" applyNumberFormat="1" applyFont="1" applyBorder="1" applyAlignment="1">
      <alignment horizontal="left" vertical="center" wrapText="1"/>
    </xf>
    <xf fontId="25" fillId="0" borderId="11" numFmtId="0" xfId="0" applyFont="1" applyBorder="1" applyAlignment="1">
      <alignment horizontal="left" indent="2" vertical="center" wrapText="1"/>
    </xf>
    <xf fontId="25" fillId="0" borderId="0" numFmtId="164" xfId="0" applyNumberFormat="1" applyFont="1" applyAlignment="1">
      <alignment vertical="center"/>
    </xf>
    <xf fontId="25" fillId="0" borderId="11" numFmtId="0" xfId="0" applyFont="1" applyBorder="1" applyAlignment="1">
      <alignment horizontal="left" indent="3" vertical="center" wrapText="1"/>
    </xf>
    <xf fontId="25" fillId="0" borderId="11" numFmtId="0" xfId="0" applyFont="1" applyBorder="1" applyAlignment="1">
      <alignment horizontal="left" indent="4" vertical="center" wrapText="1"/>
    </xf>
    <xf fontId="25" fillId="0" borderId="0" numFmtId="167" xfId="0" applyNumberFormat="1" applyFont="1" applyAlignment="1">
      <alignment vertical="center"/>
    </xf>
    <xf fontId="25" fillId="0" borderId="11" numFmtId="0" xfId="0" applyFont="1" applyBorder="1" applyAlignment="1">
      <alignment horizontal="left" indent="5" vertical="center" wrapText="1"/>
    </xf>
    <xf fontId="43" fillId="0" borderId="11" numFmtId="166" xfId="0" applyNumberFormat="1" applyFont="1" applyBorder="1" applyAlignment="1">
      <alignment vertical="center" wrapText="1"/>
    </xf>
    <xf fontId="43" fillId="0" borderId="0" numFmtId="166" xfId="0" applyNumberFormat="1" applyFont="1" applyAlignment="1">
      <alignment vertical="center" wrapText="1"/>
    </xf>
    <xf fontId="43" fillId="0" borderId="16" numFmtId="166" xfId="0" applyNumberFormat="1" applyFont="1" applyBorder="1" applyAlignment="1">
      <alignment vertical="center" wrapText="1"/>
    </xf>
    <xf fontId="52" fillId="0" borderId="11" numFmtId="165" xfId="0" applyNumberFormat="1" applyFont="1" applyBorder="1" applyAlignment="1">
      <alignment horizontal="center" vertical="center"/>
    </xf>
    <xf fontId="25" fillId="0" borderId="11" numFmtId="0" xfId="0" applyFont="1" applyBorder="1" applyAlignment="1">
      <alignment horizontal="left" indent="2" wrapText="1"/>
    </xf>
    <xf fontId="64" fillId="0" borderId="39" numFmtId="0" xfId="0" applyFont="1" applyBorder="1" applyAlignment="1">
      <alignment horizontal="center" vertical="center" wrapText="1"/>
    </xf>
    <xf fontId="64" fillId="0" borderId="40" numFmtId="0" xfId="0" applyFont="1" applyBorder="1" applyAlignment="1">
      <alignment horizontal="center" vertical="center" wrapText="1"/>
    </xf>
    <xf fontId="64" fillId="0" borderId="41" numFmtId="0" xfId="0" applyFont="1" applyBorder="1" applyAlignment="1">
      <alignment horizontal="center" vertical="center" wrapText="1"/>
    </xf>
    <xf fontId="64" fillId="0" borderId="42" numFmtId="0" xfId="0" applyFont="1" applyBorder="1" applyAlignment="1">
      <alignment horizontal="center" vertical="center" wrapText="1"/>
    </xf>
    <xf fontId="64" fillId="0" borderId="41" numFmtId="14" xfId="0" applyNumberFormat="1" applyFont="1" applyBorder="1" applyAlignment="1">
      <alignment horizontal="center" vertical="center" wrapText="1"/>
    </xf>
  </cellXfs>
  <cellStyles count="377">
    <cellStyle name="20% - Акцент1 2" xfId="1"/>
    <cellStyle name="20% — акцент1 2" xfId="2"/>
    <cellStyle name="20% — акцент1 3" xfId="3"/>
    <cellStyle name="20% — акцент1 4" xfId="4"/>
    <cellStyle name="20% — акцент1 5" xfId="5"/>
    <cellStyle name="20% — акцент1 6" xfId="6"/>
    <cellStyle name="20% — акцент1 7" xfId="7"/>
    <cellStyle name="20% — акцент1 8" xfId="8"/>
    <cellStyle name="20% — акцент1 9" xfId="9"/>
    <cellStyle name="20% - Акцент2 2" xfId="10"/>
    <cellStyle name="20% — акцент2 2" xfId="11"/>
    <cellStyle name="20% — акцент2 3" xfId="12"/>
    <cellStyle name="20% — акцент2 4" xfId="13"/>
    <cellStyle name="20% — акцент2 5" xfId="14"/>
    <cellStyle name="20% — акцент2 6" xfId="15"/>
    <cellStyle name="20% — акцент2 7" xfId="16"/>
    <cellStyle name="20% — акцент2 8" xfId="17"/>
    <cellStyle name="20% — акцент2 9" xfId="18"/>
    <cellStyle name="20% - Акцент3 2" xfId="19"/>
    <cellStyle name="20% — акцент3 2" xfId="20"/>
    <cellStyle name="20% — акцент3 3" xfId="21"/>
    <cellStyle name="20% — акцент3 4" xfId="22"/>
    <cellStyle name="20% — акцент3 5" xfId="23"/>
    <cellStyle name="20% — акцент3 6" xfId="24"/>
    <cellStyle name="20% — акцент3 7" xfId="25"/>
    <cellStyle name="20% — акцент3 8" xfId="26"/>
    <cellStyle name="20% — акцент3 9" xfId="27"/>
    <cellStyle name="20% - Акцент4 2" xfId="28"/>
    <cellStyle name="20% — акцент4 2" xfId="29"/>
    <cellStyle name="20% — акцент4 3" xfId="30"/>
    <cellStyle name="20% — акцент4 4" xfId="31"/>
    <cellStyle name="20% — акцент4 5" xfId="32"/>
    <cellStyle name="20% — акцент4 6" xfId="33"/>
    <cellStyle name="20% — акцент4 7" xfId="34"/>
    <cellStyle name="20% — акцент4 8" xfId="35"/>
    <cellStyle name="20% — акцент4 9" xfId="36"/>
    <cellStyle name="20% - Акцент5 2" xfId="37"/>
    <cellStyle name="20% — акцент5 2" xfId="38"/>
    <cellStyle name="20% — акцент5 3" xfId="39"/>
    <cellStyle name="20% — акцент5 4" xfId="40"/>
    <cellStyle name="20% — акцент5 5" xfId="41"/>
    <cellStyle name="20% — акцент5 6" xfId="42"/>
    <cellStyle name="20% — акцент5 7" xfId="43"/>
    <cellStyle name="20% — акцент5 8" xfId="44"/>
    <cellStyle name="20% — акцент5 9" xfId="45"/>
    <cellStyle name="20% - Акцент6 2" xfId="46"/>
    <cellStyle name="20% — акцент6 2" xfId="47"/>
    <cellStyle name="20% — акцент6 3" xfId="48"/>
    <cellStyle name="20% — акцент6 4" xfId="49"/>
    <cellStyle name="20% — акцент6 5" xfId="50"/>
    <cellStyle name="20% — акцент6 6" xfId="51"/>
    <cellStyle name="20% — акцент6 7" xfId="52"/>
    <cellStyle name="20% — акцент6 8" xfId="53"/>
    <cellStyle name="20% — акцент6 9" xfId="54"/>
    <cellStyle name="40% - Акцент1 2" xfId="55"/>
    <cellStyle name="40% — акцент1 2" xfId="56"/>
    <cellStyle name="40% — акцент1 3" xfId="57"/>
    <cellStyle name="40% — акцент1 4" xfId="58"/>
    <cellStyle name="40% — акцент1 5" xfId="59"/>
    <cellStyle name="40% — акцент1 6" xfId="60"/>
    <cellStyle name="40% — акцент1 7" xfId="61"/>
    <cellStyle name="40% — акцент1 8" xfId="62"/>
    <cellStyle name="40% — акцент1 9" xfId="63"/>
    <cellStyle name="40% - Акцент2 2" xfId="64"/>
    <cellStyle name="40% — акцент2 2" xfId="65"/>
    <cellStyle name="40% — акцент2 3" xfId="66"/>
    <cellStyle name="40% — акцент2 4" xfId="67"/>
    <cellStyle name="40% — акцент2 5" xfId="68"/>
    <cellStyle name="40% — акцент2 6" xfId="69"/>
    <cellStyle name="40% — акцент2 7" xfId="70"/>
    <cellStyle name="40% — акцент2 8" xfId="71"/>
    <cellStyle name="40% — акцент2 9" xfId="72"/>
    <cellStyle name="40% - Акцент3 2" xfId="73"/>
    <cellStyle name="40% — акцент3 2" xfId="74"/>
    <cellStyle name="40% — акцент3 3" xfId="75"/>
    <cellStyle name="40% — акцент3 4" xfId="76"/>
    <cellStyle name="40% — акцент3 5" xfId="77"/>
    <cellStyle name="40% — акцент3 6" xfId="78"/>
    <cellStyle name="40% — акцент3 7" xfId="79"/>
    <cellStyle name="40% — акцент3 8" xfId="80"/>
    <cellStyle name="40% — акцент3 9" xfId="81"/>
    <cellStyle name="40% - Акцент4 2" xfId="82"/>
    <cellStyle name="40% — акцент4 2" xfId="83"/>
    <cellStyle name="40% — акцент4 3" xfId="84"/>
    <cellStyle name="40% — акцент4 4" xfId="85"/>
    <cellStyle name="40% — акцент4 5" xfId="86"/>
    <cellStyle name="40% — акцент4 6" xfId="87"/>
    <cellStyle name="40% — акцент4 7" xfId="88"/>
    <cellStyle name="40% — акцент4 8" xfId="89"/>
    <cellStyle name="40% — акцент4 9" xfId="90"/>
    <cellStyle name="40% - Акцент5 2" xfId="91"/>
    <cellStyle name="40% — акцент5 2" xfId="92"/>
    <cellStyle name="40% — акцент5 3" xfId="93"/>
    <cellStyle name="40% — акцент5 4" xfId="94"/>
    <cellStyle name="40% — акцент5 5" xfId="95"/>
    <cellStyle name="40% — акцент5 6" xfId="96"/>
    <cellStyle name="40% — акцент5 7" xfId="97"/>
    <cellStyle name="40% — акцент5 8" xfId="98"/>
    <cellStyle name="40% — акцент5 9" xfId="99"/>
    <cellStyle name="40% - Акцент6 2" xfId="100"/>
    <cellStyle name="40% — акцент6 2" xfId="101"/>
    <cellStyle name="40% — акцент6 3" xfId="102"/>
    <cellStyle name="40% — акцент6 4" xfId="103"/>
    <cellStyle name="40% — акцент6 5" xfId="104"/>
    <cellStyle name="40% — акцент6 6" xfId="105"/>
    <cellStyle name="40% — акцент6 7" xfId="106"/>
    <cellStyle name="40% — акцент6 8" xfId="107"/>
    <cellStyle name="40% — акцент6 9" xfId="108"/>
    <cellStyle name="60% - Акцент1 2" xfId="109"/>
    <cellStyle name="60% — акцент1 2" xfId="110"/>
    <cellStyle name="60% — акцент1 3" xfId="111"/>
    <cellStyle name="60% — акцент1 4" xfId="112"/>
    <cellStyle name="60% — акцент1 5" xfId="113"/>
    <cellStyle name="60% — акцент1 6" xfId="114"/>
    <cellStyle name="60% — акцент1 7" xfId="115"/>
    <cellStyle name="60% — акцент1 8" xfId="116"/>
    <cellStyle name="60% — акцент1 9" xfId="117"/>
    <cellStyle name="60% - Акцент2 2" xfId="118"/>
    <cellStyle name="60% — акцент2 2" xfId="119"/>
    <cellStyle name="60% — акцент2 3" xfId="120"/>
    <cellStyle name="60% — акцент2 4" xfId="121"/>
    <cellStyle name="60% — акцент2 5" xfId="122"/>
    <cellStyle name="60% — акцент2 6" xfId="123"/>
    <cellStyle name="60% — акцент2 7" xfId="124"/>
    <cellStyle name="60% — акцент2 8" xfId="125"/>
    <cellStyle name="60% — акцент2 9" xfId="126"/>
    <cellStyle name="60% - Акцент3 2" xfId="127"/>
    <cellStyle name="60% — акцент3 2" xfId="128"/>
    <cellStyle name="60% — акцент3 3" xfId="129"/>
    <cellStyle name="60% — акцент3 4" xfId="130"/>
    <cellStyle name="60% — акцент3 5" xfId="131"/>
    <cellStyle name="60% — акцент3 6" xfId="132"/>
    <cellStyle name="60% — акцент3 7" xfId="133"/>
    <cellStyle name="60% — акцент3 8" xfId="134"/>
    <cellStyle name="60% — акцент3 9" xfId="135"/>
    <cellStyle name="60% - Акцент4 2" xfId="136"/>
    <cellStyle name="60% — акцент4 2" xfId="137"/>
    <cellStyle name="60% — акцент4 3" xfId="138"/>
    <cellStyle name="60% — акцент4 4" xfId="139"/>
    <cellStyle name="60% — акцент4 5" xfId="140"/>
    <cellStyle name="60% — акцент4 6" xfId="141"/>
    <cellStyle name="60% — акцент4 7" xfId="142"/>
    <cellStyle name="60% — акцент4 8" xfId="143"/>
    <cellStyle name="60% — акцент4 9" xfId="144"/>
    <cellStyle name="60% - Акцент5 2" xfId="145"/>
    <cellStyle name="60% — акцент5 2" xfId="146"/>
    <cellStyle name="60% — акцент5 3" xfId="147"/>
    <cellStyle name="60% — акцент5 4" xfId="148"/>
    <cellStyle name="60% — акцент5 5" xfId="149"/>
    <cellStyle name="60% — акцент5 6" xfId="150"/>
    <cellStyle name="60% — акцент5 7" xfId="151"/>
    <cellStyle name="60% — акцент5 8" xfId="152"/>
    <cellStyle name="60% — акцент5 9" xfId="153"/>
    <cellStyle name="60% - Акцент6 2" xfId="154"/>
    <cellStyle name="60% — акцент6 2" xfId="155"/>
    <cellStyle name="60% — акцент6 3" xfId="156"/>
    <cellStyle name="60% — акцент6 4" xfId="157"/>
    <cellStyle name="60% — акцент6 5" xfId="158"/>
    <cellStyle name="60% — акцент6 6" xfId="159"/>
    <cellStyle name="60% — акцент6 7" xfId="160"/>
    <cellStyle name="60% — акцент6 8" xfId="161"/>
    <cellStyle name="60% — акцент6 9" xfId="162"/>
    <cellStyle name="Normal 2" xfId="163"/>
    <cellStyle name="Акцент1 2" xfId="164"/>
    <cellStyle name="Акцент2 2" xfId="165"/>
    <cellStyle name="Акцент3 2" xfId="166"/>
    <cellStyle name="Акцент4 2" xfId="167"/>
    <cellStyle name="Акцент5 2" xfId="168"/>
    <cellStyle name="Акцент6 2" xfId="169"/>
    <cellStyle name="Ввод  2" xfId="170"/>
    <cellStyle name="Вывод 2" xfId="171"/>
    <cellStyle name="Вычисление 2" xfId="172"/>
    <cellStyle name="Заголовок 1 2" xfId="173"/>
    <cellStyle name="Заголовок 2 2" xfId="174"/>
    <cellStyle name="Заголовок 3 2" xfId="175"/>
    <cellStyle name="Заголовок 4 2" xfId="176"/>
    <cellStyle name="Итог 2" xfId="177"/>
    <cellStyle name="Контрольная ячейка 2" xfId="178"/>
    <cellStyle name="Название 2" xfId="179"/>
    <cellStyle name="Нейтральный 2" xfId="180"/>
    <cellStyle name="Обычный" xfId="0" builtinId="0"/>
    <cellStyle name="Обычный 10" xfId="181"/>
    <cellStyle name="Обычный 11" xfId="182"/>
    <cellStyle name="Обычный 12 2" xfId="183"/>
    <cellStyle name="Обычный 2" xfId="184"/>
    <cellStyle name="Обычный 2 26 2" xfId="185"/>
    <cellStyle name="Обычный 3" xfId="186"/>
    <cellStyle name="Обычный 3 2" xfId="187"/>
    <cellStyle name="Обычный 3 2 2 2" xfId="188"/>
    <cellStyle name="Обычный 3 21" xfId="189"/>
    <cellStyle name="Обычный 4" xfId="190"/>
    <cellStyle name="Обычный 4 2" xfId="191"/>
    <cellStyle name="Обычный 5" xfId="192"/>
    <cellStyle name="Обычный 6" xfId="193"/>
    <cellStyle name="Обычный 6 2" xfId="194"/>
    <cellStyle name="Обычный 6 2 2" xfId="195"/>
    <cellStyle name="Обычный 6 2 2 2" xfId="196"/>
    <cellStyle name="Обычный 6 2 2 2 2" xfId="197"/>
    <cellStyle name="Обычный 6 2 2 2 2 2" xfId="198"/>
    <cellStyle name="Обычный 6 2 2 2 2 2 2" xfId="199"/>
    <cellStyle name="Обычный 6 2 2 2 2 2 3" xfId="200"/>
    <cellStyle name="Обычный 6 2 2 2 2 3" xfId="201"/>
    <cellStyle name="Обычный 6 2 2 2 2 4" xfId="202"/>
    <cellStyle name="Обычный 6 2 2 2 3" xfId="203"/>
    <cellStyle name="Обычный 6 2 2 2 3 2" xfId="204"/>
    <cellStyle name="Обычный 6 2 2 2 3 3" xfId="205"/>
    <cellStyle name="Обычный 6 2 2 2 4" xfId="206"/>
    <cellStyle name="Обычный 6 2 2 2 5" xfId="207"/>
    <cellStyle name="Обычный 6 2 2 3" xfId="208"/>
    <cellStyle name="Обычный 6 2 2 3 2" xfId="209"/>
    <cellStyle name="Обычный 6 2 2 3 2 2" xfId="210"/>
    <cellStyle name="Обычный 6 2 2 3 2 3" xfId="211"/>
    <cellStyle name="Обычный 6 2 2 3 3" xfId="212"/>
    <cellStyle name="Обычный 6 2 2 3 4" xfId="213"/>
    <cellStyle name="Обычный 6 2 2 4" xfId="214"/>
    <cellStyle name="Обычный 6 2 2 4 2" xfId="215"/>
    <cellStyle name="Обычный 6 2 2 4 2 2" xfId="216"/>
    <cellStyle name="Обычный 6 2 2 4 2 3" xfId="217"/>
    <cellStyle name="Обычный 6 2 2 4 3" xfId="218"/>
    <cellStyle name="Обычный 6 2 2 4 4" xfId="219"/>
    <cellStyle name="Обычный 6 2 2 5" xfId="220"/>
    <cellStyle name="Обычный 6 2 2 5 2" xfId="221"/>
    <cellStyle name="Обычный 6 2 2 5 3" xfId="222"/>
    <cellStyle name="Обычный 6 2 2 6" xfId="223"/>
    <cellStyle name="Обычный 6 2 2 7" xfId="224"/>
    <cellStyle name="Обычный 6 2 2 8" xfId="225"/>
    <cellStyle name="Обычный 6 2 3" xfId="226"/>
    <cellStyle name="Обычный 6 2 3 2" xfId="227"/>
    <cellStyle name="Обычный 6 2 3 2 2" xfId="228"/>
    <cellStyle name="Обычный 6 2 3 2 2 2" xfId="229"/>
    <cellStyle name="Обычный 6 2 3 2 2 2 2" xfId="230"/>
    <cellStyle name="Обычный 6 2 3 2 2 2 3" xfId="231"/>
    <cellStyle name="Обычный 6 2 3 2 2 3" xfId="232"/>
    <cellStyle name="Обычный 6 2 3 2 2 4" xfId="233"/>
    <cellStyle name="Обычный 6 2 3 2 3" xfId="234"/>
    <cellStyle name="Обычный 6 2 3 2 3 2" xfId="235"/>
    <cellStyle name="Обычный 6 2 3 2 3 3" xfId="236"/>
    <cellStyle name="Обычный 6 2 3 2 4" xfId="237"/>
    <cellStyle name="Обычный 6 2 3 2 5" xfId="238"/>
    <cellStyle name="Обычный 6 2 3 3" xfId="239"/>
    <cellStyle name="Обычный 6 2 3 3 2" xfId="240"/>
    <cellStyle name="Обычный 6 2 3 3 2 2" xfId="241"/>
    <cellStyle name="Обычный 6 2 3 3 2 3" xfId="242"/>
    <cellStyle name="Обычный 6 2 3 3 3" xfId="243"/>
    <cellStyle name="Обычный 6 2 3 3 4" xfId="244"/>
    <cellStyle name="Обычный 6 2 3 4" xfId="245"/>
    <cellStyle name="Обычный 6 2 3 4 2" xfId="246"/>
    <cellStyle name="Обычный 6 2 3 4 2 2" xfId="247"/>
    <cellStyle name="Обычный 6 2 3 4 2 3" xfId="248"/>
    <cellStyle name="Обычный 6 2 3 4 3" xfId="249"/>
    <cellStyle name="Обычный 6 2 3 4 4" xfId="250"/>
    <cellStyle name="Обычный 6 2 3 5" xfId="251"/>
    <cellStyle name="Обычный 6 2 3 5 2" xfId="252"/>
    <cellStyle name="Обычный 6 2 3 5 3" xfId="253"/>
    <cellStyle name="Обычный 6 2 3 6" xfId="254"/>
    <cellStyle name="Обычный 6 2 3 7" xfId="255"/>
    <cellStyle name="Обычный 6 2 3 8" xfId="256"/>
    <cellStyle name="Обычный 6 2 4" xfId="257"/>
    <cellStyle name="Обычный 6 2 4 2" xfId="258"/>
    <cellStyle name="Обычный 6 2 4 2 2" xfId="259"/>
    <cellStyle name="Обычный 6 2 4 2 3" xfId="260"/>
    <cellStyle name="Обычный 6 2 4 3" xfId="261"/>
    <cellStyle name="Обычный 6 2 4 4" xfId="262"/>
    <cellStyle name="Обычный 6 2 5" xfId="263"/>
    <cellStyle name="Обычный 6 2 5 2" xfId="264"/>
    <cellStyle name="Обычный 6 2 5 2 2" xfId="265"/>
    <cellStyle name="Обычный 6 2 5 2 3" xfId="266"/>
    <cellStyle name="Обычный 6 2 5 3" xfId="267"/>
    <cellStyle name="Обычный 6 2 5 4" xfId="268"/>
    <cellStyle name="Обычный 6 2 6" xfId="269"/>
    <cellStyle name="Обычный 6 2 6 2" xfId="270"/>
    <cellStyle name="Обычный 6 2 6 3" xfId="271"/>
    <cellStyle name="Обычный 6 2 7" xfId="272"/>
    <cellStyle name="Обычный 6 2 8" xfId="273"/>
    <cellStyle name="Обычный 6 2 9" xfId="274"/>
    <cellStyle name="Обычный 6 3" xfId="275"/>
    <cellStyle name="Обычный 6 3 2" xfId="276"/>
    <cellStyle name="Обычный 6 3 2 2" xfId="277"/>
    <cellStyle name="Обычный 6 3 2 3" xfId="278"/>
    <cellStyle name="Обычный 6 3 3" xfId="279"/>
    <cellStyle name="Обычный 6 3 4" xfId="280"/>
    <cellStyle name="Обычный 6 4" xfId="281"/>
    <cellStyle name="Обычный 6 4 2" xfId="282"/>
    <cellStyle name="Обычный 6 4 2 2" xfId="283"/>
    <cellStyle name="Обычный 6 4 2 3" xfId="284"/>
    <cellStyle name="Обычный 6 4 3" xfId="285"/>
    <cellStyle name="Обычный 6 4 4" xfId="286"/>
    <cellStyle name="Обычный 6 5" xfId="287"/>
    <cellStyle name="Обычный 6 5 2" xfId="288"/>
    <cellStyle name="Обычный 6 5 3" xfId="289"/>
    <cellStyle name="Обычный 6 6" xfId="290"/>
    <cellStyle name="Обычный 6 7" xfId="291"/>
    <cellStyle name="Обычный 6 8" xfId="292"/>
    <cellStyle name="Обычный 7" xfId="293"/>
    <cellStyle name="Обычный 7 2" xfId="294"/>
    <cellStyle name="Обычный 7 2 2" xfId="295"/>
    <cellStyle name="Обычный 7 2 2 2" xfId="296"/>
    <cellStyle name="Обычный 7 2 2 2 2" xfId="297"/>
    <cellStyle name="Обычный 7 2 2 2 3" xfId="298"/>
    <cellStyle name="Обычный 7 2 2 3" xfId="299"/>
    <cellStyle name="Обычный 7 2 2 4" xfId="300"/>
    <cellStyle name="Обычный 7 2 3" xfId="301"/>
    <cellStyle name="Обычный 7 2 3 2" xfId="302"/>
    <cellStyle name="Обычный 7 2 3 2 2" xfId="303"/>
    <cellStyle name="Обычный 7 2 3 2 3" xfId="304"/>
    <cellStyle name="Обычный 7 2 3 3" xfId="305"/>
    <cellStyle name="Обычный 7 2 3 4" xfId="306"/>
    <cellStyle name="Обычный 7 2 4" xfId="307"/>
    <cellStyle name="Обычный 7 2 4 2" xfId="308"/>
    <cellStyle name="Обычный 7 2 4 3" xfId="309"/>
    <cellStyle name="Обычный 7 2 5" xfId="310"/>
    <cellStyle name="Обычный 7 2 6" xfId="311"/>
    <cellStyle name="Обычный 7 2 7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3" xfId="318"/>
    <cellStyle name="Обычный 9 2 2 4" xfId="319"/>
    <cellStyle name="Обычный 9 2 3" xfId="320"/>
    <cellStyle name="Обычный 9 2 4" xfId="321"/>
    <cellStyle name="Обычный 9 3" xfId="322"/>
    <cellStyle name="Обычный 9 3 2" xfId="323"/>
    <cellStyle name="Обычный 9 3 3" xfId="324"/>
    <cellStyle name="Обычный 9 3 4" xfId="325"/>
    <cellStyle name="Обычный 9 4" xfId="326"/>
    <cellStyle name="Обычный 9 5" xfId="327"/>
    <cellStyle name="Обычный_Форматы по компаниям_last" xfId="328"/>
    <cellStyle name="Плохой 2" xfId="329"/>
    <cellStyle name="Пояснение 2" xfId="330"/>
    <cellStyle name="Примечание 2" xfId="331"/>
    <cellStyle name="Процентный 2" xfId="332"/>
    <cellStyle name="Процентный 3" xfId="333"/>
    <cellStyle name="Связанная ячейка 2" xfId="334"/>
    <cellStyle name="Стиль 1" xfId="335"/>
    <cellStyle name="Текст предупреждения 2" xfId="336"/>
    <cellStyle name="Финансовый 2" xfId="337"/>
    <cellStyle name="Финансовый 2 2" xfId="338"/>
    <cellStyle name="Финансовый 2 2 2" xfId="339"/>
    <cellStyle name="Финансовый 2 2 2 2" xfId="340"/>
    <cellStyle name="Финансовый 2 2 2 2 2" xfId="341"/>
    <cellStyle name="Финансовый 2 2 2 3" xfId="342"/>
    <cellStyle name="Финансовый 2 2 3" xfId="343"/>
    <cellStyle name="Финансовый 2 2 4" xfId="344"/>
    <cellStyle name="Финансовый 2 3" xfId="345"/>
    <cellStyle name="Финансовый 2 3 2" xfId="346"/>
    <cellStyle name="Финансовый 2 3 2 2" xfId="347"/>
    <cellStyle name="Финансовый 2 3 2 3" xfId="348"/>
    <cellStyle name="Финансовый 2 3 3" xfId="349"/>
    <cellStyle name="Финансовый 2 3 4" xfId="350"/>
    <cellStyle name="Финансовый 2 4" xfId="351"/>
    <cellStyle name="Финансовый 2 4 2" xfId="352"/>
    <cellStyle name="Финансовый 2 4 3" xfId="353"/>
    <cellStyle name="Финансовый 2 5" xfId="354"/>
    <cellStyle name="Финансовый 2 6" xfId="355"/>
    <cellStyle name="Финансовый 2 7" xfId="356"/>
    <cellStyle name="Финансовый 3" xfId="357"/>
    <cellStyle name="Финансовый 3 2" xfId="358"/>
    <cellStyle name="Финансовый 3 2 2" xfId="359"/>
    <cellStyle name="Финансовый 3 2 2 2" xfId="360"/>
    <cellStyle name="Финансовый 3 2 2 3" xfId="361"/>
    <cellStyle name="Финансовый 3 2 3" xfId="362"/>
    <cellStyle name="Финансовый 3 2 4" xfId="363"/>
    <cellStyle name="Финансовый 3 3" xfId="364"/>
    <cellStyle name="Финансовый 3 3 2" xfId="365"/>
    <cellStyle name="Финансовый 3 3 2 2" xfId="366"/>
    <cellStyle name="Финансовый 3 3 2 3" xfId="367"/>
    <cellStyle name="Финансовый 3 3 3" xfId="368"/>
    <cellStyle name="Финансовый 3 3 4" xfId="369"/>
    <cellStyle name="Финансовый 3 4" xfId="370"/>
    <cellStyle name="Финансовый 3 4 2" xfId="371"/>
    <cellStyle name="Финансовый 3 4 3" xfId="372"/>
    <cellStyle name="Финансовый 3 5" xfId="373"/>
    <cellStyle name="Финансовый 3 6" xfId="374"/>
    <cellStyle name="Финансовый 3 7" xfId="375"/>
    <cellStyle name="Хороший 2" xfId="3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3.xml"/><Relationship  Id="rId11" Type="http://schemas.openxmlformats.org/officeDocument/2006/relationships/worksheet" Target="worksheets/sheet11.xml"/><Relationship  Id="rId10" Type="http://schemas.openxmlformats.org/officeDocument/2006/relationships/worksheet" Target="worksheets/sheet10.xml"/><Relationship  Id="rId15" Type="http://schemas.openxmlformats.org/officeDocument/2006/relationships/sharedStrings" Target="sharedStrings.xml"/><Relationship  Id="rId9" Type="http://schemas.openxmlformats.org/officeDocument/2006/relationships/worksheet" Target="worksheets/sheet9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14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16" Type="http://schemas.openxmlformats.org/officeDocument/2006/relationships/styles" Target="styles.xml"/><Relationship  Id="rId4" Type="http://schemas.openxmlformats.org/officeDocument/2006/relationships/worksheet" Target="worksheets/sheet4.xml"/><Relationship  Id="rId12" Type="http://schemas.openxmlformats.org/officeDocument/2006/relationships/worksheet" Target="worksheets/sheet12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selection activeCell="A6" activeCellId="0" sqref="A6:T6"/>
    </sheetView>
  </sheetViews>
  <sheetFormatPr defaultColWidth="9" defaultRowHeight="15"/>
  <cols>
    <col customWidth="1" min="1" max="1" style="1" width="7.875"/>
    <col customWidth="1" min="2" max="2" style="1" width="110.44140625"/>
    <col customWidth="1" min="3" max="3" style="1" width="22.00390625"/>
    <col customWidth="1" min="4" max="4" style="1" width="6.375"/>
    <col customWidth="1" min="5" max="5" style="1" width="6.00390625"/>
    <col customWidth="1" min="6" max="6" style="1" width="3.75390625"/>
    <col customWidth="1" min="7" max="7" style="1" width="10.625"/>
    <col customWidth="1" min="8" max="8" style="1" width="6.50390625"/>
    <col customWidth="1" min="9" max="9" style="1" width="13.75390625"/>
    <col customWidth="1" min="10" max="10" style="1" width="14.00390625"/>
    <col customWidth="1" min="11" max="11" style="1" width="11.625"/>
    <col customWidth="1" min="12" max="12" style="1" width="4.109375"/>
    <col customWidth="1" min="13" max="13" style="1" width="4.625"/>
    <col customWidth="1" min="14" max="14" style="1" width="13.375"/>
    <col customWidth="1" min="15" max="15" style="1" width="4.625"/>
    <col customWidth="1" min="16" max="16" style="1" width="11.75390625"/>
    <col customWidth="1" min="17" max="18" style="1" width="4.625"/>
    <col customWidth="1" min="19" max="19" style="1" width="13.375"/>
    <col customWidth="1" min="20" max="20" style="1" width="4.375"/>
    <col customWidth="1" min="21" max="21" style="1" width="11.125"/>
    <col customWidth="1" min="22" max="22" style="1" width="5.25390625"/>
    <col customWidth="1" min="23" max="23" style="1" width="4.625"/>
    <col customWidth="1" min="24" max="24" style="1" width="13.00390625"/>
    <col customWidth="1" min="25" max="25" style="1" width="4.625"/>
    <col customWidth="1" min="26" max="26" style="1" width="11.625"/>
    <col customWidth="1" min="27" max="27" style="1" width="4.125"/>
    <col customWidth="1" min="28" max="28" style="1" width="4.50390625"/>
    <col customWidth="1" min="29" max="29" style="1" width="13.50390625"/>
    <col customWidth="1" min="30" max="30" style="1" width="5.25390625"/>
    <col customWidth="1" min="31" max="31" style="1" width="11.875"/>
    <col customWidth="1" min="32" max="32" style="1" width="2.625"/>
    <col customWidth="1" min="33" max="33" style="1" width="4.625"/>
    <col customWidth="1" min="34" max="34" style="1" width="13.375"/>
    <col customWidth="1" min="35" max="35" style="1" width="2.625"/>
    <col customWidth="1" min="36" max="36" style="1" width="18.00390625"/>
    <col min="37" max="16384" style="1" width="9"/>
  </cols>
  <sheetData>
    <row r="1" ht="24.449999999999999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X1" s="4" t="str">
        <f>'0'!AB1</f>
        <v xml:space="preserve">Приложение № 1 к приказу  </v>
      </c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</row>
    <row r="2" s="1" customFormat="1" ht="27.199999999999999" customHeight="1">
      <c r="A2" s="3"/>
      <c r="B2" s="3"/>
      <c r="C2" s="3"/>
      <c r="D2" s="3"/>
      <c r="E2" s="3"/>
      <c r="F2" s="3"/>
      <c r="G2" s="3"/>
      <c r="H2" s="3"/>
      <c r="I2" s="3"/>
      <c r="J2" s="3"/>
      <c r="X2" s="5" t="str">
        <f>'0'!AC1</f>
        <v xml:space="preserve">Минпромэнерго Чувашии от 31.10.2024 № 01-04/92  </v>
      </c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ht="56.399999999999999" customHeight="1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8"/>
    </row>
    <row r="4" ht="2.75" hidden="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  <c r="W4" s="8"/>
      <c r="X4" s="8"/>
      <c r="Y4" s="8"/>
    </row>
    <row r="5" s="1" customFormat="1" ht="7.5" hidden="1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8"/>
      <c r="V5" s="8"/>
      <c r="W5" s="8"/>
      <c r="X5" s="8"/>
      <c r="Y5" s="8"/>
    </row>
    <row r="6" s="1" customFormat="1" ht="29.25">
      <c r="A6" s="10" t="str">
        <f>'0'!AB10</f>
        <v xml:space="preserve">Общество с ограниченной ответственностью «РЭС-Энерго» 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8"/>
      <c r="V6" s="8"/>
      <c r="W6" s="8"/>
      <c r="X6" s="8"/>
      <c r="Y6" s="8"/>
    </row>
    <row r="7" s="1" customFormat="1" ht="14.300000000000001" customHeight="1">
      <c r="A7" s="11" t="s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8"/>
      <c r="V7" s="8"/>
      <c r="W7" s="8"/>
      <c r="X7" s="8"/>
      <c r="Y7" s="8"/>
    </row>
    <row r="8" ht="5.9500000000000002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="8" customFormat="1" ht="132.59999999999999" customHeight="1">
      <c r="A9" s="14" t="s">
        <v>3</v>
      </c>
      <c r="B9" s="15" t="s">
        <v>4</v>
      </c>
      <c r="C9" s="16" t="s">
        <v>5</v>
      </c>
      <c r="D9" s="17" t="s">
        <v>6</v>
      </c>
      <c r="E9" s="18" t="s">
        <v>7</v>
      </c>
      <c r="F9" s="19" t="s">
        <v>8</v>
      </c>
      <c r="G9" s="19"/>
      <c r="H9" s="19"/>
      <c r="I9" s="20" t="s">
        <v>9</v>
      </c>
      <c r="J9" s="21" t="s">
        <v>10</v>
      </c>
      <c r="K9" s="22" t="s">
        <v>11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4"/>
    </row>
    <row r="10" s="8" customFormat="1" ht="40.799999999999997" customHeight="1">
      <c r="A10" s="25"/>
      <c r="B10" s="15"/>
      <c r="C10" s="26"/>
      <c r="D10" s="17"/>
      <c r="E10" s="27"/>
      <c r="F10" s="28" t="s">
        <v>12</v>
      </c>
      <c r="G10" s="29"/>
      <c r="H10" s="30"/>
      <c r="I10" s="20"/>
      <c r="J10" s="31"/>
      <c r="K10" s="32" t="s">
        <v>13</v>
      </c>
      <c r="L10" s="33"/>
      <c r="M10" s="33"/>
      <c r="N10" s="33"/>
      <c r="O10" s="34"/>
      <c r="P10" s="32" t="s">
        <v>14</v>
      </c>
      <c r="Q10" s="33"/>
      <c r="R10" s="33"/>
      <c r="S10" s="33"/>
      <c r="T10" s="34"/>
      <c r="U10" s="32" t="s">
        <v>15</v>
      </c>
      <c r="V10" s="33"/>
      <c r="W10" s="33"/>
      <c r="X10" s="33"/>
      <c r="Y10" s="34"/>
      <c r="Z10" s="32" t="s">
        <v>16</v>
      </c>
      <c r="AA10" s="33"/>
      <c r="AB10" s="33"/>
      <c r="AC10" s="33"/>
      <c r="AD10" s="34"/>
      <c r="AE10" s="32" t="s">
        <v>17</v>
      </c>
      <c r="AF10" s="33"/>
      <c r="AG10" s="33"/>
      <c r="AH10" s="33"/>
      <c r="AI10" s="34"/>
    </row>
    <row r="11" s="8" customFormat="1" ht="273.60000000000002" customHeight="1">
      <c r="A11" s="35"/>
      <c r="B11" s="15"/>
      <c r="C11" s="36"/>
      <c r="D11" s="17"/>
      <c r="E11" s="36" t="s">
        <v>18</v>
      </c>
      <c r="F11" s="17" t="s">
        <v>19</v>
      </c>
      <c r="G11" s="17" t="s">
        <v>20</v>
      </c>
      <c r="H11" s="17" t="s">
        <v>21</v>
      </c>
      <c r="I11" s="26" t="s">
        <v>12</v>
      </c>
      <c r="J11" s="17" t="s">
        <v>22</v>
      </c>
      <c r="K11" s="37" t="s">
        <v>23</v>
      </c>
      <c r="L11" s="38" t="s">
        <v>24</v>
      </c>
      <c r="M11" s="39" t="s">
        <v>25</v>
      </c>
      <c r="N11" s="40" t="s">
        <v>26</v>
      </c>
      <c r="O11" s="40" t="s">
        <v>27</v>
      </c>
      <c r="P11" s="38" t="s">
        <v>23</v>
      </c>
      <c r="Q11" s="38" t="s">
        <v>24</v>
      </c>
      <c r="R11" s="39" t="s">
        <v>25</v>
      </c>
      <c r="S11" s="40" t="s">
        <v>26</v>
      </c>
      <c r="T11" s="40" t="s">
        <v>27</v>
      </c>
      <c r="U11" s="37" t="s">
        <v>23</v>
      </c>
      <c r="V11" s="38" t="s">
        <v>24</v>
      </c>
      <c r="W11" s="39" t="s">
        <v>25</v>
      </c>
      <c r="X11" s="38" t="s">
        <v>26</v>
      </c>
      <c r="Y11" s="38" t="s">
        <v>27</v>
      </c>
      <c r="Z11" s="37" t="s">
        <v>23</v>
      </c>
      <c r="AA11" s="38" t="s">
        <v>24</v>
      </c>
      <c r="AB11" s="39" t="s">
        <v>25</v>
      </c>
      <c r="AC11" s="38" t="s">
        <v>26</v>
      </c>
      <c r="AD11" s="38" t="s">
        <v>27</v>
      </c>
      <c r="AE11" s="38" t="s">
        <v>23</v>
      </c>
      <c r="AF11" s="38" t="s">
        <v>24</v>
      </c>
      <c r="AG11" s="39" t="s">
        <v>25</v>
      </c>
      <c r="AH11" s="40" t="s">
        <v>26</v>
      </c>
      <c r="AI11" s="40" t="s">
        <v>27</v>
      </c>
      <c r="AJ11" s="41"/>
      <c r="AK11" s="41"/>
      <c r="AL11" s="41"/>
      <c r="AM11" s="41"/>
      <c r="AN11" s="41"/>
      <c r="AO11" s="41"/>
      <c r="AP11" s="41"/>
      <c r="AQ11" s="41"/>
    </row>
    <row r="12" s="42" customFormat="1" ht="14.949999999999999" customHeight="1">
      <c r="A12" s="43">
        <v>1</v>
      </c>
      <c r="B12" s="43">
        <v>2</v>
      </c>
      <c r="C12" s="43">
        <v>3</v>
      </c>
      <c r="D12" s="43">
        <v>4</v>
      </c>
      <c r="E12" s="43">
        <v>5</v>
      </c>
      <c r="F12" s="43">
        <v>6</v>
      </c>
      <c r="G12" s="43">
        <v>7</v>
      </c>
      <c r="H12" s="43">
        <v>8</v>
      </c>
      <c r="I12" s="43">
        <v>9</v>
      </c>
      <c r="J12" s="43">
        <v>10</v>
      </c>
      <c r="K12" s="44" t="s">
        <v>28</v>
      </c>
      <c r="L12" s="45" t="s">
        <v>29</v>
      </c>
      <c r="M12" s="45" t="s">
        <v>30</v>
      </c>
      <c r="N12" s="45" t="s">
        <v>31</v>
      </c>
      <c r="O12" s="45" t="s">
        <v>32</v>
      </c>
      <c r="P12" s="45" t="s">
        <v>33</v>
      </c>
      <c r="Q12" s="45" t="s">
        <v>34</v>
      </c>
      <c r="R12" s="45" t="s">
        <v>35</v>
      </c>
      <c r="S12" s="45" t="s">
        <v>36</v>
      </c>
      <c r="T12" s="46" t="s">
        <v>37</v>
      </c>
      <c r="U12" s="45" t="s">
        <v>38</v>
      </c>
      <c r="V12" s="45" t="s">
        <v>39</v>
      </c>
      <c r="W12" s="45" t="s">
        <v>40</v>
      </c>
      <c r="X12" s="45" t="s">
        <v>41</v>
      </c>
      <c r="Y12" s="46" t="s">
        <v>42</v>
      </c>
      <c r="Z12" s="45" t="s">
        <v>43</v>
      </c>
      <c r="AA12" s="46" t="s">
        <v>44</v>
      </c>
      <c r="AB12" s="46" t="s">
        <v>45</v>
      </c>
      <c r="AC12" s="45" t="s">
        <v>46</v>
      </c>
      <c r="AD12" s="46" t="s">
        <v>47</v>
      </c>
      <c r="AE12" s="47">
        <v>12</v>
      </c>
      <c r="AF12" s="47">
        <v>13</v>
      </c>
      <c r="AG12" s="47">
        <v>14</v>
      </c>
      <c r="AH12" s="47">
        <v>15</v>
      </c>
      <c r="AI12" s="47">
        <v>16</v>
      </c>
      <c r="AJ12" s="48"/>
      <c r="AK12" s="48"/>
      <c r="AL12" s="48"/>
      <c r="AM12" s="48"/>
      <c r="AN12" s="48"/>
      <c r="AO12" s="48"/>
      <c r="AP12" s="48"/>
      <c r="AQ12" s="48"/>
    </row>
    <row r="13" ht="18">
      <c r="A13" s="49">
        <v>0</v>
      </c>
      <c r="B13" s="50" t="s">
        <v>48</v>
      </c>
      <c r="C13" s="51"/>
      <c r="D13" s="52"/>
      <c r="E13" s="51" t="str">
        <f>IF(SUM(E15,E17)=0,"",SUM(E15,E17))</f>
        <v/>
      </c>
      <c r="F13" s="53"/>
      <c r="G13" s="54">
        <f>G41</f>
        <v>59.669945897023624</v>
      </c>
      <c r="H13" s="55"/>
      <c r="I13" s="56">
        <f>I41</f>
        <v>59.669945897023624</v>
      </c>
      <c r="J13" s="54">
        <f>J41</f>
        <v>59.669945897023624</v>
      </c>
      <c r="K13" s="57">
        <f>K41</f>
        <v>14.916915205619999</v>
      </c>
      <c r="L13" s="58"/>
      <c r="M13" s="58"/>
      <c r="N13" s="59">
        <f>N41</f>
        <v>14.916915205619999</v>
      </c>
      <c r="O13" s="58"/>
      <c r="P13" s="59">
        <f>P41</f>
        <v>14.90953488905088</v>
      </c>
      <c r="Q13" s="58"/>
      <c r="R13" s="58"/>
      <c r="S13" s="59">
        <f>S41</f>
        <v>14.90953488905088</v>
      </c>
      <c r="T13" s="58"/>
      <c r="U13" s="59">
        <f>U41</f>
        <v>14.922802710661262</v>
      </c>
      <c r="V13" s="58"/>
      <c r="W13" s="58"/>
      <c r="X13" s="59">
        <f>X41</f>
        <v>14.922802710661262</v>
      </c>
      <c r="Y13" s="58"/>
      <c r="Z13" s="59">
        <f>Z41</f>
        <v>14.92069309169149</v>
      </c>
      <c r="AA13" s="58"/>
      <c r="AB13" s="58"/>
      <c r="AC13" s="59">
        <f>AC41</f>
        <v>14.92069309169149</v>
      </c>
      <c r="AD13" s="58"/>
      <c r="AE13" s="59">
        <f>AE41</f>
        <v>59.669945897023624</v>
      </c>
      <c r="AF13" s="58"/>
      <c r="AG13" s="58"/>
      <c r="AH13" s="59">
        <f>AH41</f>
        <v>59.669945897023624</v>
      </c>
      <c r="AI13" s="58"/>
      <c r="AJ13" s="60"/>
    </row>
    <row r="14" ht="18">
      <c r="A14" s="49" t="s">
        <v>49</v>
      </c>
      <c r="B14" s="50" t="s">
        <v>50</v>
      </c>
      <c r="C14" s="51"/>
      <c r="D14" s="52"/>
      <c r="E14" s="51"/>
      <c r="F14" s="61"/>
      <c r="G14" s="54"/>
      <c r="H14" s="55"/>
      <c r="I14" s="54"/>
      <c r="J14" s="56"/>
      <c r="K14" s="62"/>
      <c r="L14" s="58"/>
      <c r="M14" s="58"/>
      <c r="N14" s="63"/>
      <c r="O14" s="58"/>
      <c r="P14" s="63"/>
      <c r="Q14" s="58"/>
      <c r="R14" s="58"/>
      <c r="S14" s="63"/>
      <c r="T14" s="58"/>
      <c r="U14" s="63"/>
      <c r="V14" s="58"/>
      <c r="W14" s="58"/>
      <c r="X14" s="63"/>
      <c r="Y14" s="58"/>
      <c r="Z14" s="63"/>
      <c r="AA14" s="58"/>
      <c r="AB14" s="58"/>
      <c r="AC14" s="63"/>
      <c r="AD14" s="58"/>
      <c r="AE14" s="63"/>
      <c r="AF14" s="58"/>
      <c r="AG14" s="58"/>
      <c r="AH14" s="63"/>
      <c r="AI14" s="58"/>
      <c r="AJ14" s="60"/>
    </row>
    <row r="15" ht="18.350000000000001" customHeight="1">
      <c r="A15" s="49" t="s">
        <v>51</v>
      </c>
      <c r="B15" s="50" t="s">
        <v>52</v>
      </c>
      <c r="C15" s="51"/>
      <c r="D15" s="52"/>
      <c r="E15" s="64"/>
      <c r="F15" s="53"/>
      <c r="G15" s="54">
        <f>G13</f>
        <v>59.669945897023624</v>
      </c>
      <c r="H15" s="55"/>
      <c r="I15" s="56">
        <f>I13</f>
        <v>59.669945897023624</v>
      </c>
      <c r="J15" s="54">
        <f>J13</f>
        <v>59.669945897023624</v>
      </c>
      <c r="K15" s="57">
        <f>K41</f>
        <v>14.916915205619999</v>
      </c>
      <c r="L15" s="58"/>
      <c r="M15" s="58"/>
      <c r="N15" s="59">
        <f>N41</f>
        <v>14.916915205619999</v>
      </c>
      <c r="O15" s="58"/>
      <c r="P15" s="59">
        <f>P41</f>
        <v>14.90953488905088</v>
      </c>
      <c r="Q15" s="58"/>
      <c r="R15" s="58"/>
      <c r="S15" s="59">
        <f>S41</f>
        <v>14.90953488905088</v>
      </c>
      <c r="T15" s="58"/>
      <c r="U15" s="59">
        <f>U41</f>
        <v>14.922802710661262</v>
      </c>
      <c r="V15" s="58"/>
      <c r="W15" s="58"/>
      <c r="X15" s="59">
        <f>X41</f>
        <v>14.922802710661262</v>
      </c>
      <c r="Y15" s="58"/>
      <c r="Z15" s="59">
        <f>Z41</f>
        <v>14.92069309169149</v>
      </c>
      <c r="AA15" s="58"/>
      <c r="AB15" s="58"/>
      <c r="AC15" s="59">
        <f>AC41</f>
        <v>14.92069309169149</v>
      </c>
      <c r="AD15" s="58"/>
      <c r="AE15" s="59">
        <f>AE41</f>
        <v>59.669945897023624</v>
      </c>
      <c r="AF15" s="58"/>
      <c r="AG15" s="58"/>
      <c r="AH15" s="59">
        <f>AH41</f>
        <v>59.669945897023624</v>
      </c>
      <c r="AI15" s="58"/>
      <c r="AJ15" s="60"/>
    </row>
    <row r="16" ht="0.69999999999999996" hidden="1" customHeight="1">
      <c r="A16" s="65" t="s">
        <v>53</v>
      </c>
      <c r="B16" s="66" t="s">
        <v>54</v>
      </c>
      <c r="C16" s="51"/>
      <c r="D16" s="52"/>
      <c r="E16" s="64"/>
      <c r="F16" s="61"/>
      <c r="G16" s="54"/>
      <c r="H16" s="55"/>
      <c r="I16" s="54"/>
      <c r="J16" s="56"/>
      <c r="K16" s="62"/>
      <c r="L16" s="58"/>
      <c r="M16" s="58"/>
      <c r="N16" s="63"/>
      <c r="O16" s="58"/>
      <c r="P16" s="63"/>
      <c r="Q16" s="58"/>
      <c r="R16" s="58"/>
      <c r="S16" s="63"/>
      <c r="T16" s="58"/>
      <c r="U16" s="63"/>
      <c r="V16" s="58"/>
      <c r="W16" s="58"/>
      <c r="X16" s="63"/>
      <c r="Y16" s="58"/>
      <c r="Z16" s="63"/>
      <c r="AA16" s="58"/>
      <c r="AB16" s="58"/>
      <c r="AC16" s="63"/>
      <c r="AD16" s="58"/>
      <c r="AE16" s="63"/>
      <c r="AF16" s="58"/>
      <c r="AG16" s="58"/>
      <c r="AH16" s="63"/>
      <c r="AI16" s="58"/>
      <c r="AJ16" s="60"/>
    </row>
    <row r="17" ht="19.050000000000001" hidden="1">
      <c r="A17" s="65" t="s">
        <v>55</v>
      </c>
      <c r="B17" s="66" t="s">
        <v>56</v>
      </c>
      <c r="C17" s="51"/>
      <c r="D17" s="52"/>
      <c r="E17" s="64"/>
      <c r="F17" s="53"/>
      <c r="G17" s="54"/>
      <c r="H17" s="55"/>
      <c r="I17" s="56"/>
      <c r="J17" s="54"/>
      <c r="K17" s="67"/>
      <c r="L17" s="58"/>
      <c r="M17" s="58"/>
      <c r="N17" s="63"/>
      <c r="O17" s="58"/>
      <c r="P17" s="63"/>
      <c r="Q17" s="58"/>
      <c r="R17" s="58"/>
      <c r="S17" s="63"/>
      <c r="T17" s="58"/>
      <c r="U17" s="63"/>
      <c r="V17" s="58"/>
      <c r="W17" s="58"/>
      <c r="X17" s="63"/>
      <c r="Y17" s="58"/>
      <c r="Z17" s="63"/>
      <c r="AA17" s="58"/>
      <c r="AB17" s="58"/>
      <c r="AC17" s="63"/>
      <c r="AD17" s="58"/>
      <c r="AE17" s="63"/>
      <c r="AF17" s="58"/>
      <c r="AG17" s="58"/>
      <c r="AH17" s="63"/>
      <c r="AI17" s="58"/>
      <c r="AJ17" s="60"/>
    </row>
    <row r="18" ht="17" hidden="1" customHeight="1">
      <c r="A18" s="65" t="s">
        <v>57</v>
      </c>
      <c r="B18" s="66" t="s">
        <v>58</v>
      </c>
      <c r="C18" s="51"/>
      <c r="D18" s="52"/>
      <c r="E18" s="64"/>
      <c r="F18" s="61"/>
      <c r="G18" s="54"/>
      <c r="H18" s="55"/>
      <c r="I18" s="54"/>
      <c r="J18" s="56"/>
      <c r="K18" s="62"/>
      <c r="L18" s="58"/>
      <c r="M18" s="58"/>
      <c r="N18" s="63"/>
      <c r="O18" s="58"/>
      <c r="P18" s="63"/>
      <c r="Q18" s="58"/>
      <c r="R18" s="58"/>
      <c r="S18" s="63"/>
      <c r="T18" s="58"/>
      <c r="U18" s="63"/>
      <c r="V18" s="58"/>
      <c r="W18" s="58"/>
      <c r="X18" s="63"/>
      <c r="Y18" s="58"/>
      <c r="Z18" s="63"/>
      <c r="AA18" s="58"/>
      <c r="AB18" s="58"/>
      <c r="AC18" s="63"/>
      <c r="AD18" s="58"/>
      <c r="AE18" s="63"/>
      <c r="AF18" s="58"/>
      <c r="AG18" s="58"/>
      <c r="AH18" s="63"/>
      <c r="AI18" s="58"/>
      <c r="AJ18" s="60"/>
    </row>
    <row r="19" ht="18.350000000000001" hidden="1" customHeight="1">
      <c r="A19" s="65" t="s">
        <v>59</v>
      </c>
      <c r="B19" s="66" t="s">
        <v>60</v>
      </c>
      <c r="C19" s="51"/>
      <c r="D19" s="52"/>
      <c r="E19" s="64"/>
      <c r="F19" s="61"/>
      <c r="G19" s="54"/>
      <c r="H19" s="55"/>
      <c r="I19" s="56"/>
      <c r="J19" s="54"/>
      <c r="K19" s="56"/>
      <c r="L19" s="68"/>
      <c r="M19" s="68"/>
      <c r="N19" s="69"/>
      <c r="O19" s="68"/>
      <c r="P19" s="69"/>
      <c r="Q19" s="68"/>
      <c r="R19" s="68"/>
      <c r="S19" s="69"/>
      <c r="T19" s="68"/>
      <c r="U19" s="69"/>
      <c r="V19" s="68"/>
      <c r="W19" s="68"/>
      <c r="X19" s="69"/>
      <c r="Y19" s="58"/>
      <c r="Z19" s="69"/>
      <c r="AA19" s="58"/>
      <c r="AB19" s="58"/>
      <c r="AC19" s="69"/>
      <c r="AD19" s="58"/>
      <c r="AE19" s="69"/>
      <c r="AF19" s="58"/>
      <c r="AG19" s="58"/>
      <c r="AH19" s="69"/>
      <c r="AI19" s="58"/>
      <c r="AJ19" s="60"/>
    </row>
    <row r="20" ht="22.600000000000001" customHeight="1">
      <c r="A20" s="65" t="s">
        <v>61</v>
      </c>
      <c r="B20" s="70" t="s">
        <v>62</v>
      </c>
      <c r="C20" s="51"/>
      <c r="D20" s="52"/>
      <c r="E20" s="64"/>
      <c r="F20" s="53"/>
      <c r="G20" s="54">
        <f>G13</f>
        <v>59.669945897023624</v>
      </c>
      <c r="H20" s="55"/>
      <c r="I20" s="54">
        <f>I13</f>
        <v>59.669945897023624</v>
      </c>
      <c r="J20" s="56">
        <f>J13</f>
        <v>59.669945897023624</v>
      </c>
      <c r="K20" s="71">
        <f>K41</f>
        <v>14.916915205619999</v>
      </c>
      <c r="L20" s="58"/>
      <c r="M20" s="58"/>
      <c r="N20" s="59">
        <f>N41</f>
        <v>14.916915205619999</v>
      </c>
      <c r="O20" s="58"/>
      <c r="P20" s="59">
        <f>P41</f>
        <v>14.90953488905088</v>
      </c>
      <c r="Q20" s="58"/>
      <c r="R20" s="58"/>
      <c r="S20" s="59">
        <f>S41</f>
        <v>14.90953488905088</v>
      </c>
      <c r="T20" s="58"/>
      <c r="U20" s="59">
        <f>U41</f>
        <v>14.922802710661262</v>
      </c>
      <c r="V20" s="58"/>
      <c r="W20" s="58"/>
      <c r="X20" s="59">
        <f>X41</f>
        <v>14.922802710661262</v>
      </c>
      <c r="Y20" s="58"/>
      <c r="Z20" s="59">
        <f>Z41</f>
        <v>14.92069309169149</v>
      </c>
      <c r="AA20" s="58"/>
      <c r="AB20" s="58"/>
      <c r="AC20" s="59">
        <f>AC41</f>
        <v>14.92069309169149</v>
      </c>
      <c r="AD20" s="58"/>
      <c r="AE20" s="59">
        <f>AE41</f>
        <v>59.669945897023624</v>
      </c>
      <c r="AF20" s="58"/>
      <c r="AG20" s="58"/>
      <c r="AH20" s="59">
        <f>AH41</f>
        <v>59.669945897023624</v>
      </c>
      <c r="AI20" s="58"/>
      <c r="AJ20" s="60"/>
    </row>
    <row r="21" ht="18.350000000000001" customHeight="1">
      <c r="A21" s="65" t="s">
        <v>63</v>
      </c>
      <c r="B21" s="70" t="s">
        <v>64</v>
      </c>
      <c r="C21" s="51"/>
      <c r="D21" s="52"/>
      <c r="E21" s="64"/>
      <c r="F21" s="61"/>
      <c r="G21" s="54"/>
      <c r="H21" s="55"/>
      <c r="I21" s="56"/>
      <c r="J21" s="54"/>
      <c r="K21" s="62"/>
      <c r="L21" s="58"/>
      <c r="M21" s="58"/>
      <c r="N21" s="63"/>
      <c r="O21" s="58"/>
      <c r="P21" s="63"/>
      <c r="Q21" s="58"/>
      <c r="R21" s="58"/>
      <c r="S21" s="63"/>
      <c r="T21" s="58"/>
      <c r="U21" s="63"/>
      <c r="V21" s="58"/>
      <c r="W21" s="58"/>
      <c r="X21" s="63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60"/>
    </row>
    <row r="22" ht="3.3999999999999999" hidden="1" customHeight="1">
      <c r="A22" s="65" t="s">
        <v>65</v>
      </c>
      <c r="B22" s="70" t="s">
        <v>66</v>
      </c>
      <c r="C22" s="51"/>
      <c r="D22" s="52"/>
      <c r="E22" s="64"/>
      <c r="F22" s="61"/>
      <c r="G22" s="54"/>
      <c r="H22" s="55"/>
      <c r="I22" s="54"/>
      <c r="J22" s="56"/>
      <c r="K22" s="62"/>
      <c r="L22" s="58"/>
      <c r="M22" s="58"/>
      <c r="N22" s="63"/>
      <c r="O22" s="58"/>
      <c r="P22" s="63"/>
      <c r="Q22" s="58"/>
      <c r="R22" s="58"/>
      <c r="S22" s="63"/>
      <c r="T22" s="58"/>
      <c r="U22" s="63"/>
      <c r="V22" s="58"/>
      <c r="W22" s="58"/>
      <c r="X22" s="63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60"/>
    </row>
    <row r="23" ht="11.550000000000001" hidden="1" customHeight="1">
      <c r="A23" s="65" t="s">
        <v>67</v>
      </c>
      <c r="B23" s="70" t="s">
        <v>68</v>
      </c>
      <c r="C23" s="51"/>
      <c r="D23" s="52"/>
      <c r="E23" s="64"/>
      <c r="F23" s="61"/>
      <c r="G23" s="54"/>
      <c r="H23" s="55"/>
      <c r="I23" s="56"/>
      <c r="J23" s="54"/>
      <c r="K23" s="62"/>
      <c r="L23" s="58"/>
      <c r="M23" s="58"/>
      <c r="N23" s="63"/>
      <c r="O23" s="58"/>
      <c r="P23" s="63"/>
      <c r="Q23" s="58"/>
      <c r="R23" s="58"/>
      <c r="S23" s="63"/>
      <c r="T23" s="58"/>
      <c r="U23" s="63"/>
      <c r="V23" s="58"/>
      <c r="W23" s="58"/>
      <c r="X23" s="63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60"/>
    </row>
    <row r="24" ht="11.550000000000001" hidden="1" customHeight="1">
      <c r="A24" s="65" t="s">
        <v>69</v>
      </c>
      <c r="B24" s="70" t="s">
        <v>70</v>
      </c>
      <c r="C24" s="51"/>
      <c r="D24" s="52"/>
      <c r="E24" s="64"/>
      <c r="F24" s="61"/>
      <c r="G24" s="54"/>
      <c r="H24" s="55"/>
      <c r="I24" s="54"/>
      <c r="J24" s="56"/>
      <c r="K24" s="62"/>
      <c r="L24" s="58"/>
      <c r="M24" s="58"/>
      <c r="N24" s="63"/>
      <c r="O24" s="58"/>
      <c r="P24" s="63"/>
      <c r="Q24" s="58"/>
      <c r="R24" s="58"/>
      <c r="S24" s="63"/>
      <c r="T24" s="58"/>
      <c r="U24" s="63"/>
      <c r="V24" s="58"/>
      <c r="W24" s="58"/>
      <c r="X24" s="63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60"/>
    </row>
    <row r="25" ht="11.550000000000001" hidden="1" customHeight="1">
      <c r="A25" s="65" t="s">
        <v>71</v>
      </c>
      <c r="B25" s="70" t="s">
        <v>72</v>
      </c>
      <c r="C25" s="51"/>
      <c r="D25" s="52"/>
      <c r="E25" s="64"/>
      <c r="F25" s="61"/>
      <c r="G25" s="54"/>
      <c r="H25" s="55"/>
      <c r="I25" s="56"/>
      <c r="J25" s="54"/>
      <c r="K25" s="62"/>
      <c r="L25" s="58"/>
      <c r="M25" s="58"/>
      <c r="N25" s="63"/>
      <c r="O25" s="58"/>
      <c r="P25" s="63"/>
      <c r="Q25" s="58"/>
      <c r="R25" s="58"/>
      <c r="S25" s="63"/>
      <c r="T25" s="58"/>
      <c r="U25" s="63"/>
      <c r="V25" s="58"/>
      <c r="W25" s="58"/>
      <c r="X25" s="63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60"/>
    </row>
    <row r="26" ht="11.550000000000001" hidden="1" customHeight="1">
      <c r="A26" s="65" t="s">
        <v>73</v>
      </c>
      <c r="B26" s="70" t="s">
        <v>74</v>
      </c>
      <c r="C26" s="51"/>
      <c r="D26" s="52"/>
      <c r="E26" s="64"/>
      <c r="F26" s="61"/>
      <c r="G26" s="54"/>
      <c r="H26" s="55"/>
      <c r="I26" s="54"/>
      <c r="J26" s="56"/>
      <c r="K26" s="62"/>
      <c r="L26" s="58"/>
      <c r="M26" s="58"/>
      <c r="N26" s="63"/>
      <c r="O26" s="58"/>
      <c r="P26" s="63"/>
      <c r="Q26" s="58"/>
      <c r="R26" s="58"/>
      <c r="S26" s="63"/>
      <c r="T26" s="58"/>
      <c r="U26" s="63"/>
      <c r="V26" s="58"/>
      <c r="W26" s="58"/>
      <c r="X26" s="63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60"/>
    </row>
    <row r="27" ht="11.550000000000001" hidden="1" customHeight="1">
      <c r="A27" s="65" t="s">
        <v>75</v>
      </c>
      <c r="B27" s="70" t="s">
        <v>76</v>
      </c>
      <c r="C27" s="51"/>
      <c r="D27" s="52"/>
      <c r="E27" s="64"/>
      <c r="F27" s="61"/>
      <c r="G27" s="54"/>
      <c r="H27" s="55"/>
      <c r="I27" s="56"/>
      <c r="J27" s="54"/>
      <c r="K27" s="62"/>
      <c r="L27" s="58"/>
      <c r="M27" s="58"/>
      <c r="N27" s="63"/>
      <c r="O27" s="58"/>
      <c r="P27" s="63"/>
      <c r="Q27" s="58"/>
      <c r="R27" s="58"/>
      <c r="S27" s="63"/>
      <c r="T27" s="58"/>
      <c r="U27" s="63"/>
      <c r="V27" s="58"/>
      <c r="W27" s="58"/>
      <c r="X27" s="63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60"/>
    </row>
    <row r="28" ht="11.550000000000001" hidden="1" customHeight="1">
      <c r="A28" s="65" t="s">
        <v>77</v>
      </c>
      <c r="B28" s="70" t="s">
        <v>78</v>
      </c>
      <c r="C28" s="51"/>
      <c r="D28" s="52"/>
      <c r="E28" s="64"/>
      <c r="F28" s="61"/>
      <c r="G28" s="54"/>
      <c r="H28" s="55"/>
      <c r="I28" s="54"/>
      <c r="J28" s="56"/>
      <c r="K28" s="62"/>
      <c r="L28" s="58"/>
      <c r="M28" s="58"/>
      <c r="N28" s="63"/>
      <c r="O28" s="58"/>
      <c r="P28" s="63"/>
      <c r="Q28" s="58"/>
      <c r="R28" s="58"/>
      <c r="S28" s="63"/>
      <c r="T28" s="58"/>
      <c r="U28" s="63"/>
      <c r="V28" s="58"/>
      <c r="W28" s="58"/>
      <c r="X28" s="63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60"/>
    </row>
    <row r="29" ht="11.550000000000001" hidden="1" customHeight="1">
      <c r="A29" s="65" t="s">
        <v>79</v>
      </c>
      <c r="B29" s="70" t="s">
        <v>80</v>
      </c>
      <c r="C29" s="51"/>
      <c r="D29" s="52"/>
      <c r="E29" s="64"/>
      <c r="F29" s="61"/>
      <c r="G29" s="54"/>
      <c r="H29" s="55"/>
      <c r="I29" s="56"/>
      <c r="J29" s="54"/>
      <c r="K29" s="62"/>
      <c r="L29" s="58"/>
      <c r="M29" s="58"/>
      <c r="N29" s="63"/>
      <c r="O29" s="58"/>
      <c r="P29" s="63"/>
      <c r="Q29" s="58"/>
      <c r="R29" s="58"/>
      <c r="S29" s="63"/>
      <c r="T29" s="58"/>
      <c r="U29" s="63"/>
      <c r="V29" s="58"/>
      <c r="W29" s="58"/>
      <c r="X29" s="63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60"/>
    </row>
    <row r="30" ht="11.550000000000001" hidden="1" customHeight="1">
      <c r="A30" s="65" t="s">
        <v>81</v>
      </c>
      <c r="B30" s="70" t="s">
        <v>82</v>
      </c>
      <c r="C30" s="51"/>
      <c r="D30" s="52"/>
      <c r="E30" s="64"/>
      <c r="F30" s="61"/>
      <c r="G30" s="54"/>
      <c r="H30" s="55"/>
      <c r="I30" s="54"/>
      <c r="J30" s="56"/>
      <c r="K30" s="62"/>
      <c r="L30" s="58"/>
      <c r="M30" s="58"/>
      <c r="N30" s="63"/>
      <c r="O30" s="58"/>
      <c r="P30" s="63"/>
      <c r="Q30" s="58"/>
      <c r="R30" s="58"/>
      <c r="S30" s="63"/>
      <c r="T30" s="58"/>
      <c r="U30" s="63"/>
      <c r="V30" s="58"/>
      <c r="W30" s="58"/>
      <c r="X30" s="63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60"/>
    </row>
    <row r="31" ht="11.550000000000001" hidden="1" customHeight="1">
      <c r="A31" s="65" t="s">
        <v>81</v>
      </c>
      <c r="B31" s="70" t="s">
        <v>83</v>
      </c>
      <c r="C31" s="51"/>
      <c r="D31" s="52"/>
      <c r="E31" s="64"/>
      <c r="F31" s="61"/>
      <c r="G31" s="54"/>
      <c r="H31" s="55"/>
      <c r="I31" s="56"/>
      <c r="J31" s="54"/>
      <c r="K31" s="62"/>
      <c r="L31" s="58"/>
      <c r="M31" s="58"/>
      <c r="N31" s="63"/>
      <c r="O31" s="58"/>
      <c r="P31" s="63"/>
      <c r="Q31" s="58"/>
      <c r="R31" s="58"/>
      <c r="S31" s="63"/>
      <c r="T31" s="58"/>
      <c r="U31" s="63"/>
      <c r="V31" s="58"/>
      <c r="W31" s="58"/>
      <c r="X31" s="63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60"/>
    </row>
    <row r="32" ht="11.550000000000001" hidden="1" customHeight="1">
      <c r="A32" s="65" t="s">
        <v>81</v>
      </c>
      <c r="B32" s="70" t="s">
        <v>84</v>
      </c>
      <c r="C32" s="51"/>
      <c r="D32" s="52"/>
      <c r="E32" s="64"/>
      <c r="F32" s="61"/>
      <c r="G32" s="54"/>
      <c r="H32" s="55"/>
      <c r="I32" s="54"/>
      <c r="J32" s="56"/>
      <c r="K32" s="62"/>
      <c r="L32" s="58"/>
      <c r="M32" s="58"/>
      <c r="N32" s="63"/>
      <c r="O32" s="58"/>
      <c r="P32" s="63"/>
      <c r="Q32" s="58"/>
      <c r="R32" s="58"/>
      <c r="S32" s="63"/>
      <c r="T32" s="58"/>
      <c r="U32" s="63"/>
      <c r="V32" s="58"/>
      <c r="W32" s="58"/>
      <c r="X32" s="63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60"/>
    </row>
    <row r="33" ht="11.550000000000001" hidden="1" customHeight="1">
      <c r="A33" s="65" t="s">
        <v>81</v>
      </c>
      <c r="B33" s="70" t="s">
        <v>85</v>
      </c>
      <c r="C33" s="51"/>
      <c r="D33" s="52"/>
      <c r="E33" s="64"/>
      <c r="F33" s="61"/>
      <c r="G33" s="54"/>
      <c r="H33" s="55"/>
      <c r="I33" s="56"/>
      <c r="J33" s="54"/>
      <c r="K33" s="62"/>
      <c r="L33" s="58"/>
      <c r="M33" s="58"/>
      <c r="N33" s="63"/>
      <c r="O33" s="58"/>
      <c r="P33" s="63"/>
      <c r="Q33" s="58"/>
      <c r="R33" s="58"/>
      <c r="S33" s="63"/>
      <c r="T33" s="58"/>
      <c r="U33" s="63"/>
      <c r="V33" s="58"/>
      <c r="W33" s="58"/>
      <c r="X33" s="63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60"/>
    </row>
    <row r="34" ht="11.550000000000001" hidden="1" customHeight="1">
      <c r="A34" s="65" t="s">
        <v>86</v>
      </c>
      <c r="B34" s="70" t="s">
        <v>82</v>
      </c>
      <c r="C34" s="51"/>
      <c r="D34" s="52"/>
      <c r="E34" s="64"/>
      <c r="F34" s="61"/>
      <c r="G34" s="54"/>
      <c r="H34" s="55"/>
      <c r="I34" s="54"/>
      <c r="J34" s="56"/>
      <c r="K34" s="62"/>
      <c r="L34" s="58"/>
      <c r="M34" s="58"/>
      <c r="N34" s="63"/>
      <c r="O34" s="58"/>
      <c r="P34" s="63"/>
      <c r="Q34" s="58"/>
      <c r="R34" s="58"/>
      <c r="S34" s="63"/>
      <c r="T34" s="58"/>
      <c r="U34" s="63"/>
      <c r="V34" s="58"/>
      <c r="W34" s="58"/>
      <c r="X34" s="63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60"/>
    </row>
    <row r="35" ht="11.550000000000001" hidden="1" customHeight="1">
      <c r="A35" s="65" t="s">
        <v>86</v>
      </c>
      <c r="B35" s="70" t="s">
        <v>83</v>
      </c>
      <c r="C35" s="51"/>
      <c r="D35" s="52"/>
      <c r="E35" s="64"/>
      <c r="F35" s="61"/>
      <c r="G35" s="54"/>
      <c r="H35" s="55"/>
      <c r="I35" s="56"/>
      <c r="J35" s="54"/>
      <c r="K35" s="62"/>
      <c r="L35" s="58"/>
      <c r="M35" s="58"/>
      <c r="N35" s="63"/>
      <c r="O35" s="58"/>
      <c r="P35" s="63"/>
      <c r="Q35" s="58"/>
      <c r="R35" s="58"/>
      <c r="S35" s="63"/>
      <c r="T35" s="58"/>
      <c r="U35" s="63"/>
      <c r="V35" s="58"/>
      <c r="W35" s="58"/>
      <c r="X35" s="63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60"/>
    </row>
    <row r="36" ht="11.550000000000001" hidden="1" customHeight="1">
      <c r="A36" s="65" t="s">
        <v>86</v>
      </c>
      <c r="B36" s="70" t="s">
        <v>84</v>
      </c>
      <c r="C36" s="51"/>
      <c r="D36" s="52"/>
      <c r="E36" s="64"/>
      <c r="F36" s="61"/>
      <c r="G36" s="54"/>
      <c r="H36" s="55"/>
      <c r="I36" s="54"/>
      <c r="J36" s="56"/>
      <c r="K36" s="62"/>
      <c r="L36" s="58"/>
      <c r="M36" s="58"/>
      <c r="N36" s="63"/>
      <c r="O36" s="58"/>
      <c r="P36" s="63"/>
      <c r="Q36" s="58"/>
      <c r="R36" s="58"/>
      <c r="S36" s="63"/>
      <c r="T36" s="58"/>
      <c r="U36" s="63"/>
      <c r="V36" s="58"/>
      <c r="W36" s="58"/>
      <c r="X36" s="63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60"/>
    </row>
    <row r="37" ht="11.550000000000001" hidden="1" customHeight="1">
      <c r="A37" s="65" t="s">
        <v>86</v>
      </c>
      <c r="B37" s="70" t="s">
        <v>87</v>
      </c>
      <c r="C37" s="51"/>
      <c r="D37" s="52"/>
      <c r="E37" s="64"/>
      <c r="F37" s="61"/>
      <c r="G37" s="54"/>
      <c r="H37" s="55"/>
      <c r="I37" s="56"/>
      <c r="J37" s="54"/>
      <c r="K37" s="62"/>
      <c r="L37" s="58"/>
      <c r="M37" s="58"/>
      <c r="N37" s="63"/>
      <c r="O37" s="58"/>
      <c r="P37" s="63"/>
      <c r="Q37" s="58"/>
      <c r="R37" s="58"/>
      <c r="S37" s="63"/>
      <c r="T37" s="58"/>
      <c r="U37" s="63"/>
      <c r="V37" s="58"/>
      <c r="W37" s="58"/>
      <c r="X37" s="63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60"/>
    </row>
    <row r="38" ht="11.550000000000001" hidden="1" customHeight="1">
      <c r="A38" s="65" t="s">
        <v>88</v>
      </c>
      <c r="B38" s="70" t="s">
        <v>89</v>
      </c>
      <c r="C38" s="51"/>
      <c r="D38" s="52"/>
      <c r="E38" s="64"/>
      <c r="F38" s="61"/>
      <c r="G38" s="54"/>
      <c r="H38" s="55"/>
      <c r="I38" s="54"/>
      <c r="J38" s="56"/>
      <c r="K38" s="62"/>
      <c r="L38" s="58"/>
      <c r="M38" s="58"/>
      <c r="N38" s="63"/>
      <c r="O38" s="58"/>
      <c r="P38" s="63"/>
      <c r="Q38" s="58"/>
      <c r="R38" s="58"/>
      <c r="S38" s="63"/>
      <c r="T38" s="58"/>
      <c r="U38" s="63"/>
      <c r="V38" s="58"/>
      <c r="W38" s="58"/>
      <c r="X38" s="63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60"/>
    </row>
    <row r="39" ht="19.699999999999999" hidden="1" customHeight="1">
      <c r="A39" s="65" t="s">
        <v>90</v>
      </c>
      <c r="B39" s="70" t="s">
        <v>91</v>
      </c>
      <c r="C39" s="51"/>
      <c r="D39" s="52"/>
      <c r="E39" s="64"/>
      <c r="F39" s="61"/>
      <c r="G39" s="54"/>
      <c r="H39" s="55"/>
      <c r="I39" s="56"/>
      <c r="J39" s="54"/>
      <c r="K39" s="62"/>
      <c r="L39" s="58"/>
      <c r="M39" s="58"/>
      <c r="N39" s="63"/>
      <c r="O39" s="58"/>
      <c r="P39" s="63"/>
      <c r="Q39" s="58"/>
      <c r="R39" s="58"/>
      <c r="S39" s="63"/>
      <c r="T39" s="58"/>
      <c r="U39" s="63"/>
      <c r="V39" s="58"/>
      <c r="W39" s="58"/>
      <c r="X39" s="63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60"/>
    </row>
    <row r="40" ht="15.65" hidden="1" customHeight="1">
      <c r="A40" s="65" t="s">
        <v>92</v>
      </c>
      <c r="B40" s="70" t="s">
        <v>93</v>
      </c>
      <c r="C40" s="51"/>
      <c r="D40" s="52"/>
      <c r="E40" s="64"/>
      <c r="F40" s="61"/>
      <c r="G40" s="54"/>
      <c r="H40" s="55"/>
      <c r="I40" s="54"/>
      <c r="J40" s="56"/>
      <c r="K40" s="62"/>
      <c r="L40" s="58"/>
      <c r="M40" s="58"/>
      <c r="N40" s="63"/>
      <c r="O40" s="58"/>
      <c r="P40" s="63"/>
      <c r="Q40" s="58"/>
      <c r="R40" s="58"/>
      <c r="S40" s="63"/>
      <c r="T40" s="58"/>
      <c r="U40" s="63"/>
      <c r="V40" s="58"/>
      <c r="W40" s="58"/>
      <c r="X40" s="63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60"/>
    </row>
    <row r="41" ht="17.25">
      <c r="A41" s="72" t="s">
        <v>94</v>
      </c>
      <c r="B41" s="73" t="s">
        <v>95</v>
      </c>
      <c r="C41" s="74"/>
      <c r="D41" s="75"/>
      <c r="E41" s="75"/>
      <c r="F41" s="75"/>
      <c r="G41" s="54">
        <f>G48</f>
        <v>59.669945897023624</v>
      </c>
      <c r="H41" s="76"/>
      <c r="I41" s="56">
        <f>I48</f>
        <v>59.669945897023624</v>
      </c>
      <c r="J41" s="54">
        <f>J48</f>
        <v>59.669945897023624</v>
      </c>
      <c r="K41" s="77">
        <f>K48</f>
        <v>14.916915205619999</v>
      </c>
      <c r="L41" s="78"/>
      <c r="M41" s="78"/>
      <c r="N41" s="78">
        <f>N48</f>
        <v>14.916915205619999</v>
      </c>
      <c r="O41" s="78"/>
      <c r="P41" s="78">
        <f>P48</f>
        <v>14.90953488905088</v>
      </c>
      <c r="Q41" s="78"/>
      <c r="R41" s="78"/>
      <c r="S41" s="78">
        <f>S48</f>
        <v>14.90953488905088</v>
      </c>
      <c r="T41" s="78"/>
      <c r="U41" s="78">
        <f>U48</f>
        <v>14.922802710661262</v>
      </c>
      <c r="V41" s="78"/>
      <c r="W41" s="78"/>
      <c r="X41" s="78">
        <f>X48</f>
        <v>14.922802710661262</v>
      </c>
      <c r="Y41" s="78"/>
      <c r="Z41" s="78">
        <f>Z48</f>
        <v>14.92069309169149</v>
      </c>
      <c r="AA41" s="78"/>
      <c r="AB41" s="78"/>
      <c r="AC41" s="78">
        <f>AC48</f>
        <v>14.92069309169149</v>
      </c>
      <c r="AD41" s="78"/>
      <c r="AE41" s="78">
        <f>AE48</f>
        <v>59.669945897023624</v>
      </c>
      <c r="AF41" s="78"/>
      <c r="AG41" s="78"/>
      <c r="AH41" s="78">
        <f>AH48</f>
        <v>59.669945897023624</v>
      </c>
      <c r="AI41" s="78"/>
      <c r="AJ41" s="60"/>
    </row>
    <row r="42" ht="30">
      <c r="A42" s="72" t="s">
        <v>96</v>
      </c>
      <c r="B42" s="73" t="s">
        <v>97</v>
      </c>
      <c r="C42" s="74"/>
      <c r="D42" s="79"/>
      <c r="E42" s="79"/>
      <c r="F42" s="79"/>
      <c r="G42" s="80"/>
      <c r="H42" s="81"/>
      <c r="I42" s="80"/>
      <c r="J42" s="82"/>
      <c r="K42" s="77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60"/>
    </row>
    <row r="43" ht="15" hidden="1">
      <c r="A43" s="72" t="s">
        <v>98</v>
      </c>
      <c r="B43" s="73" t="s">
        <v>99</v>
      </c>
      <c r="C43" s="74"/>
      <c r="D43" s="79"/>
      <c r="E43" s="79"/>
      <c r="F43" s="79"/>
      <c r="G43" s="80"/>
      <c r="H43" s="81"/>
      <c r="I43" s="82"/>
      <c r="J43" s="80"/>
      <c r="K43" s="80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60"/>
    </row>
    <row r="44" ht="15" hidden="1">
      <c r="A44" s="72" t="s">
        <v>100</v>
      </c>
      <c r="B44" s="73" t="s">
        <v>101</v>
      </c>
      <c r="C44" s="84"/>
      <c r="D44" s="79"/>
      <c r="E44" s="79"/>
      <c r="F44" s="79"/>
      <c r="G44" s="80"/>
      <c r="H44" s="81"/>
      <c r="I44" s="80"/>
      <c r="J44" s="82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60"/>
    </row>
    <row r="45" ht="17.25">
      <c r="A45" s="72" t="s">
        <v>102</v>
      </c>
      <c r="B45" s="73" t="s">
        <v>103</v>
      </c>
      <c r="C45" s="84"/>
      <c r="D45" s="79"/>
      <c r="E45" s="79"/>
      <c r="F45" s="79"/>
      <c r="G45" s="80"/>
      <c r="H45" s="81"/>
      <c r="I45" s="82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60"/>
    </row>
    <row r="46" ht="15" hidden="1">
      <c r="A46" s="72" t="s">
        <v>104</v>
      </c>
      <c r="B46" s="73" t="s">
        <v>105</v>
      </c>
      <c r="C46" s="84"/>
      <c r="D46" s="79"/>
      <c r="E46" s="79"/>
      <c r="F46" s="79"/>
      <c r="G46" s="80"/>
      <c r="H46" s="81"/>
      <c r="I46" s="80"/>
      <c r="J46" s="82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60"/>
    </row>
    <row r="47" ht="15" hidden="1">
      <c r="A47" s="72" t="s">
        <v>106</v>
      </c>
      <c r="B47" s="85" t="s">
        <v>107</v>
      </c>
      <c r="C47" s="74"/>
      <c r="D47" s="79"/>
      <c r="E47" s="79"/>
      <c r="F47" s="79"/>
      <c r="G47" s="80"/>
      <c r="H47" s="81"/>
      <c r="I47" s="82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60"/>
    </row>
    <row r="48" ht="17.25">
      <c r="A48" s="72" t="s">
        <v>108</v>
      </c>
      <c r="B48" s="73" t="s">
        <v>109</v>
      </c>
      <c r="C48" s="74"/>
      <c r="D48" s="79"/>
      <c r="E48" s="79"/>
      <c r="F48" s="79"/>
      <c r="G48" s="80">
        <f>G49</f>
        <v>59.669945897023624</v>
      </c>
      <c r="H48" s="81"/>
      <c r="I48" s="80">
        <f>I49</f>
        <v>59.669945897023624</v>
      </c>
      <c r="J48" s="82">
        <f>J49</f>
        <v>59.669945897023624</v>
      </c>
      <c r="K48" s="80">
        <f>K49</f>
        <v>14.916915205619999</v>
      </c>
      <c r="L48" s="80"/>
      <c r="M48" s="80"/>
      <c r="N48" s="80">
        <f>N49</f>
        <v>14.916915205619999</v>
      </c>
      <c r="O48" s="80"/>
      <c r="P48" s="80">
        <f>P49</f>
        <v>14.90953488905088</v>
      </c>
      <c r="Q48" s="80"/>
      <c r="R48" s="80"/>
      <c r="S48" s="80">
        <f>S49</f>
        <v>14.90953488905088</v>
      </c>
      <c r="T48" s="80"/>
      <c r="U48" s="80">
        <f>U49</f>
        <v>14.922802710661262</v>
      </c>
      <c r="V48" s="80"/>
      <c r="W48" s="80"/>
      <c r="X48" s="80">
        <f>X49</f>
        <v>14.922802710661262</v>
      </c>
      <c r="Y48" s="80"/>
      <c r="Z48" s="80">
        <f>Z49</f>
        <v>14.92069309169149</v>
      </c>
      <c r="AA48" s="80"/>
      <c r="AB48" s="80"/>
      <c r="AC48" s="80">
        <f>AC49</f>
        <v>14.92069309169149</v>
      </c>
      <c r="AD48" s="80"/>
      <c r="AE48" s="80">
        <f>AE49</f>
        <v>59.669945897023624</v>
      </c>
      <c r="AF48" s="80"/>
      <c r="AG48" s="80"/>
      <c r="AH48" s="80">
        <f>AH49</f>
        <v>59.669945897023624</v>
      </c>
      <c r="AI48" s="80"/>
      <c r="AJ48" s="60"/>
    </row>
    <row r="49" ht="17.25">
      <c r="A49" s="72" t="s">
        <v>110</v>
      </c>
      <c r="B49" s="85" t="s">
        <v>111</v>
      </c>
      <c r="C49" s="74"/>
      <c r="D49" s="79"/>
      <c r="E49" s="79"/>
      <c r="F49" s="79"/>
      <c r="G49" s="80">
        <f>SUM(G50:G72)</f>
        <v>59.669945897023624</v>
      </c>
      <c r="H49" s="81"/>
      <c r="I49" s="82">
        <f>SUM(I50:I72)</f>
        <v>59.669945897023624</v>
      </c>
      <c r="J49" s="80">
        <f>SUM(J50:J72)</f>
        <v>59.669945897023624</v>
      </c>
      <c r="K49" s="80">
        <f>SUM(K50:K72)</f>
        <v>14.916915205619999</v>
      </c>
      <c r="L49" s="80"/>
      <c r="M49" s="80"/>
      <c r="N49" s="80">
        <f>SUM(N50:N72)</f>
        <v>14.916915205619999</v>
      </c>
      <c r="O49" s="80"/>
      <c r="P49" s="80">
        <f>SUM(P50:P72)</f>
        <v>14.90953488905088</v>
      </c>
      <c r="Q49" s="80"/>
      <c r="R49" s="80"/>
      <c r="S49" s="80">
        <f>SUM(S50:S72)</f>
        <v>14.90953488905088</v>
      </c>
      <c r="T49" s="80"/>
      <c r="U49" s="80">
        <f>SUM(U50:U72)</f>
        <v>14.922802710661262</v>
      </c>
      <c r="V49" s="80"/>
      <c r="W49" s="80"/>
      <c r="X49" s="80">
        <f>SUM(X50:X72)</f>
        <v>14.922802710661262</v>
      </c>
      <c r="Y49" s="80"/>
      <c r="Z49" s="80">
        <f>SUM(Z50:Z72)</f>
        <v>14.92069309169149</v>
      </c>
      <c r="AA49" s="80"/>
      <c r="AB49" s="80"/>
      <c r="AC49" s="80">
        <f>SUM(AC50:AC72)</f>
        <v>14.92069309169149</v>
      </c>
      <c r="AD49" s="80"/>
      <c r="AE49" s="80">
        <f>SUM(AE50:AE72)</f>
        <v>59.669945897023624</v>
      </c>
      <c r="AF49" s="80"/>
      <c r="AG49" s="80"/>
      <c r="AH49" s="80">
        <f>SUM(AH50:AH72)</f>
        <v>59.669945897023624</v>
      </c>
      <c r="AI49" s="80"/>
      <c r="AJ49" s="60"/>
    </row>
    <row r="50" ht="45">
      <c r="A50" s="86" t="s">
        <v>110</v>
      </c>
      <c r="B50" s="87" t="s">
        <v>112</v>
      </c>
      <c r="C50" s="88" t="s">
        <v>113</v>
      </c>
      <c r="D50" s="89">
        <v>2025</v>
      </c>
      <c r="E50" s="89">
        <v>2025</v>
      </c>
      <c r="F50" s="79"/>
      <c r="G50" s="90">
        <f t="shared" ref="G50:G72" si="0">AE50</f>
        <v>3.6268580340359997</v>
      </c>
      <c r="H50" s="91" t="s">
        <v>114</v>
      </c>
      <c r="I50" s="80">
        <f t="shared" ref="I50:I72" si="1">AE50</f>
        <v>3.6268580340359997</v>
      </c>
      <c r="J50" s="80">
        <f t="shared" ref="J50:J72" si="2">AE50</f>
        <v>3.6268580340359997</v>
      </c>
      <c r="K50" s="80">
        <f t="shared" ref="K50:K55" si="3">SUM(L50:O50)</f>
        <v>3.6268580340359997</v>
      </c>
      <c r="L50" s="80"/>
      <c r="M50" s="80"/>
      <c r="N50" s="80">
        <v>3.6268580340359997</v>
      </c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>
        <f t="shared" ref="AE50:AE72" si="4">SUM(Z50,U50,P50,K50,)</f>
        <v>3.6268580340359997</v>
      </c>
      <c r="AF50" s="80"/>
      <c r="AG50" s="80"/>
      <c r="AH50" s="80">
        <f t="shared" ref="AH50:AH72" si="5">SUM(AC50,X50,S50,N50,)</f>
        <v>3.6268580340359997</v>
      </c>
      <c r="AI50" s="80"/>
      <c r="AJ50" s="60"/>
    </row>
    <row r="51" ht="30">
      <c r="A51" s="86" t="s">
        <v>110</v>
      </c>
      <c r="B51" s="87" t="s">
        <v>115</v>
      </c>
      <c r="C51" s="88" t="s">
        <v>116</v>
      </c>
      <c r="D51" s="89">
        <v>2025</v>
      </c>
      <c r="E51" s="89">
        <v>2025</v>
      </c>
      <c r="F51" s="79"/>
      <c r="G51" s="90">
        <f t="shared" si="0"/>
        <v>2.1840104266679998</v>
      </c>
      <c r="H51" s="91" t="s">
        <v>114</v>
      </c>
      <c r="I51" s="80">
        <f t="shared" si="1"/>
        <v>2.1840104266679998</v>
      </c>
      <c r="J51" s="80">
        <f t="shared" si="2"/>
        <v>2.1840104266679998</v>
      </c>
      <c r="K51" s="80">
        <f t="shared" si="3"/>
        <v>2.1840104266679998</v>
      </c>
      <c r="L51" s="80"/>
      <c r="M51" s="80"/>
      <c r="N51" s="80">
        <v>2.1840104266679998</v>
      </c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>
        <f t="shared" si="4"/>
        <v>2.1840104266679998</v>
      </c>
      <c r="AF51" s="80"/>
      <c r="AG51" s="80"/>
      <c r="AH51" s="80">
        <f t="shared" si="5"/>
        <v>2.1840104266679998</v>
      </c>
      <c r="AI51" s="80"/>
      <c r="AJ51" s="60"/>
    </row>
    <row r="52" ht="60">
      <c r="A52" s="86" t="s">
        <v>110</v>
      </c>
      <c r="B52" s="87" t="s">
        <v>117</v>
      </c>
      <c r="C52" s="88" t="s">
        <v>118</v>
      </c>
      <c r="D52" s="89">
        <v>2025</v>
      </c>
      <c r="E52" s="89">
        <v>2025</v>
      </c>
      <c r="F52" s="79"/>
      <c r="G52" s="90">
        <f t="shared" si="0"/>
        <v>3.555486200856</v>
      </c>
      <c r="H52" s="91" t="s">
        <v>114</v>
      </c>
      <c r="I52" s="80">
        <f t="shared" si="1"/>
        <v>3.555486200856</v>
      </c>
      <c r="J52" s="80">
        <f t="shared" si="2"/>
        <v>3.555486200856</v>
      </c>
      <c r="K52" s="80">
        <f t="shared" si="3"/>
        <v>3.555486200856</v>
      </c>
      <c r="L52" s="80"/>
      <c r="M52" s="80"/>
      <c r="N52" s="80">
        <v>3.555486200856</v>
      </c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>
        <f t="shared" si="4"/>
        <v>3.555486200856</v>
      </c>
      <c r="AF52" s="80"/>
      <c r="AG52" s="80"/>
      <c r="AH52" s="80">
        <f t="shared" si="5"/>
        <v>3.555486200856</v>
      </c>
      <c r="AI52" s="80"/>
      <c r="AJ52" s="60"/>
    </row>
    <row r="53" ht="60">
      <c r="A53" s="86" t="s">
        <v>110</v>
      </c>
      <c r="B53" s="87" t="s">
        <v>119</v>
      </c>
      <c r="C53" s="88" t="s">
        <v>120</v>
      </c>
      <c r="D53" s="89">
        <v>2025</v>
      </c>
      <c r="E53" s="89">
        <v>2025</v>
      </c>
      <c r="F53" s="79"/>
      <c r="G53" s="90">
        <f t="shared" si="0"/>
        <v>3.3721521746519998</v>
      </c>
      <c r="H53" s="91" t="s">
        <v>114</v>
      </c>
      <c r="I53" s="80">
        <f t="shared" si="1"/>
        <v>3.3721521746519998</v>
      </c>
      <c r="J53" s="80">
        <f t="shared" si="2"/>
        <v>3.3721521746519998</v>
      </c>
      <c r="K53" s="80">
        <f t="shared" si="3"/>
        <v>3.3721521746519998</v>
      </c>
      <c r="L53" s="80"/>
      <c r="M53" s="80"/>
      <c r="N53" s="80">
        <v>3.3721521746519998</v>
      </c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>
        <f t="shared" si="4"/>
        <v>3.3721521746519998</v>
      </c>
      <c r="AF53" s="80"/>
      <c r="AG53" s="80"/>
      <c r="AH53" s="80">
        <f t="shared" si="5"/>
        <v>3.3721521746519998</v>
      </c>
      <c r="AI53" s="80"/>
      <c r="AJ53" s="60"/>
    </row>
    <row r="54" ht="30">
      <c r="A54" s="86" t="s">
        <v>110</v>
      </c>
      <c r="B54" s="87" t="s">
        <v>121</v>
      </c>
      <c r="C54" s="88" t="s">
        <v>122</v>
      </c>
      <c r="D54" s="89">
        <v>2025</v>
      </c>
      <c r="E54" s="89">
        <v>2025</v>
      </c>
      <c r="F54" s="79"/>
      <c r="G54" s="90">
        <f t="shared" si="0"/>
        <v>0.74882787698400122</v>
      </c>
      <c r="H54" s="91" t="s">
        <v>114</v>
      </c>
      <c r="I54" s="80">
        <f t="shared" si="1"/>
        <v>0.74882787698400122</v>
      </c>
      <c r="J54" s="80">
        <f t="shared" si="2"/>
        <v>0.74882787698400122</v>
      </c>
      <c r="K54" s="80">
        <f t="shared" si="3"/>
        <v>0.74882787698400122</v>
      </c>
      <c r="L54" s="80"/>
      <c r="M54" s="80"/>
      <c r="N54" s="80">
        <v>0.74882787698400122</v>
      </c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>
        <f t="shared" si="4"/>
        <v>0.74882787698400122</v>
      </c>
      <c r="AF54" s="80"/>
      <c r="AG54" s="80"/>
      <c r="AH54" s="80">
        <f t="shared" si="5"/>
        <v>0.74882787698400122</v>
      </c>
      <c r="AI54" s="80"/>
      <c r="AJ54" s="60"/>
    </row>
    <row r="55" ht="30">
      <c r="A55" s="86" t="s">
        <v>110</v>
      </c>
      <c r="B55" s="87" t="s">
        <v>123</v>
      </c>
      <c r="C55" s="88" t="s">
        <v>124</v>
      </c>
      <c r="D55" s="89">
        <v>2025</v>
      </c>
      <c r="E55" s="89">
        <v>2025</v>
      </c>
      <c r="F55" s="79"/>
      <c r="G55" s="90">
        <f t="shared" si="0"/>
        <v>1.4295804924239999</v>
      </c>
      <c r="H55" s="91" t="s">
        <v>114</v>
      </c>
      <c r="I55" s="80">
        <f t="shared" si="1"/>
        <v>1.4295804924239999</v>
      </c>
      <c r="J55" s="80">
        <f t="shared" si="2"/>
        <v>1.4295804924239999</v>
      </c>
      <c r="K55" s="80">
        <f t="shared" si="3"/>
        <v>1.4295804924239999</v>
      </c>
      <c r="L55" s="80"/>
      <c r="M55" s="80"/>
      <c r="N55" s="80">
        <v>1.4295804924239999</v>
      </c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>
        <f t="shared" si="4"/>
        <v>1.4295804924239999</v>
      </c>
      <c r="AF55" s="80"/>
      <c r="AG55" s="80"/>
      <c r="AH55" s="80">
        <f t="shared" si="5"/>
        <v>1.4295804924239999</v>
      </c>
      <c r="AI55" s="80"/>
      <c r="AJ55" s="60"/>
    </row>
    <row r="56" ht="45">
      <c r="A56" s="86" t="s">
        <v>110</v>
      </c>
      <c r="B56" s="87" t="s">
        <v>125</v>
      </c>
      <c r="C56" s="88" t="s">
        <v>126</v>
      </c>
      <c r="D56" s="89">
        <v>2026</v>
      </c>
      <c r="E56" s="89">
        <v>2026</v>
      </c>
      <c r="F56" s="79"/>
      <c r="G56" s="90">
        <f t="shared" si="0"/>
        <v>3.20554617935136</v>
      </c>
      <c r="H56" s="91" t="s">
        <v>114</v>
      </c>
      <c r="I56" s="80">
        <f t="shared" si="1"/>
        <v>3.20554617935136</v>
      </c>
      <c r="J56" s="80">
        <f t="shared" si="2"/>
        <v>3.20554617935136</v>
      </c>
      <c r="K56" s="80"/>
      <c r="L56" s="80"/>
      <c r="M56" s="80"/>
      <c r="N56" s="80"/>
      <c r="O56" s="80"/>
      <c r="P56" s="80">
        <f t="shared" ref="P56:P61" si="6">S56</f>
        <v>3.20554617935136</v>
      </c>
      <c r="Q56" s="80"/>
      <c r="R56" s="80"/>
      <c r="S56" s="80">
        <v>3.20554617935136</v>
      </c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>
        <f t="shared" si="4"/>
        <v>3.20554617935136</v>
      </c>
      <c r="AF56" s="80"/>
      <c r="AG56" s="80"/>
      <c r="AH56" s="80">
        <f t="shared" si="5"/>
        <v>3.20554617935136</v>
      </c>
      <c r="AI56" s="80"/>
      <c r="AJ56" s="60"/>
    </row>
    <row r="57" ht="30">
      <c r="A57" s="86" t="s">
        <v>110</v>
      </c>
      <c r="B57" s="87" t="s">
        <v>127</v>
      </c>
      <c r="C57" s="88" t="s">
        <v>128</v>
      </c>
      <c r="D57" s="89">
        <v>2026</v>
      </c>
      <c r="E57" s="89">
        <v>2026</v>
      </c>
      <c r="F57" s="79"/>
      <c r="G57" s="90">
        <f t="shared" si="0"/>
        <v>2.1297322689552001</v>
      </c>
      <c r="H57" s="91" t="s">
        <v>114</v>
      </c>
      <c r="I57" s="80">
        <f t="shared" si="1"/>
        <v>2.1297322689552001</v>
      </c>
      <c r="J57" s="80">
        <f t="shared" si="2"/>
        <v>2.1297322689552001</v>
      </c>
      <c r="K57" s="80"/>
      <c r="L57" s="80"/>
      <c r="M57" s="80"/>
      <c r="N57" s="80"/>
      <c r="O57" s="80"/>
      <c r="P57" s="80">
        <f t="shared" si="6"/>
        <v>2.1297322689552001</v>
      </c>
      <c r="Q57" s="80"/>
      <c r="R57" s="80"/>
      <c r="S57" s="80">
        <v>2.1297322689552001</v>
      </c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>
        <f t="shared" si="4"/>
        <v>2.1297322689552001</v>
      </c>
      <c r="AF57" s="80"/>
      <c r="AG57" s="80"/>
      <c r="AH57" s="80">
        <f t="shared" si="5"/>
        <v>2.1297322689552001</v>
      </c>
      <c r="AI57" s="80"/>
      <c r="AJ57" s="60"/>
    </row>
    <row r="58" ht="60">
      <c r="A58" s="86" t="s">
        <v>110</v>
      </c>
      <c r="B58" s="87" t="s">
        <v>129</v>
      </c>
      <c r="C58" s="88" t="s">
        <v>130</v>
      </c>
      <c r="D58" s="89">
        <v>2026</v>
      </c>
      <c r="E58" s="89">
        <v>2026</v>
      </c>
      <c r="F58" s="79"/>
      <c r="G58" s="90">
        <f t="shared" si="0"/>
        <v>4.1579364476956799</v>
      </c>
      <c r="H58" s="91" t="s">
        <v>114</v>
      </c>
      <c r="I58" s="80">
        <f t="shared" si="1"/>
        <v>4.1579364476956799</v>
      </c>
      <c r="J58" s="80">
        <f t="shared" si="2"/>
        <v>4.1579364476956799</v>
      </c>
      <c r="K58" s="80"/>
      <c r="L58" s="80"/>
      <c r="M58" s="80"/>
      <c r="N58" s="80"/>
      <c r="O58" s="80"/>
      <c r="P58" s="80">
        <f t="shared" si="6"/>
        <v>4.1579364476956799</v>
      </c>
      <c r="Q58" s="80"/>
      <c r="R58" s="80"/>
      <c r="S58" s="80">
        <v>4.1579364476956799</v>
      </c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>
        <f t="shared" si="4"/>
        <v>4.1579364476956799</v>
      </c>
      <c r="AF58" s="80"/>
      <c r="AG58" s="80"/>
      <c r="AH58" s="80">
        <f t="shared" si="5"/>
        <v>4.1579364476956799</v>
      </c>
      <c r="AI58" s="80"/>
      <c r="AJ58" s="60"/>
    </row>
    <row r="59" ht="60">
      <c r="A59" s="86" t="s">
        <v>110</v>
      </c>
      <c r="B59" s="87" t="s">
        <v>131</v>
      </c>
      <c r="C59" s="88" t="s">
        <v>132</v>
      </c>
      <c r="D59" s="89">
        <v>2026</v>
      </c>
      <c r="E59" s="89">
        <v>2026</v>
      </c>
      <c r="F59" s="79"/>
      <c r="G59" s="90">
        <f t="shared" si="0"/>
        <v>4.9138752200054396</v>
      </c>
      <c r="H59" s="91" t="s">
        <v>114</v>
      </c>
      <c r="I59" s="80">
        <f t="shared" si="1"/>
        <v>4.9138752200054396</v>
      </c>
      <c r="J59" s="80">
        <f t="shared" si="2"/>
        <v>4.9138752200054396</v>
      </c>
      <c r="K59" s="80"/>
      <c r="L59" s="80"/>
      <c r="M59" s="80"/>
      <c r="N59" s="80"/>
      <c r="O59" s="80"/>
      <c r="P59" s="80">
        <f t="shared" si="6"/>
        <v>4.9138752200054396</v>
      </c>
      <c r="Q59" s="80"/>
      <c r="R59" s="80"/>
      <c r="S59" s="80">
        <v>4.9138752200054396</v>
      </c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>
        <f t="shared" si="4"/>
        <v>4.9138752200054396</v>
      </c>
      <c r="AF59" s="80"/>
      <c r="AG59" s="80"/>
      <c r="AH59" s="80">
        <f t="shared" si="5"/>
        <v>4.9138752200054396</v>
      </c>
      <c r="AI59" s="80"/>
      <c r="AJ59" s="60"/>
    </row>
    <row r="60" ht="30">
      <c r="A60" s="86" t="s">
        <v>110</v>
      </c>
      <c r="B60" s="87" t="s">
        <v>133</v>
      </c>
      <c r="C60" s="88" t="s">
        <v>134</v>
      </c>
      <c r="D60" s="89">
        <v>2026</v>
      </c>
      <c r="E60" s="89">
        <v>2026</v>
      </c>
      <c r="F60" s="79"/>
      <c r="G60" s="90">
        <f t="shared" si="0"/>
        <v>0.36084822903167996</v>
      </c>
      <c r="H60" s="91" t="s">
        <v>114</v>
      </c>
      <c r="I60" s="80">
        <f t="shared" si="1"/>
        <v>0.36084822903167996</v>
      </c>
      <c r="J60" s="80">
        <f t="shared" si="2"/>
        <v>0.36084822903167996</v>
      </c>
      <c r="K60" s="80"/>
      <c r="L60" s="80"/>
      <c r="M60" s="80"/>
      <c r="N60" s="80"/>
      <c r="O60" s="80"/>
      <c r="P60" s="80">
        <f t="shared" si="6"/>
        <v>0.36084822903167996</v>
      </c>
      <c r="Q60" s="80"/>
      <c r="R60" s="80"/>
      <c r="S60" s="80">
        <v>0.36084822903167996</v>
      </c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>
        <f t="shared" si="4"/>
        <v>0.36084822903167996</v>
      </c>
      <c r="AF60" s="80"/>
      <c r="AG60" s="80"/>
      <c r="AH60" s="80">
        <f t="shared" si="5"/>
        <v>0.36084822903167996</v>
      </c>
      <c r="AI60" s="80"/>
      <c r="AJ60" s="60"/>
    </row>
    <row r="61" ht="30">
      <c r="A61" s="86" t="s">
        <v>110</v>
      </c>
      <c r="B61" s="87" t="s">
        <v>135</v>
      </c>
      <c r="C61" s="88" t="s">
        <v>136</v>
      </c>
      <c r="D61" s="89">
        <v>2026</v>
      </c>
      <c r="E61" s="89">
        <v>2026</v>
      </c>
      <c r="F61" s="79"/>
      <c r="G61" s="90">
        <f t="shared" si="0"/>
        <v>0.14159654401152</v>
      </c>
      <c r="H61" s="91" t="s">
        <v>114</v>
      </c>
      <c r="I61" s="80">
        <f t="shared" si="1"/>
        <v>0.14159654401152</v>
      </c>
      <c r="J61" s="80">
        <f t="shared" si="2"/>
        <v>0.14159654401152</v>
      </c>
      <c r="K61" s="80"/>
      <c r="L61" s="80"/>
      <c r="M61" s="80"/>
      <c r="N61" s="80"/>
      <c r="O61" s="80"/>
      <c r="P61" s="80">
        <f t="shared" si="6"/>
        <v>0.14159654401152</v>
      </c>
      <c r="Q61" s="80"/>
      <c r="R61" s="80"/>
      <c r="S61" s="80">
        <v>0.14159654401152</v>
      </c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>
        <f t="shared" si="4"/>
        <v>0.14159654401152</v>
      </c>
      <c r="AF61" s="80"/>
      <c r="AG61" s="80"/>
      <c r="AH61" s="80">
        <f t="shared" si="5"/>
        <v>0.14159654401152</v>
      </c>
      <c r="AI61" s="80"/>
      <c r="AJ61" s="60"/>
    </row>
    <row r="62" ht="45">
      <c r="A62" s="86" t="s">
        <v>110</v>
      </c>
      <c r="B62" s="87" t="s">
        <v>137</v>
      </c>
      <c r="C62" s="88" t="s">
        <v>138</v>
      </c>
      <c r="D62" s="89">
        <v>2027</v>
      </c>
      <c r="E62" s="89">
        <v>2027</v>
      </c>
      <c r="F62" s="79"/>
      <c r="G62" s="90">
        <f t="shared" si="0"/>
        <v>3.9287814107483157</v>
      </c>
      <c r="H62" s="91" t="s">
        <v>114</v>
      </c>
      <c r="I62" s="80">
        <f t="shared" si="1"/>
        <v>3.9287814107483157</v>
      </c>
      <c r="J62" s="80">
        <f t="shared" si="2"/>
        <v>3.9287814107483157</v>
      </c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>
        <f t="shared" ref="U62:U66" si="7">X62</f>
        <v>3.9287814107483157</v>
      </c>
      <c r="V62" s="80"/>
      <c r="W62" s="80"/>
      <c r="X62" s="80">
        <v>3.9287814107483157</v>
      </c>
      <c r="Y62" s="80"/>
      <c r="Z62" s="80"/>
      <c r="AA62" s="80"/>
      <c r="AB62" s="80"/>
      <c r="AC62" s="80"/>
      <c r="AD62" s="80"/>
      <c r="AE62" s="80">
        <f t="shared" si="4"/>
        <v>3.9287814107483157</v>
      </c>
      <c r="AF62" s="80"/>
      <c r="AG62" s="80"/>
      <c r="AH62" s="80">
        <f t="shared" si="5"/>
        <v>3.9287814107483157</v>
      </c>
      <c r="AI62" s="80"/>
      <c r="AJ62" s="60"/>
    </row>
    <row r="63" ht="30">
      <c r="A63" s="86" t="s">
        <v>110</v>
      </c>
      <c r="B63" s="87" t="s">
        <v>139</v>
      </c>
      <c r="C63" s="88" t="s">
        <v>140</v>
      </c>
      <c r="D63" s="89">
        <v>2027</v>
      </c>
      <c r="E63" s="89">
        <v>2027</v>
      </c>
      <c r="F63" s="79"/>
      <c r="G63" s="90">
        <f t="shared" si="0"/>
        <v>2.7327828811675441</v>
      </c>
      <c r="H63" s="91" t="s">
        <v>114</v>
      </c>
      <c r="I63" s="80">
        <f t="shared" si="1"/>
        <v>2.7327828811675441</v>
      </c>
      <c r="J63" s="80">
        <f t="shared" si="2"/>
        <v>2.7327828811675441</v>
      </c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>
        <f t="shared" si="7"/>
        <v>2.7327828811675441</v>
      </c>
      <c r="V63" s="80"/>
      <c r="W63" s="80"/>
      <c r="X63" s="80">
        <v>2.7327828811675441</v>
      </c>
      <c r="Y63" s="80"/>
      <c r="Z63" s="80"/>
      <c r="AA63" s="80"/>
      <c r="AB63" s="80"/>
      <c r="AC63" s="80"/>
      <c r="AD63" s="80"/>
      <c r="AE63" s="80">
        <f t="shared" si="4"/>
        <v>2.7327828811675441</v>
      </c>
      <c r="AF63" s="80"/>
      <c r="AG63" s="80"/>
      <c r="AH63" s="80">
        <f t="shared" si="5"/>
        <v>2.7327828811675441</v>
      </c>
      <c r="AI63" s="80"/>
      <c r="AJ63" s="60"/>
    </row>
    <row r="64" ht="75">
      <c r="A64" s="86" t="s">
        <v>110</v>
      </c>
      <c r="B64" s="87" t="s">
        <v>141</v>
      </c>
      <c r="C64" s="88" t="s">
        <v>142</v>
      </c>
      <c r="D64" s="89">
        <v>2027</v>
      </c>
      <c r="E64" s="89">
        <v>2027</v>
      </c>
      <c r="F64" s="79"/>
      <c r="G64" s="90">
        <f t="shared" si="0"/>
        <v>4.4596145011042561</v>
      </c>
      <c r="H64" s="91" t="s">
        <v>114</v>
      </c>
      <c r="I64" s="80">
        <f t="shared" si="1"/>
        <v>4.4596145011042561</v>
      </c>
      <c r="J64" s="80">
        <f t="shared" si="2"/>
        <v>4.4596145011042561</v>
      </c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>
        <f t="shared" si="7"/>
        <v>4.4596145011042561</v>
      </c>
      <c r="V64" s="80"/>
      <c r="W64" s="80"/>
      <c r="X64" s="80">
        <v>4.4596145011042561</v>
      </c>
      <c r="Y64" s="80"/>
      <c r="Z64" s="80"/>
      <c r="AA64" s="80"/>
      <c r="AB64" s="80"/>
      <c r="AC64" s="80"/>
      <c r="AD64" s="80"/>
      <c r="AE64" s="80">
        <f t="shared" si="4"/>
        <v>4.4596145011042561</v>
      </c>
      <c r="AF64" s="80"/>
      <c r="AG64" s="80"/>
      <c r="AH64" s="80">
        <f t="shared" si="5"/>
        <v>4.4596145011042561</v>
      </c>
      <c r="AI64" s="80"/>
      <c r="AJ64" s="60"/>
    </row>
    <row r="65" ht="15">
      <c r="A65" s="86" t="s">
        <v>110</v>
      </c>
      <c r="B65" s="87" t="s">
        <v>143</v>
      </c>
      <c r="C65" s="88" t="s">
        <v>144</v>
      </c>
      <c r="D65" s="89">
        <v>2027</v>
      </c>
      <c r="E65" s="89">
        <v>2027</v>
      </c>
      <c r="F65" s="79"/>
      <c r="G65" s="90">
        <f t="shared" si="0"/>
        <v>2.8907400025840198</v>
      </c>
      <c r="H65" s="91" t="s">
        <v>114</v>
      </c>
      <c r="I65" s="80">
        <f t="shared" si="1"/>
        <v>2.8907400025840198</v>
      </c>
      <c r="J65" s="80">
        <f t="shared" si="2"/>
        <v>2.8907400025840198</v>
      </c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>
        <f t="shared" si="7"/>
        <v>2.8907400025840198</v>
      </c>
      <c r="V65" s="80"/>
      <c r="W65" s="80"/>
      <c r="X65" s="80">
        <v>2.8907400025840198</v>
      </c>
      <c r="Y65" s="80"/>
      <c r="Z65" s="80"/>
      <c r="AA65" s="80"/>
      <c r="AB65" s="80"/>
      <c r="AC65" s="80"/>
      <c r="AD65" s="80"/>
      <c r="AE65" s="80">
        <f t="shared" si="4"/>
        <v>2.8907400025840198</v>
      </c>
      <c r="AF65" s="80"/>
      <c r="AG65" s="80"/>
      <c r="AH65" s="80">
        <f t="shared" si="5"/>
        <v>2.8907400025840198</v>
      </c>
      <c r="AI65" s="80"/>
      <c r="AJ65" s="60"/>
    </row>
    <row r="66" ht="15">
      <c r="A66" s="86" t="s">
        <v>110</v>
      </c>
      <c r="B66" s="87" t="s">
        <v>145</v>
      </c>
      <c r="C66" s="88" t="s">
        <v>146</v>
      </c>
      <c r="D66" s="89">
        <v>2027</v>
      </c>
      <c r="E66" s="89">
        <v>2027</v>
      </c>
      <c r="F66" s="79"/>
      <c r="G66" s="90">
        <f t="shared" si="0"/>
        <v>0.91088391505712751</v>
      </c>
      <c r="H66" s="91" t="s">
        <v>114</v>
      </c>
      <c r="I66" s="80">
        <f t="shared" si="1"/>
        <v>0.91088391505712751</v>
      </c>
      <c r="J66" s="80">
        <f t="shared" si="2"/>
        <v>0.91088391505712751</v>
      </c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>
        <f t="shared" si="7"/>
        <v>0.91088391505712751</v>
      </c>
      <c r="V66" s="80"/>
      <c r="W66" s="80"/>
      <c r="X66" s="80">
        <v>0.91088391505712751</v>
      </c>
      <c r="Y66" s="80"/>
      <c r="Z66" s="80"/>
      <c r="AA66" s="80"/>
      <c r="AB66" s="80"/>
      <c r="AC66" s="80"/>
      <c r="AD66" s="80"/>
      <c r="AE66" s="80">
        <f t="shared" si="4"/>
        <v>0.91088391505712751</v>
      </c>
      <c r="AF66" s="80"/>
      <c r="AG66" s="80"/>
      <c r="AH66" s="80">
        <f t="shared" si="5"/>
        <v>0.91088391505712751</v>
      </c>
      <c r="AI66" s="80"/>
      <c r="AJ66" s="60"/>
    </row>
    <row r="67" ht="15">
      <c r="A67" s="86" t="s">
        <v>110</v>
      </c>
      <c r="B67" s="87" t="s">
        <v>147</v>
      </c>
      <c r="C67" s="88" t="s">
        <v>148</v>
      </c>
      <c r="D67" s="89">
        <v>2028</v>
      </c>
      <c r="E67" s="89">
        <v>2028</v>
      </c>
      <c r="F67" s="79"/>
      <c r="G67" s="90">
        <f t="shared" si="0"/>
        <v>1.8848560984176959</v>
      </c>
      <c r="H67" s="91" t="s">
        <v>114</v>
      </c>
      <c r="I67" s="80">
        <f t="shared" si="1"/>
        <v>1.8848560984176959</v>
      </c>
      <c r="J67" s="80">
        <f t="shared" si="2"/>
        <v>1.8848560984176959</v>
      </c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>
        <f t="shared" ref="Z67:Z72" si="8">AC67</f>
        <v>1.8848560984176959</v>
      </c>
      <c r="AA67" s="80"/>
      <c r="AB67" s="80"/>
      <c r="AC67" s="80">
        <v>1.8848560984176959</v>
      </c>
      <c r="AD67" s="80"/>
      <c r="AE67" s="80">
        <f t="shared" si="4"/>
        <v>1.8848560984176959</v>
      </c>
      <c r="AF67" s="80"/>
      <c r="AG67" s="80"/>
      <c r="AH67" s="80">
        <f t="shared" si="5"/>
        <v>1.8848560984176959</v>
      </c>
      <c r="AI67" s="80"/>
      <c r="AJ67" s="60"/>
    </row>
    <row r="68" ht="15">
      <c r="A68" s="86" t="s">
        <v>110</v>
      </c>
      <c r="B68" s="87" t="s">
        <v>149</v>
      </c>
      <c r="C68" s="88" t="s">
        <v>150</v>
      </c>
      <c r="D68" s="89">
        <v>2028</v>
      </c>
      <c r="E68" s="89">
        <v>2028</v>
      </c>
      <c r="F68" s="79"/>
      <c r="G68" s="90">
        <f t="shared" si="0"/>
        <v>2.8359290253125398</v>
      </c>
      <c r="H68" s="91" t="s">
        <v>114</v>
      </c>
      <c r="I68" s="80">
        <f t="shared" si="1"/>
        <v>2.8359290253125398</v>
      </c>
      <c r="J68" s="80">
        <f t="shared" si="2"/>
        <v>2.8359290253125398</v>
      </c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>
        <f t="shared" si="8"/>
        <v>2.8359290253125398</v>
      </c>
      <c r="AA68" s="80"/>
      <c r="AB68" s="80"/>
      <c r="AC68" s="80">
        <v>2.8359290253125398</v>
      </c>
      <c r="AD68" s="80"/>
      <c r="AE68" s="80">
        <f t="shared" si="4"/>
        <v>2.8359290253125398</v>
      </c>
      <c r="AF68" s="80"/>
      <c r="AG68" s="80"/>
      <c r="AH68" s="80">
        <f t="shared" si="5"/>
        <v>2.8359290253125398</v>
      </c>
      <c r="AI68" s="80"/>
      <c r="AJ68" s="60"/>
    </row>
    <row r="69" ht="15">
      <c r="A69" s="86" t="s">
        <v>110</v>
      </c>
      <c r="B69" s="87" t="s">
        <v>151</v>
      </c>
      <c r="C69" s="88" t="s">
        <v>152</v>
      </c>
      <c r="D69" s="89">
        <v>2028</v>
      </c>
      <c r="E69" s="89">
        <v>2028</v>
      </c>
      <c r="F69" s="79"/>
      <c r="G69" s="90">
        <f t="shared" si="0"/>
        <v>4.2575790024862314</v>
      </c>
      <c r="H69" s="91" t="s">
        <v>114</v>
      </c>
      <c r="I69" s="80">
        <f t="shared" si="1"/>
        <v>4.2575790024862314</v>
      </c>
      <c r="J69" s="80">
        <f t="shared" si="2"/>
        <v>4.2575790024862314</v>
      </c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>
        <f t="shared" si="8"/>
        <v>4.2575790024862314</v>
      </c>
      <c r="AA69" s="80"/>
      <c r="AB69" s="80"/>
      <c r="AC69" s="80">
        <v>4.2575790024862314</v>
      </c>
      <c r="AD69" s="80"/>
      <c r="AE69" s="80">
        <f t="shared" si="4"/>
        <v>4.2575790024862314</v>
      </c>
      <c r="AF69" s="80"/>
      <c r="AG69" s="80"/>
      <c r="AH69" s="80">
        <f t="shared" si="5"/>
        <v>4.2575790024862314</v>
      </c>
      <c r="AI69" s="80"/>
      <c r="AJ69" s="60"/>
    </row>
    <row r="70" ht="15">
      <c r="A70" s="86" t="s">
        <v>110</v>
      </c>
      <c r="B70" s="87" t="s">
        <v>153</v>
      </c>
      <c r="C70" s="88" t="s">
        <v>154</v>
      </c>
      <c r="D70" s="89">
        <v>2028</v>
      </c>
      <c r="E70" s="89">
        <v>2028</v>
      </c>
      <c r="F70" s="79"/>
      <c r="G70" s="90">
        <f t="shared" si="0"/>
        <v>5.117289199831272</v>
      </c>
      <c r="H70" s="91" t="s">
        <v>114</v>
      </c>
      <c r="I70" s="80">
        <f t="shared" si="1"/>
        <v>5.117289199831272</v>
      </c>
      <c r="J70" s="80">
        <f t="shared" si="2"/>
        <v>5.117289199831272</v>
      </c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>
        <f t="shared" si="8"/>
        <v>5.117289199831272</v>
      </c>
      <c r="AA70" s="80"/>
      <c r="AB70" s="80"/>
      <c r="AC70" s="80">
        <v>5.117289199831272</v>
      </c>
      <c r="AD70" s="80"/>
      <c r="AE70" s="80">
        <f t="shared" si="4"/>
        <v>5.117289199831272</v>
      </c>
      <c r="AF70" s="80"/>
      <c r="AG70" s="80"/>
      <c r="AH70" s="80">
        <f t="shared" si="5"/>
        <v>5.117289199831272</v>
      </c>
      <c r="AI70" s="80"/>
      <c r="AJ70" s="60"/>
    </row>
    <row r="71" ht="15">
      <c r="A71" s="86" t="s">
        <v>110</v>
      </c>
      <c r="B71" s="87" t="s">
        <v>155</v>
      </c>
      <c r="C71" s="88" t="s">
        <v>156</v>
      </c>
      <c r="D71" s="89">
        <v>2028</v>
      </c>
      <c r="E71" s="89">
        <v>2028</v>
      </c>
      <c r="F71" s="79"/>
      <c r="G71" s="90">
        <f t="shared" si="0"/>
        <v>0.71017664914160761</v>
      </c>
      <c r="H71" s="91" t="s">
        <v>114</v>
      </c>
      <c r="I71" s="80">
        <f t="shared" si="1"/>
        <v>0.71017664914160761</v>
      </c>
      <c r="J71" s="80">
        <f t="shared" si="2"/>
        <v>0.71017664914160761</v>
      </c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>
        <f t="shared" si="8"/>
        <v>0.71017664914160761</v>
      </c>
      <c r="AA71" s="80"/>
      <c r="AB71" s="80"/>
      <c r="AC71" s="80">
        <v>0.71017664914160761</v>
      </c>
      <c r="AD71" s="80"/>
      <c r="AE71" s="80">
        <f t="shared" si="4"/>
        <v>0.71017664914160761</v>
      </c>
      <c r="AF71" s="80"/>
      <c r="AG71" s="80"/>
      <c r="AH71" s="80">
        <f t="shared" si="5"/>
        <v>0.71017664914160761</v>
      </c>
      <c r="AI71" s="80"/>
      <c r="AJ71" s="60"/>
    </row>
    <row r="72" ht="15">
      <c r="A72" s="86" t="s">
        <v>110</v>
      </c>
      <c r="B72" s="87" t="s">
        <v>157</v>
      </c>
      <c r="C72" s="88" t="s">
        <v>158</v>
      </c>
      <c r="D72" s="89">
        <v>2028</v>
      </c>
      <c r="E72" s="89">
        <v>2028</v>
      </c>
      <c r="F72" s="79"/>
      <c r="G72" s="90">
        <f t="shared" si="0"/>
        <v>0.11486311650214523</v>
      </c>
      <c r="H72" s="91" t="s">
        <v>114</v>
      </c>
      <c r="I72" s="80">
        <f t="shared" si="1"/>
        <v>0.11486311650214523</v>
      </c>
      <c r="J72" s="80">
        <f t="shared" si="2"/>
        <v>0.11486311650214523</v>
      </c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>
        <f t="shared" si="8"/>
        <v>0.11486311650214523</v>
      </c>
      <c r="AA72" s="80"/>
      <c r="AB72" s="80"/>
      <c r="AC72" s="80">
        <v>0.11486311650214523</v>
      </c>
      <c r="AD72" s="80"/>
      <c r="AE72" s="80">
        <f t="shared" si="4"/>
        <v>0.11486311650214523</v>
      </c>
      <c r="AF72" s="80"/>
      <c r="AG72" s="80"/>
      <c r="AH72" s="80">
        <f t="shared" si="5"/>
        <v>0.11486311650214523</v>
      </c>
      <c r="AI72" s="80"/>
      <c r="AJ72" s="60"/>
    </row>
    <row r="73" ht="15" hidden="1">
      <c r="A73" s="72" t="s">
        <v>159</v>
      </c>
      <c r="B73" s="85" t="s">
        <v>160</v>
      </c>
      <c r="C73" s="74" t="s">
        <v>161</v>
      </c>
      <c r="D73" s="79"/>
      <c r="E73" s="79"/>
      <c r="F73" s="79"/>
      <c r="G73" s="79"/>
      <c r="H73" s="75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60"/>
    </row>
    <row r="74" ht="15" hidden="1">
      <c r="A74" s="72" t="s">
        <v>162</v>
      </c>
      <c r="B74" s="85" t="s">
        <v>163</v>
      </c>
      <c r="C74" s="74" t="s">
        <v>161</v>
      </c>
      <c r="D74" s="79"/>
      <c r="E74" s="79"/>
      <c r="F74" s="79"/>
      <c r="G74" s="79"/>
      <c r="H74" s="75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60"/>
    </row>
    <row r="75" ht="15" hidden="1">
      <c r="A75" s="72" t="s">
        <v>164</v>
      </c>
      <c r="B75" s="85" t="s">
        <v>165</v>
      </c>
      <c r="C75" s="74" t="s">
        <v>161</v>
      </c>
      <c r="D75" s="79"/>
      <c r="E75" s="79"/>
      <c r="F75" s="79"/>
      <c r="G75" s="79"/>
      <c r="H75" s="75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60"/>
    </row>
    <row r="76" ht="15" hidden="1">
      <c r="A76" s="72" t="s">
        <v>166</v>
      </c>
      <c r="B76" s="73" t="s">
        <v>167</v>
      </c>
      <c r="C76" s="74" t="s">
        <v>161</v>
      </c>
      <c r="D76" s="79"/>
      <c r="E76" s="79"/>
      <c r="F76" s="79"/>
      <c r="G76" s="79"/>
      <c r="H76" s="75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60"/>
    </row>
    <row r="77" ht="15" hidden="1">
      <c r="A77" s="72" t="s">
        <v>168</v>
      </c>
      <c r="B77" s="85" t="s">
        <v>169</v>
      </c>
      <c r="C77" s="74" t="s">
        <v>161</v>
      </c>
      <c r="D77" s="79"/>
      <c r="E77" s="79"/>
      <c r="F77" s="79"/>
      <c r="G77" s="79"/>
      <c r="H77" s="75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60"/>
    </row>
    <row r="78" ht="15" hidden="1">
      <c r="A78" s="72" t="s">
        <v>170</v>
      </c>
      <c r="B78" s="85" t="s">
        <v>171</v>
      </c>
      <c r="C78" s="74" t="s">
        <v>161</v>
      </c>
      <c r="D78" s="79"/>
      <c r="E78" s="79"/>
      <c r="F78" s="79"/>
      <c r="G78" s="79"/>
      <c r="H78" s="75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60"/>
    </row>
    <row r="79" ht="15" hidden="1">
      <c r="A79" s="72" t="s">
        <v>172</v>
      </c>
      <c r="B79" s="85" t="s">
        <v>173</v>
      </c>
      <c r="C79" s="74" t="s">
        <v>161</v>
      </c>
      <c r="D79" s="79"/>
      <c r="E79" s="79"/>
      <c r="F79" s="79"/>
      <c r="G79" s="79"/>
      <c r="H79" s="75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60"/>
    </row>
    <row r="80" ht="15" hidden="1">
      <c r="A80" s="72" t="s">
        <v>174</v>
      </c>
      <c r="B80" s="85" t="s">
        <v>175</v>
      </c>
      <c r="C80" s="74" t="s">
        <v>161</v>
      </c>
      <c r="D80" s="79"/>
      <c r="E80" s="79"/>
      <c r="F80" s="79"/>
      <c r="G80" s="79"/>
      <c r="H80" s="75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60"/>
    </row>
    <row r="81" ht="15" hidden="1">
      <c r="A81" s="72" t="s">
        <v>176</v>
      </c>
      <c r="B81" s="85" t="s">
        <v>177</v>
      </c>
      <c r="C81" s="74" t="s">
        <v>161</v>
      </c>
      <c r="D81" s="79"/>
      <c r="E81" s="79"/>
      <c r="F81" s="79"/>
      <c r="G81" s="79"/>
      <c r="H81" s="75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60"/>
    </row>
    <row r="82" ht="15" hidden="1">
      <c r="A82" s="72" t="s">
        <v>178</v>
      </c>
      <c r="B82" s="85" t="s">
        <v>179</v>
      </c>
      <c r="C82" s="74" t="s">
        <v>161</v>
      </c>
      <c r="D82" s="79"/>
      <c r="E82" s="79"/>
      <c r="F82" s="79"/>
      <c r="G82" s="79"/>
      <c r="H82" s="75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60"/>
    </row>
    <row r="83" ht="15" hidden="1">
      <c r="A83" s="72" t="s">
        <v>180</v>
      </c>
      <c r="B83" s="85" t="s">
        <v>181</v>
      </c>
      <c r="C83" s="74" t="s">
        <v>161</v>
      </c>
      <c r="D83" s="79"/>
      <c r="E83" s="79"/>
      <c r="F83" s="79"/>
      <c r="G83" s="79"/>
      <c r="H83" s="75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60"/>
    </row>
    <row r="84" ht="15" hidden="1">
      <c r="A84" s="72" t="s">
        <v>182</v>
      </c>
      <c r="B84" s="85" t="s">
        <v>183</v>
      </c>
      <c r="C84" s="74" t="s">
        <v>161</v>
      </c>
      <c r="D84" s="79"/>
      <c r="E84" s="79"/>
      <c r="F84" s="79"/>
      <c r="G84" s="79"/>
      <c r="H84" s="75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60"/>
    </row>
    <row r="85" ht="15" hidden="1">
      <c r="A85" s="72" t="s">
        <v>184</v>
      </c>
      <c r="B85" s="85" t="s">
        <v>185</v>
      </c>
      <c r="C85" s="74" t="s">
        <v>161</v>
      </c>
      <c r="D85" s="79"/>
      <c r="E85" s="79"/>
      <c r="F85" s="79"/>
      <c r="G85" s="79"/>
      <c r="H85" s="75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60"/>
    </row>
    <row r="86" ht="15" hidden="1">
      <c r="A86" s="72" t="s">
        <v>186</v>
      </c>
      <c r="B86" s="73" t="s">
        <v>187</v>
      </c>
      <c r="C86" s="92" t="s">
        <v>161</v>
      </c>
      <c r="D86" s="79"/>
      <c r="E86" s="79"/>
      <c r="F86" s="79"/>
      <c r="G86" s="79"/>
      <c r="H86" s="75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60"/>
    </row>
    <row r="87" ht="15" hidden="1">
      <c r="A87" s="72" t="s">
        <v>188</v>
      </c>
      <c r="B87" s="85" t="s">
        <v>189</v>
      </c>
      <c r="C87" s="74" t="s">
        <v>161</v>
      </c>
      <c r="D87" s="79"/>
      <c r="E87" s="79"/>
      <c r="F87" s="79"/>
      <c r="G87" s="79"/>
      <c r="H87" s="75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60"/>
    </row>
    <row r="88" ht="13.800000000000001" hidden="1" customHeight="1">
      <c r="A88" s="72" t="s">
        <v>190</v>
      </c>
      <c r="B88" s="85" t="s">
        <v>191</v>
      </c>
      <c r="C88" s="74" t="s">
        <v>161</v>
      </c>
      <c r="D88" s="79"/>
      <c r="E88" s="79"/>
      <c r="F88" s="79"/>
      <c r="G88" s="79"/>
      <c r="H88" s="75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60"/>
    </row>
    <row r="89" ht="15">
      <c r="AJ89" s="60"/>
    </row>
    <row r="90" ht="15">
      <c r="AJ90" s="60"/>
    </row>
    <row r="91" ht="15">
      <c r="AJ91" s="60"/>
    </row>
    <row r="92" ht="15">
      <c r="AJ92" s="60"/>
    </row>
    <row r="93" ht="15">
      <c r="AJ93" s="60"/>
    </row>
    <row r="94" ht="15">
      <c r="AJ94" s="60"/>
    </row>
    <row r="95" ht="15">
      <c r="AJ95" s="60"/>
    </row>
    <row r="96" ht="15">
      <c r="AJ96" s="60"/>
    </row>
    <row r="97" ht="15">
      <c r="AJ97" s="60"/>
    </row>
    <row r="98" ht="15">
      <c r="AJ98" s="60"/>
    </row>
    <row r="99" ht="15">
      <c r="AJ99" s="60"/>
    </row>
    <row r="100" ht="15">
      <c r="AJ100" s="60"/>
    </row>
    <row r="101" ht="15">
      <c r="AJ101" s="60"/>
    </row>
    <row r="102" ht="15">
      <c r="AJ102" s="60"/>
    </row>
    <row r="103" ht="15">
      <c r="AJ103" s="60"/>
    </row>
    <row r="104" ht="15">
      <c r="AJ104" s="60"/>
    </row>
    <row r="105" ht="15">
      <c r="AJ105" s="60"/>
    </row>
    <row r="106" ht="15">
      <c r="AJ106" s="60"/>
    </row>
    <row r="107" ht="15">
      <c r="AJ107" s="60"/>
    </row>
    <row r="108" ht="15">
      <c r="AJ108" s="60"/>
    </row>
    <row r="109" ht="15">
      <c r="AJ109" s="60"/>
    </row>
    <row r="110" ht="15">
      <c r="AJ110" s="60"/>
    </row>
    <row r="111" ht="15">
      <c r="AJ111" s="60"/>
    </row>
    <row r="112" ht="15">
      <c r="AJ112" s="60"/>
    </row>
    <row r="113" ht="15">
      <c r="AJ113" s="60"/>
    </row>
    <row r="114" ht="15">
      <c r="AJ114" s="60"/>
    </row>
  </sheetData>
  <autoFilter ref="C1:C53"/>
  <mergeCells count="23">
    <mergeCell ref="X1:AI1"/>
    <mergeCell ref="X2:AI2"/>
    <mergeCell ref="A3:T3"/>
    <mergeCell ref="A4:T4"/>
    <mergeCell ref="A5:T5"/>
    <mergeCell ref="A6:T6"/>
    <mergeCell ref="A7:T7"/>
    <mergeCell ref="A8:J8"/>
    <mergeCell ref="A9:A11"/>
    <mergeCell ref="B9:B11"/>
    <mergeCell ref="C9:C11"/>
    <mergeCell ref="D9:D11"/>
    <mergeCell ref="E9:E10"/>
    <mergeCell ref="F9:H9"/>
    <mergeCell ref="I9:I10"/>
    <mergeCell ref="J9:J10"/>
    <mergeCell ref="K9:AI9"/>
    <mergeCell ref="F10:H10"/>
    <mergeCell ref="K10:O10"/>
    <mergeCell ref="P10:T10"/>
    <mergeCell ref="U10:Y10"/>
    <mergeCell ref="Z10:AD10"/>
    <mergeCell ref="AE10:AI10"/>
  </mergeCells>
  <printOptions headings="0" gridLines="0"/>
  <pageMargins left="0.27559055118110237" right="0.27559055118110237" top="0.78740157480314954" bottom="0.27559055118110237" header="0.19685039370078738" footer="0"/>
  <pageSetup paperSize="9" scale="4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BD53"/>
    <outlinePr applyStyles="0" summaryBelow="1" summaryRight="1" showOutlineSymbols="1"/>
    <pageSetUpPr autoPageBreaks="1" fitToPage="1"/>
  </sheetPr>
  <sheetViews>
    <sheetView showZeros="0" zoomScale="80" workbookViewId="0">
      <selection activeCell="Z55" activeCellId="0" sqref="Z55"/>
    </sheetView>
  </sheetViews>
  <sheetFormatPr defaultColWidth="9" defaultRowHeight="15"/>
  <cols>
    <col customWidth="1" min="1" max="1" style="8" width="7.88671875"/>
    <col customWidth="1" min="2" max="2" style="8" width="105.00390625"/>
    <col customWidth="1" min="3" max="3" style="8" width="18.77734375"/>
    <col customWidth="1" min="4" max="4" style="8" width="5.33203125"/>
    <col customWidth="1" min="5" max="5" style="8" width="4.88671875"/>
    <col customWidth="1" min="6" max="6" style="8" width="6"/>
    <col customWidth="1" min="7" max="7" style="8" width="5"/>
    <col customWidth="1" min="8" max="8" style="8" width="4.77734375"/>
    <col customWidth="1" min="9" max="9" style="8" width="4.6640625"/>
    <col customWidth="1" min="10" max="10" style="8" width="9.00390625"/>
    <col customWidth="1" hidden="1" min="11" max="11" style="394" width="9.33203125"/>
    <col customWidth="1" hidden="1" min="12" max="13" style="394" width="6.77734375"/>
    <col customWidth="1" hidden="1" min="14" max="14" style="394" width="7.88671875"/>
    <col customWidth="1" hidden="1" min="15" max="15" style="394" width="8"/>
    <col customWidth="1" hidden="1" min="16" max="20" style="394" width="6.77734375"/>
    <col customWidth="1" hidden="1" min="21" max="21" style="394" width="7.88671875"/>
    <col customWidth="1" min="22" max="22" style="8" width="5.33203125"/>
    <col customWidth="1" min="23" max="23" style="8" width="4.77734375"/>
    <col customWidth="1" min="24" max="24" style="8" width="5.33203125"/>
    <col customWidth="1" min="25" max="25" style="8" width="4.77734375"/>
    <col customWidth="1" min="26" max="26" style="8" width="5.109375"/>
    <col customWidth="1" min="27" max="27" style="8" width="4.77734375"/>
    <col customWidth="1" min="28" max="42" style="8" width="5.33203125"/>
    <col customWidth="1" min="43" max="43" style="8" width="4.77734375"/>
    <col customWidth="1" min="44" max="44" style="8" width="4.88671875"/>
    <col customWidth="1" min="45" max="45" style="8" width="5"/>
    <col customWidth="1" min="46" max="46" style="8" width="4.77734375"/>
    <col customWidth="1" min="47" max="47" style="8" width="4.5546875"/>
    <col customWidth="1" min="48" max="49" style="8" width="4.88671875"/>
    <col customWidth="1" min="50" max="50" style="8" width="5.109375"/>
    <col customWidth="1" min="51" max="51" style="8" width="4.77734375"/>
    <col customWidth="1" min="52" max="53" style="8" width="4.88671875"/>
    <col customWidth="1" min="54" max="54" style="8" width="4.6640625"/>
    <col customWidth="1" min="55" max="55" style="8" width="4.88671875"/>
    <col customWidth="1" min="56" max="56" style="8" width="6.50390625"/>
    <col customWidth="1" min="57" max="57" style="1" width="3.625"/>
    <col min="58" max="16384" style="1" width="9"/>
  </cols>
  <sheetData>
    <row r="1" ht="34.149999999999999" customHeight="1"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Y1" s="8"/>
      <c r="Z1" s="8"/>
      <c r="AA1" s="8"/>
      <c r="AB1" s="8"/>
      <c r="AQ1" s="8"/>
      <c r="AR1" s="396" t="str">
        <f>'0'!AB8</f>
        <v xml:space="preserve">Приложение № 7 к приказу </v>
      </c>
      <c r="AS1" s="396"/>
      <c r="AT1" s="396"/>
      <c r="AU1" s="396"/>
      <c r="AV1" s="396"/>
      <c r="AW1" s="396"/>
      <c r="AX1" s="396"/>
      <c r="AY1" s="396"/>
      <c r="AZ1" s="396"/>
      <c r="BA1" s="396"/>
      <c r="BB1" s="396"/>
      <c r="BC1" s="396"/>
      <c r="BD1" s="396"/>
    </row>
    <row r="2" ht="35" customHeight="1">
      <c r="J2" s="395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K2" s="397"/>
      <c r="AL2" s="397"/>
      <c r="AM2" s="397"/>
      <c r="AN2" s="397"/>
      <c r="AO2" s="397"/>
      <c r="AP2" s="397"/>
      <c r="AQ2" s="397"/>
      <c r="AR2" s="398" t="str">
        <f>'0'!AC1</f>
        <v xml:space="preserve">Минпромэнерго Чувашии от 31.10.2024 № 01-04/92  </v>
      </c>
      <c r="AS2" s="398"/>
      <c r="AT2" s="398"/>
      <c r="AU2" s="398"/>
      <c r="AV2" s="398"/>
      <c r="AW2" s="398"/>
      <c r="AX2" s="398"/>
      <c r="AY2" s="398"/>
      <c r="AZ2" s="398"/>
      <c r="BA2" s="398"/>
      <c r="BB2" s="398"/>
      <c r="BC2" s="398"/>
      <c r="BD2" s="398"/>
    </row>
    <row r="3" ht="13.6" customHeight="1">
      <c r="AB3" s="399"/>
      <c r="AC3" s="399"/>
      <c r="AD3" s="399"/>
      <c r="AE3" s="399"/>
      <c r="AF3" s="399"/>
      <c r="AG3" s="399"/>
      <c r="AH3" s="399"/>
      <c r="AI3" s="399"/>
      <c r="AJ3" s="399"/>
      <c r="AK3" s="399"/>
      <c r="AL3" s="399"/>
      <c r="AM3" s="399"/>
      <c r="AN3" s="399"/>
      <c r="AO3" s="399"/>
      <c r="AP3" s="399"/>
      <c r="AW3" s="399"/>
    </row>
    <row r="4" ht="30.100000000000001" customHeight="1">
      <c r="A4" s="400" t="s">
        <v>353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  <c r="AK4" s="400"/>
      <c r="AL4" s="400"/>
      <c r="AM4" s="400"/>
      <c r="AN4" s="400"/>
      <c r="AO4" s="400"/>
      <c r="AP4" s="400"/>
      <c r="AQ4" s="400"/>
      <c r="AR4" s="400"/>
      <c r="AS4" s="400"/>
      <c r="AT4" s="400"/>
      <c r="AU4" s="400"/>
      <c r="AV4" s="400"/>
      <c r="AW4" s="400"/>
      <c r="AX4" s="400"/>
      <c r="AY4" s="400"/>
      <c r="AZ4" s="400"/>
      <c r="BA4" s="400"/>
      <c r="BB4" s="400"/>
      <c r="BC4" s="400"/>
      <c r="BD4" s="400"/>
    </row>
    <row r="5" ht="5.9500000000000002" hidden="1" customHeight="1">
      <c r="A5" s="401"/>
      <c r="B5" s="401"/>
      <c r="C5" s="401"/>
      <c r="D5" s="401"/>
      <c r="E5" s="401"/>
      <c r="F5" s="401"/>
      <c r="G5" s="401"/>
      <c r="H5" s="401"/>
      <c r="I5" s="401"/>
      <c r="J5" s="401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401"/>
      <c r="AI5" s="401"/>
      <c r="AJ5" s="401"/>
      <c r="AK5" s="401"/>
      <c r="AL5" s="401"/>
      <c r="AM5" s="401"/>
      <c r="AN5" s="401"/>
      <c r="AO5" s="401"/>
      <c r="AP5" s="401"/>
      <c r="AQ5" s="401"/>
      <c r="AR5" s="401"/>
      <c r="AS5" s="401"/>
      <c r="AT5" s="401"/>
      <c r="AU5" s="401"/>
      <c r="AV5" s="401"/>
      <c r="AW5" s="401"/>
      <c r="AX5" s="401"/>
      <c r="AY5" s="401"/>
      <c r="AZ5" s="401"/>
      <c r="BA5" s="401"/>
      <c r="BB5" s="401"/>
      <c r="BC5" s="401"/>
      <c r="BD5" s="401"/>
    </row>
    <row r="6" ht="29.25" customHeight="1">
      <c r="A6" s="403" t="str">
        <f>'0'!AB10</f>
        <v xml:space="preserve">Общество с ограниченной ответственностью «РЭС-Энерго» 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3"/>
      <c r="Y6" s="403"/>
      <c r="Z6" s="403"/>
      <c r="AA6" s="403"/>
      <c r="AB6" s="403"/>
      <c r="AC6" s="403"/>
      <c r="AD6" s="403"/>
      <c r="AE6" s="403"/>
      <c r="AF6" s="403"/>
      <c r="AG6" s="403"/>
      <c r="AH6" s="403"/>
      <c r="AI6" s="403"/>
      <c r="AJ6" s="403"/>
      <c r="AK6" s="403"/>
      <c r="AL6" s="403"/>
      <c r="AM6" s="403"/>
      <c r="AN6" s="403"/>
      <c r="AO6" s="403"/>
      <c r="AP6" s="403"/>
      <c r="AQ6" s="403"/>
      <c r="AR6" s="403"/>
      <c r="AS6" s="403"/>
      <c r="AT6" s="403"/>
      <c r="AU6" s="403"/>
      <c r="AV6" s="403"/>
      <c r="AW6" s="403"/>
      <c r="AX6" s="403"/>
      <c r="AY6" s="403"/>
      <c r="AZ6" s="403"/>
      <c r="BA6" s="403"/>
      <c r="BB6" s="403"/>
      <c r="BC6" s="403"/>
      <c r="BD6" s="403"/>
      <c r="BE6" s="1"/>
    </row>
    <row r="7" ht="14.949999999999999" customHeight="1">
      <c r="A7" s="404" t="s">
        <v>349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  <c r="AI7" s="404"/>
      <c r="AJ7" s="404"/>
      <c r="AK7" s="404"/>
      <c r="AL7" s="404"/>
      <c r="AM7" s="404"/>
      <c r="AN7" s="404"/>
      <c r="AO7" s="404"/>
      <c r="AP7" s="404"/>
      <c r="AQ7" s="404"/>
      <c r="AR7" s="404"/>
      <c r="AS7" s="404"/>
      <c r="AT7" s="404"/>
      <c r="AU7" s="404"/>
      <c r="AV7" s="404"/>
      <c r="AW7" s="404"/>
      <c r="AX7" s="404"/>
      <c r="AY7" s="404"/>
      <c r="AZ7" s="404"/>
      <c r="BA7" s="404"/>
      <c r="BB7" s="404"/>
      <c r="BC7" s="404"/>
      <c r="BD7" s="404"/>
      <c r="BE7" s="1"/>
    </row>
    <row r="8" ht="17" hidden="1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BD8" s="407"/>
    </row>
    <row r="9" hidden="1">
      <c r="A9" s="408"/>
      <c r="B9" s="408"/>
      <c r="C9" s="408"/>
      <c r="D9" s="408"/>
      <c r="E9" s="408"/>
      <c r="F9" s="408"/>
      <c r="G9" s="408"/>
      <c r="H9" s="408"/>
      <c r="I9" s="408"/>
      <c r="J9" s="408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8"/>
      <c r="W9" s="408"/>
      <c r="X9" s="408"/>
      <c r="Y9" s="408"/>
      <c r="Z9" s="408"/>
      <c r="AA9" s="408"/>
      <c r="AB9" s="408"/>
      <c r="AC9" s="408"/>
      <c r="AD9" s="408"/>
      <c r="AE9" s="408"/>
      <c r="AF9" s="408"/>
      <c r="AG9" s="408"/>
      <c r="AH9" s="408"/>
      <c r="AI9" s="408"/>
      <c r="AJ9" s="408"/>
      <c r="AK9" s="408"/>
      <c r="AL9" s="408"/>
      <c r="AM9" s="408"/>
      <c r="AN9" s="408"/>
      <c r="AO9" s="408"/>
      <c r="AP9" s="408"/>
      <c r="AQ9" s="408"/>
      <c r="AR9" s="408"/>
      <c r="AS9" s="408"/>
      <c r="AT9" s="408"/>
      <c r="AU9" s="408"/>
      <c r="AV9" s="408"/>
      <c r="AW9" s="408"/>
      <c r="AX9" s="408"/>
      <c r="AY9" s="408"/>
      <c r="AZ9" s="408"/>
      <c r="BA9" s="408"/>
      <c r="BB9" s="408"/>
      <c r="BC9" s="408"/>
      <c r="BD9" s="408"/>
    </row>
    <row r="10" ht="29.399999999999999" customHeight="1">
      <c r="A10" s="238" t="s">
        <v>303</v>
      </c>
      <c r="B10" s="248" t="s">
        <v>4</v>
      </c>
      <c r="C10" s="410" t="s">
        <v>5</v>
      </c>
      <c r="D10" s="411" t="s">
        <v>354</v>
      </c>
      <c r="E10" s="411"/>
      <c r="F10" s="411"/>
      <c r="G10" s="411"/>
      <c r="H10" s="411"/>
      <c r="I10" s="411"/>
      <c r="J10" s="411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3" t="s">
        <v>355</v>
      </c>
      <c r="W10" s="413"/>
      <c r="X10" s="413"/>
      <c r="Y10" s="413"/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3"/>
      <c r="AK10" s="413"/>
      <c r="AL10" s="413"/>
      <c r="AM10" s="413"/>
      <c r="AN10" s="413"/>
      <c r="AO10" s="413"/>
      <c r="AP10" s="413"/>
      <c r="AQ10" s="413"/>
      <c r="AR10" s="413"/>
      <c r="AS10" s="413"/>
      <c r="AT10" s="413"/>
      <c r="AU10" s="413"/>
      <c r="AV10" s="413"/>
      <c r="AW10" s="413"/>
      <c r="AX10" s="413"/>
      <c r="AY10" s="413"/>
      <c r="AZ10" s="413"/>
      <c r="BA10" s="413"/>
      <c r="BB10" s="413"/>
      <c r="BC10" s="413"/>
      <c r="BD10" s="413"/>
      <c r="BE10" s="1"/>
    </row>
    <row r="11" ht="21.75" customHeight="1">
      <c r="A11" s="238"/>
      <c r="B11" s="248"/>
      <c r="C11" s="410"/>
      <c r="D11" s="411"/>
      <c r="E11" s="411"/>
      <c r="F11" s="411"/>
      <c r="G11" s="411"/>
      <c r="H11" s="411"/>
      <c r="I11" s="411"/>
      <c r="J11" s="411"/>
      <c r="K11" s="412"/>
      <c r="L11" s="412"/>
      <c r="M11" s="412"/>
      <c r="N11" s="412"/>
      <c r="O11" s="412"/>
      <c r="P11" s="412"/>
      <c r="Q11" s="412"/>
      <c r="R11" s="412"/>
      <c r="S11" s="412"/>
      <c r="T11" s="412"/>
      <c r="U11" s="412"/>
      <c r="V11" s="414" t="s">
        <v>200</v>
      </c>
      <c r="W11" s="414"/>
      <c r="X11" s="414"/>
      <c r="Y11" s="414"/>
      <c r="Z11" s="414"/>
      <c r="AA11" s="414"/>
      <c r="AB11" s="414"/>
      <c r="AC11" s="414" t="s">
        <v>201</v>
      </c>
      <c r="AD11" s="414"/>
      <c r="AE11" s="414"/>
      <c r="AF11" s="414"/>
      <c r="AG11" s="414"/>
      <c r="AH11" s="414"/>
      <c r="AI11" s="414"/>
      <c r="AJ11" s="414" t="s">
        <v>202</v>
      </c>
      <c r="AK11" s="414"/>
      <c r="AL11" s="414"/>
      <c r="AM11" s="414"/>
      <c r="AN11" s="414"/>
      <c r="AO11" s="414"/>
      <c r="AP11" s="414"/>
      <c r="AQ11" s="414" t="s">
        <v>203</v>
      </c>
      <c r="AR11" s="414"/>
      <c r="AS11" s="414"/>
      <c r="AT11" s="414"/>
      <c r="AU11" s="414"/>
      <c r="AV11" s="414"/>
      <c r="AW11" s="414"/>
      <c r="AX11" s="415" t="s">
        <v>356</v>
      </c>
      <c r="AY11" s="415"/>
      <c r="AZ11" s="415"/>
      <c r="BA11" s="415"/>
      <c r="BB11" s="415"/>
      <c r="BC11" s="415"/>
      <c r="BD11" s="415"/>
      <c r="BE11" s="1"/>
    </row>
    <row r="12" ht="32.950000000000003" customHeight="1">
      <c r="A12" s="238"/>
      <c r="B12" s="248"/>
      <c r="C12" s="410"/>
      <c r="D12" s="416" t="s">
        <v>12</v>
      </c>
      <c r="E12" s="416"/>
      <c r="F12" s="416"/>
      <c r="G12" s="416"/>
      <c r="H12" s="416"/>
      <c r="I12" s="416"/>
      <c r="J12" s="416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6" t="s">
        <v>357</v>
      </c>
      <c r="W12" s="416"/>
      <c r="X12" s="416"/>
      <c r="Y12" s="416"/>
      <c r="Z12" s="416"/>
      <c r="AA12" s="416"/>
      <c r="AB12" s="416"/>
      <c r="AC12" s="416" t="s">
        <v>357</v>
      </c>
      <c r="AD12" s="416"/>
      <c r="AE12" s="416"/>
      <c r="AF12" s="416"/>
      <c r="AG12" s="416"/>
      <c r="AH12" s="416"/>
      <c r="AI12" s="416"/>
      <c r="AJ12" s="416" t="s">
        <v>357</v>
      </c>
      <c r="AK12" s="416"/>
      <c r="AL12" s="416"/>
      <c r="AM12" s="416"/>
      <c r="AN12" s="416"/>
      <c r="AO12" s="416"/>
      <c r="AP12" s="416"/>
      <c r="AQ12" s="416" t="s">
        <v>357</v>
      </c>
      <c r="AR12" s="416"/>
      <c r="AS12" s="416"/>
      <c r="AT12" s="416"/>
      <c r="AU12" s="416"/>
      <c r="AV12" s="416"/>
      <c r="AW12" s="416"/>
      <c r="AX12" s="416" t="s">
        <v>12</v>
      </c>
      <c r="AY12" s="416"/>
      <c r="AZ12" s="416"/>
      <c r="BA12" s="416"/>
      <c r="BB12" s="416"/>
      <c r="BC12" s="416"/>
      <c r="BD12" s="416"/>
      <c r="BE12" s="1"/>
    </row>
    <row r="13" ht="57.75" customHeight="1">
      <c r="A13" s="238"/>
      <c r="B13" s="248"/>
      <c r="C13" s="410"/>
      <c r="D13" s="418" t="s">
        <v>261</v>
      </c>
      <c r="E13" s="418" t="s">
        <v>262</v>
      </c>
      <c r="F13" s="418" t="s">
        <v>358</v>
      </c>
      <c r="G13" s="418" t="s">
        <v>359</v>
      </c>
      <c r="H13" s="418" t="s">
        <v>360</v>
      </c>
      <c r="I13" s="418" t="s">
        <v>264</v>
      </c>
      <c r="J13" s="418" t="s">
        <v>265</v>
      </c>
      <c r="K13" s="419"/>
      <c r="L13" s="419"/>
      <c r="M13" s="419"/>
      <c r="N13" s="419"/>
      <c r="O13" s="419"/>
      <c r="P13" s="419"/>
      <c r="Q13" s="420"/>
      <c r="R13" s="419"/>
      <c r="S13" s="419"/>
      <c r="T13" s="419"/>
      <c r="U13" s="419"/>
      <c r="V13" s="418" t="s">
        <v>261</v>
      </c>
      <c r="W13" s="418" t="s">
        <v>262</v>
      </c>
      <c r="X13" s="418" t="s">
        <v>358</v>
      </c>
      <c r="Y13" s="418" t="s">
        <v>359</v>
      </c>
      <c r="Z13" s="418" t="s">
        <v>360</v>
      </c>
      <c r="AA13" s="418" t="s">
        <v>264</v>
      </c>
      <c r="AB13" s="421" t="s">
        <v>265</v>
      </c>
      <c r="AC13" s="418" t="s">
        <v>261</v>
      </c>
      <c r="AD13" s="418" t="s">
        <v>262</v>
      </c>
      <c r="AE13" s="418" t="s">
        <v>358</v>
      </c>
      <c r="AF13" s="418" t="s">
        <v>359</v>
      </c>
      <c r="AG13" s="418" t="s">
        <v>360</v>
      </c>
      <c r="AH13" s="418" t="s">
        <v>264</v>
      </c>
      <c r="AI13" s="421" t="s">
        <v>265</v>
      </c>
      <c r="AJ13" s="418" t="s">
        <v>261</v>
      </c>
      <c r="AK13" s="418" t="s">
        <v>262</v>
      </c>
      <c r="AL13" s="418" t="s">
        <v>358</v>
      </c>
      <c r="AM13" s="418" t="s">
        <v>359</v>
      </c>
      <c r="AN13" s="418" t="s">
        <v>360</v>
      </c>
      <c r="AO13" s="418" t="s">
        <v>264</v>
      </c>
      <c r="AP13" s="421" t="s">
        <v>265</v>
      </c>
      <c r="AQ13" s="418" t="s">
        <v>261</v>
      </c>
      <c r="AR13" s="418" t="s">
        <v>262</v>
      </c>
      <c r="AS13" s="418" t="s">
        <v>358</v>
      </c>
      <c r="AT13" s="418" t="s">
        <v>359</v>
      </c>
      <c r="AU13" s="418" t="s">
        <v>360</v>
      </c>
      <c r="AV13" s="418" t="s">
        <v>264</v>
      </c>
      <c r="AW13" s="421" t="s">
        <v>265</v>
      </c>
      <c r="AX13" s="418" t="s">
        <v>261</v>
      </c>
      <c r="AY13" s="418" t="s">
        <v>262</v>
      </c>
      <c r="AZ13" s="418" t="s">
        <v>358</v>
      </c>
      <c r="BA13" s="418" t="s">
        <v>359</v>
      </c>
      <c r="BB13" s="418" t="s">
        <v>360</v>
      </c>
      <c r="BC13" s="418" t="s">
        <v>264</v>
      </c>
      <c r="BD13" s="421" t="s">
        <v>265</v>
      </c>
      <c r="BE13" s="1"/>
    </row>
    <row r="14" s="422" customFormat="1">
      <c r="A14" s="423">
        <v>1</v>
      </c>
      <c r="B14" s="424">
        <v>2</v>
      </c>
      <c r="C14" s="425">
        <v>3</v>
      </c>
      <c r="D14" s="426" t="s">
        <v>312</v>
      </c>
      <c r="E14" s="426" t="s">
        <v>313</v>
      </c>
      <c r="F14" s="426" t="s">
        <v>314</v>
      </c>
      <c r="G14" s="427" t="s">
        <v>315</v>
      </c>
      <c r="H14" s="427" t="s">
        <v>316</v>
      </c>
      <c r="I14" s="427" t="s">
        <v>317</v>
      </c>
      <c r="J14" s="428" t="s">
        <v>318</v>
      </c>
      <c r="K14" s="427"/>
      <c r="L14" s="427"/>
      <c r="M14" s="427"/>
      <c r="N14" s="427"/>
      <c r="O14" s="427"/>
      <c r="P14" s="427"/>
      <c r="Q14" s="427"/>
      <c r="R14" s="427"/>
      <c r="S14" s="427"/>
      <c r="T14" s="427"/>
      <c r="U14" s="427"/>
      <c r="V14" s="429" t="s">
        <v>266</v>
      </c>
      <c r="W14" s="430" t="s">
        <v>267</v>
      </c>
      <c r="X14" s="430" t="s">
        <v>268</v>
      </c>
      <c r="Y14" s="430" t="s">
        <v>269</v>
      </c>
      <c r="Z14" s="430" t="s">
        <v>270</v>
      </c>
      <c r="AA14" s="430" t="s">
        <v>271</v>
      </c>
      <c r="AB14" s="431" t="s">
        <v>272</v>
      </c>
      <c r="AC14" s="430" t="s">
        <v>273</v>
      </c>
      <c r="AD14" s="430" t="s">
        <v>274</v>
      </c>
      <c r="AE14" s="430" t="s">
        <v>275</v>
      </c>
      <c r="AF14" s="430" t="s">
        <v>276</v>
      </c>
      <c r="AG14" s="430" t="s">
        <v>277</v>
      </c>
      <c r="AH14" s="430" t="s">
        <v>278</v>
      </c>
      <c r="AI14" s="430" t="s">
        <v>279</v>
      </c>
      <c r="AJ14" s="430" t="s">
        <v>280</v>
      </c>
      <c r="AK14" s="430" t="s">
        <v>281</v>
      </c>
      <c r="AL14" s="430" t="s">
        <v>282</v>
      </c>
      <c r="AM14" s="430" t="s">
        <v>283</v>
      </c>
      <c r="AN14" s="430" t="s">
        <v>284</v>
      </c>
      <c r="AO14" s="430" t="s">
        <v>285</v>
      </c>
      <c r="AP14" s="430" t="s">
        <v>286</v>
      </c>
      <c r="AQ14" s="430" t="s">
        <v>287</v>
      </c>
      <c r="AR14" s="430" t="s">
        <v>288</v>
      </c>
      <c r="AS14" s="430" t="s">
        <v>289</v>
      </c>
      <c r="AT14" s="430" t="s">
        <v>290</v>
      </c>
      <c r="AU14" s="430" t="s">
        <v>291</v>
      </c>
      <c r="AV14" s="430" t="s">
        <v>292</v>
      </c>
      <c r="AW14" s="430" t="s">
        <v>293</v>
      </c>
      <c r="AX14" s="430" t="s">
        <v>294</v>
      </c>
      <c r="AY14" s="430" t="s">
        <v>295</v>
      </c>
      <c r="AZ14" s="430" t="s">
        <v>296</v>
      </c>
      <c r="BA14" s="430" t="s">
        <v>297</v>
      </c>
      <c r="BB14" s="430" t="s">
        <v>298</v>
      </c>
      <c r="BC14" s="430" t="s">
        <v>299</v>
      </c>
      <c r="BD14" s="429" t="s">
        <v>300</v>
      </c>
      <c r="BE14" s="422"/>
      <c r="BF14" s="422"/>
      <c r="BG14" s="422"/>
    </row>
    <row r="15" ht="15">
      <c r="A15" s="110">
        <v>0</v>
      </c>
      <c r="B15" s="432" t="s">
        <v>48</v>
      </c>
      <c r="C15" s="141"/>
      <c r="D15" s="143"/>
      <c r="E15" s="143"/>
      <c r="F15" s="143"/>
      <c r="G15" s="143"/>
      <c r="H15" s="143"/>
      <c r="I15" s="148"/>
      <c r="J15" s="89">
        <v>2694</v>
      </c>
      <c r="K15" s="433"/>
      <c r="L15" s="434"/>
      <c r="M15" s="434"/>
      <c r="N15" s="434"/>
      <c r="O15" s="434"/>
      <c r="P15" s="434"/>
      <c r="Q15" s="434"/>
      <c r="R15" s="434"/>
      <c r="S15" s="434"/>
      <c r="T15" s="434"/>
      <c r="U15" s="434"/>
      <c r="V15" s="296"/>
      <c r="W15" s="435"/>
      <c r="X15" s="435"/>
      <c r="Y15" s="435"/>
      <c r="Z15" s="435"/>
      <c r="AA15" s="435"/>
      <c r="AB15" s="435">
        <v>697</v>
      </c>
      <c r="AC15" s="435"/>
      <c r="AD15" s="435"/>
      <c r="AE15" s="435"/>
      <c r="AF15" s="435"/>
      <c r="AG15" s="435"/>
      <c r="AH15" s="435"/>
      <c r="AI15" s="435">
        <v>684</v>
      </c>
      <c r="AJ15" s="435"/>
      <c r="AK15" s="435"/>
      <c r="AL15" s="435"/>
      <c r="AM15" s="435"/>
      <c r="AN15" s="435"/>
      <c r="AO15" s="435"/>
      <c r="AP15" s="435">
        <v>665</v>
      </c>
      <c r="AQ15" s="435"/>
      <c r="AR15" s="435"/>
      <c r="AS15" s="435"/>
      <c r="AT15" s="435"/>
      <c r="AU15" s="435"/>
      <c r="AV15" s="435"/>
      <c r="AW15" s="436">
        <v>648</v>
      </c>
      <c r="AX15" s="437"/>
      <c r="AY15" s="437"/>
      <c r="AZ15" s="437"/>
      <c r="BA15" s="437"/>
      <c r="BB15" s="437"/>
      <c r="BC15" s="438"/>
      <c r="BD15" s="89">
        <v>2694</v>
      </c>
      <c r="BE15" s="1"/>
      <c r="BG15" s="1"/>
    </row>
    <row r="16" ht="17.25">
      <c r="A16" s="49" t="s">
        <v>49</v>
      </c>
      <c r="B16" s="439" t="s">
        <v>50</v>
      </c>
      <c r="C16" s="440"/>
      <c r="D16" s="143"/>
      <c r="E16" s="143"/>
      <c r="F16" s="143"/>
      <c r="G16" s="143"/>
      <c r="H16" s="143"/>
      <c r="I16" s="143"/>
      <c r="J16" s="441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296"/>
      <c r="W16" s="442"/>
      <c r="X16" s="443"/>
      <c r="Y16" s="443"/>
      <c r="Z16" s="443"/>
      <c r="AA16" s="443"/>
      <c r="AB16" s="443"/>
      <c r="AC16" s="443"/>
      <c r="AD16" s="443"/>
      <c r="AE16" s="443"/>
      <c r="AF16" s="443"/>
      <c r="AG16" s="443"/>
      <c r="AH16" s="443"/>
      <c r="AI16" s="443"/>
      <c r="AJ16" s="443"/>
      <c r="AK16" s="443"/>
      <c r="AL16" s="443"/>
      <c r="AM16" s="443"/>
      <c r="AN16" s="443"/>
      <c r="AO16" s="443"/>
      <c r="AP16" s="443"/>
      <c r="AQ16" s="443"/>
      <c r="AR16" s="443"/>
      <c r="AS16" s="443"/>
      <c r="AT16" s="444"/>
      <c r="AU16" s="445"/>
      <c r="AV16" s="445"/>
      <c r="AW16" s="445"/>
      <c r="AX16" s="437"/>
      <c r="AY16" s="437"/>
      <c r="AZ16" s="437"/>
      <c r="BA16" s="437"/>
      <c r="BB16" s="437"/>
      <c r="BC16" s="437"/>
      <c r="BD16" s="441"/>
      <c r="BE16" s="1"/>
      <c r="BG16" s="1"/>
    </row>
    <row r="17" ht="15">
      <c r="A17" s="49" t="s">
        <v>51</v>
      </c>
      <c r="B17" s="439" t="s">
        <v>52</v>
      </c>
      <c r="C17" s="440"/>
      <c r="D17" s="143"/>
      <c r="E17" s="143"/>
      <c r="F17" s="143"/>
      <c r="G17" s="143"/>
      <c r="H17" s="143"/>
      <c r="I17" s="148"/>
      <c r="J17" s="89">
        <v>2694</v>
      </c>
      <c r="K17" s="433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296"/>
      <c r="W17" s="89"/>
      <c r="X17" s="328"/>
      <c r="Y17" s="89"/>
      <c r="Z17" s="328"/>
      <c r="AA17" s="89"/>
      <c r="AB17" s="328">
        <v>697</v>
      </c>
      <c r="AC17" s="89"/>
      <c r="AD17" s="328"/>
      <c r="AE17" s="89"/>
      <c r="AF17" s="328"/>
      <c r="AG17" s="89"/>
      <c r="AH17" s="328"/>
      <c r="AI17" s="89">
        <v>684</v>
      </c>
      <c r="AJ17" s="328"/>
      <c r="AK17" s="89"/>
      <c r="AL17" s="328"/>
      <c r="AM17" s="89"/>
      <c r="AN17" s="328"/>
      <c r="AO17" s="89"/>
      <c r="AP17" s="328">
        <v>665</v>
      </c>
      <c r="AQ17" s="89"/>
      <c r="AR17" s="328"/>
      <c r="AS17" s="89"/>
      <c r="AT17" s="89"/>
      <c r="AU17" s="89"/>
      <c r="AV17" s="89"/>
      <c r="AW17" s="446">
        <v>648</v>
      </c>
      <c r="AX17" s="437"/>
      <c r="AY17" s="437"/>
      <c r="AZ17" s="437"/>
      <c r="BA17" s="437"/>
      <c r="BB17" s="437"/>
      <c r="BC17" s="438"/>
      <c r="BD17" s="89">
        <v>2694</v>
      </c>
      <c r="BE17" s="1"/>
      <c r="BG17" s="1"/>
    </row>
    <row r="18" ht="15" hidden="1">
      <c r="A18" s="65" t="s">
        <v>53</v>
      </c>
      <c r="B18" s="439" t="s">
        <v>54</v>
      </c>
      <c r="C18" s="440"/>
      <c r="D18" s="143"/>
      <c r="E18" s="143"/>
      <c r="F18" s="143"/>
      <c r="G18" s="143"/>
      <c r="H18" s="143"/>
      <c r="I18" s="148"/>
      <c r="J18" s="89">
        <f t="shared" ref="J18:J51" si="27">SUM(J19:J41)</f>
        <v>37716</v>
      </c>
      <c r="K18" s="433"/>
      <c r="L18" s="434"/>
      <c r="M18" s="434"/>
      <c r="N18" s="434"/>
      <c r="O18" s="434"/>
      <c r="P18" s="434"/>
      <c r="Q18" s="434"/>
      <c r="R18" s="434"/>
      <c r="S18" s="434"/>
      <c r="T18" s="434"/>
      <c r="U18" s="434"/>
      <c r="V18" s="447"/>
      <c r="W18" s="89"/>
      <c r="X18" s="448"/>
      <c r="Y18" s="296"/>
      <c r="Z18" s="448"/>
      <c r="AA18" s="296"/>
      <c r="AB18" s="448">
        <f t="shared" ref="AB18:AB51" si="28">SUM(AB19:AB41)</f>
        <v>9758</v>
      </c>
      <c r="AC18" s="296"/>
      <c r="AD18" s="448"/>
      <c r="AE18" s="296"/>
      <c r="AF18" s="448"/>
      <c r="AG18" s="296"/>
      <c r="AH18" s="448"/>
      <c r="AI18" s="296">
        <f t="shared" ref="AI18:AI51" si="29">SUM(AI19:AI41)</f>
        <v>9576</v>
      </c>
      <c r="AJ18" s="448"/>
      <c r="AK18" s="296"/>
      <c r="AL18" s="448"/>
      <c r="AM18" s="296"/>
      <c r="AN18" s="448"/>
      <c r="AO18" s="296"/>
      <c r="AP18" s="448">
        <f t="shared" ref="AP18:AP51" si="30">SUM(AP19:AP41)</f>
        <v>9310</v>
      </c>
      <c r="AQ18" s="296"/>
      <c r="AR18" s="448"/>
      <c r="AS18" s="296"/>
      <c r="AT18" s="296"/>
      <c r="AU18" s="296"/>
      <c r="AV18" s="296"/>
      <c r="AW18" s="296">
        <f t="shared" ref="AW18:AW51" si="31">SUM(AW19:AW41)</f>
        <v>9072</v>
      </c>
      <c r="AX18" s="449"/>
      <c r="AY18" s="437"/>
      <c r="AZ18" s="437"/>
      <c r="BA18" s="437"/>
      <c r="BB18" s="437"/>
      <c r="BC18" s="438"/>
      <c r="BD18" s="89">
        <f t="shared" ref="BD18:BD51" si="32">SUM(BD19:BD41)</f>
        <v>37716</v>
      </c>
      <c r="BE18" s="1"/>
      <c r="BG18" s="1"/>
    </row>
    <row r="19" ht="15" hidden="1">
      <c r="A19" s="65" t="s">
        <v>55</v>
      </c>
      <c r="B19" s="439" t="s">
        <v>56</v>
      </c>
      <c r="C19" s="440"/>
      <c r="D19" s="143"/>
      <c r="E19" s="143"/>
      <c r="F19" s="143"/>
      <c r="G19" s="143"/>
      <c r="H19" s="143"/>
      <c r="I19" s="148"/>
      <c r="J19" s="89">
        <f t="shared" si="27"/>
        <v>18858</v>
      </c>
      <c r="K19" s="433"/>
      <c r="L19" s="434"/>
      <c r="M19" s="434"/>
      <c r="N19" s="434"/>
      <c r="O19" s="434"/>
      <c r="P19" s="434"/>
      <c r="Q19" s="434"/>
      <c r="R19" s="434"/>
      <c r="S19" s="434"/>
      <c r="T19" s="434"/>
      <c r="U19" s="434"/>
      <c r="V19" s="296"/>
      <c r="W19" s="89"/>
      <c r="X19" s="296"/>
      <c r="Y19" s="296"/>
      <c r="Z19" s="296"/>
      <c r="AA19" s="296"/>
      <c r="AB19" s="296">
        <f t="shared" si="28"/>
        <v>4879</v>
      </c>
      <c r="AC19" s="296"/>
      <c r="AD19" s="296"/>
      <c r="AE19" s="296"/>
      <c r="AF19" s="296"/>
      <c r="AG19" s="296"/>
      <c r="AH19" s="296"/>
      <c r="AI19" s="296">
        <f t="shared" si="29"/>
        <v>4788</v>
      </c>
      <c r="AJ19" s="296"/>
      <c r="AK19" s="296"/>
      <c r="AL19" s="296"/>
      <c r="AM19" s="296"/>
      <c r="AN19" s="296"/>
      <c r="AO19" s="296"/>
      <c r="AP19" s="296">
        <f t="shared" si="30"/>
        <v>4655</v>
      </c>
      <c r="AQ19" s="296"/>
      <c r="AR19" s="296"/>
      <c r="AS19" s="296"/>
      <c r="AT19" s="296"/>
      <c r="AU19" s="296"/>
      <c r="AV19" s="296"/>
      <c r="AW19" s="296">
        <f t="shared" si="31"/>
        <v>4536</v>
      </c>
      <c r="AX19" s="449"/>
      <c r="AY19" s="437"/>
      <c r="AZ19" s="437"/>
      <c r="BA19" s="437"/>
      <c r="BB19" s="437"/>
      <c r="BC19" s="438"/>
      <c r="BD19" s="89">
        <f t="shared" si="32"/>
        <v>18858</v>
      </c>
      <c r="BE19" s="1"/>
      <c r="BG19" s="1"/>
    </row>
    <row r="20" ht="15" hidden="1">
      <c r="A20" s="65" t="s">
        <v>57</v>
      </c>
      <c r="B20" s="439" t="s">
        <v>58</v>
      </c>
      <c r="C20" s="440"/>
      <c r="D20" s="143"/>
      <c r="E20" s="143"/>
      <c r="F20" s="143"/>
      <c r="G20" s="143"/>
      <c r="H20" s="143"/>
      <c r="I20" s="148"/>
      <c r="J20" s="89">
        <f t="shared" si="27"/>
        <v>10776</v>
      </c>
      <c r="K20" s="433"/>
      <c r="L20" s="434"/>
      <c r="M20" s="434"/>
      <c r="N20" s="434"/>
      <c r="O20" s="434"/>
      <c r="P20" s="434"/>
      <c r="Q20" s="434"/>
      <c r="R20" s="434"/>
      <c r="S20" s="434"/>
      <c r="T20" s="434"/>
      <c r="U20" s="434"/>
      <c r="V20" s="447"/>
      <c r="W20" s="89"/>
      <c r="X20" s="296"/>
      <c r="Y20" s="296"/>
      <c r="Z20" s="296"/>
      <c r="AA20" s="296"/>
      <c r="AB20" s="296">
        <f t="shared" si="28"/>
        <v>2788</v>
      </c>
      <c r="AC20" s="296"/>
      <c r="AD20" s="296"/>
      <c r="AE20" s="296"/>
      <c r="AF20" s="296"/>
      <c r="AG20" s="296"/>
      <c r="AH20" s="296"/>
      <c r="AI20" s="296">
        <f t="shared" si="29"/>
        <v>2736</v>
      </c>
      <c r="AJ20" s="296"/>
      <c r="AK20" s="296"/>
      <c r="AL20" s="296"/>
      <c r="AM20" s="296"/>
      <c r="AN20" s="296"/>
      <c r="AO20" s="296"/>
      <c r="AP20" s="296">
        <f t="shared" si="30"/>
        <v>2660</v>
      </c>
      <c r="AQ20" s="296"/>
      <c r="AR20" s="296"/>
      <c r="AS20" s="296"/>
      <c r="AT20" s="296"/>
      <c r="AU20" s="296"/>
      <c r="AV20" s="296"/>
      <c r="AW20" s="296">
        <f t="shared" si="31"/>
        <v>2592</v>
      </c>
      <c r="AX20" s="449"/>
      <c r="AY20" s="437"/>
      <c r="AZ20" s="437"/>
      <c r="BA20" s="437"/>
      <c r="BB20" s="437"/>
      <c r="BC20" s="438"/>
      <c r="BD20" s="89">
        <f t="shared" si="32"/>
        <v>10776</v>
      </c>
      <c r="BE20" s="1"/>
      <c r="BG20" s="1"/>
    </row>
    <row r="21" ht="15" hidden="1">
      <c r="A21" s="65" t="s">
        <v>59</v>
      </c>
      <c r="B21" s="439" t="s">
        <v>60</v>
      </c>
      <c r="C21" s="440"/>
      <c r="D21" s="143"/>
      <c r="E21" s="143"/>
      <c r="F21" s="143"/>
      <c r="G21" s="143"/>
      <c r="H21" s="143"/>
      <c r="I21" s="148"/>
      <c r="J21" s="89">
        <f t="shared" si="27"/>
        <v>5388</v>
      </c>
      <c r="K21" s="433"/>
      <c r="L21" s="434"/>
      <c r="M21" s="434"/>
      <c r="N21" s="434"/>
      <c r="O21" s="434"/>
      <c r="P21" s="434"/>
      <c r="Q21" s="434"/>
      <c r="R21" s="434"/>
      <c r="S21" s="434"/>
      <c r="T21" s="434"/>
      <c r="U21" s="434"/>
      <c r="V21" s="296"/>
      <c r="W21" s="89"/>
      <c r="X21" s="296"/>
      <c r="Y21" s="296"/>
      <c r="Z21" s="296"/>
      <c r="AA21" s="296"/>
      <c r="AB21" s="296">
        <f t="shared" si="28"/>
        <v>1394</v>
      </c>
      <c r="AC21" s="296"/>
      <c r="AD21" s="296"/>
      <c r="AE21" s="296"/>
      <c r="AF21" s="296"/>
      <c r="AG21" s="296"/>
      <c r="AH21" s="296"/>
      <c r="AI21" s="296">
        <f t="shared" si="29"/>
        <v>1368</v>
      </c>
      <c r="AJ21" s="296"/>
      <c r="AK21" s="296"/>
      <c r="AL21" s="296"/>
      <c r="AM21" s="296"/>
      <c r="AN21" s="296"/>
      <c r="AO21" s="296"/>
      <c r="AP21" s="296">
        <f t="shared" si="30"/>
        <v>1330</v>
      </c>
      <c r="AQ21" s="296"/>
      <c r="AR21" s="296"/>
      <c r="AS21" s="296"/>
      <c r="AT21" s="296"/>
      <c r="AU21" s="296"/>
      <c r="AV21" s="296"/>
      <c r="AW21" s="296">
        <f t="shared" si="31"/>
        <v>1296</v>
      </c>
      <c r="AX21" s="449"/>
      <c r="AY21" s="437"/>
      <c r="AZ21" s="437"/>
      <c r="BA21" s="437"/>
      <c r="BB21" s="437"/>
      <c r="BC21" s="438"/>
      <c r="BD21" s="89">
        <f t="shared" si="32"/>
        <v>5388</v>
      </c>
      <c r="BE21" s="1"/>
      <c r="BG21" s="1"/>
    </row>
    <row r="22" ht="15">
      <c r="A22" s="124" t="s">
        <v>61</v>
      </c>
      <c r="B22" s="450" t="s">
        <v>62</v>
      </c>
      <c r="C22" s="141"/>
      <c r="D22" s="143"/>
      <c r="E22" s="143"/>
      <c r="F22" s="143"/>
      <c r="G22" s="143"/>
      <c r="H22" s="143"/>
      <c r="I22" s="148"/>
      <c r="J22" s="89">
        <v>2694</v>
      </c>
      <c r="K22" s="433"/>
      <c r="L22" s="434"/>
      <c r="M22" s="434"/>
      <c r="N22" s="434"/>
      <c r="O22" s="434"/>
      <c r="P22" s="434"/>
      <c r="Q22" s="434"/>
      <c r="R22" s="434"/>
      <c r="S22" s="434"/>
      <c r="T22" s="434"/>
      <c r="U22" s="434"/>
      <c r="V22" s="447"/>
      <c r="W22" s="89"/>
      <c r="X22" s="89"/>
      <c r="Y22" s="89"/>
      <c r="Z22" s="89"/>
      <c r="AA22" s="89"/>
      <c r="AB22" s="89">
        <v>697</v>
      </c>
      <c r="AC22" s="89"/>
      <c r="AD22" s="89"/>
      <c r="AE22" s="89"/>
      <c r="AF22" s="89"/>
      <c r="AG22" s="89"/>
      <c r="AH22" s="89"/>
      <c r="AI22" s="89">
        <v>684</v>
      </c>
      <c r="AJ22" s="89"/>
      <c r="AK22" s="89"/>
      <c r="AL22" s="89"/>
      <c r="AM22" s="89"/>
      <c r="AN22" s="89"/>
      <c r="AO22" s="89"/>
      <c r="AP22" s="89">
        <v>665</v>
      </c>
      <c r="AQ22" s="89"/>
      <c r="AR22" s="89"/>
      <c r="AS22" s="89"/>
      <c r="AT22" s="89"/>
      <c r="AU22" s="89"/>
      <c r="AV22" s="89"/>
      <c r="AW22" s="446">
        <v>648</v>
      </c>
      <c r="AX22" s="437"/>
      <c r="AY22" s="437"/>
      <c r="AZ22" s="437"/>
      <c r="BA22" s="437"/>
      <c r="BB22" s="437"/>
      <c r="BC22" s="438"/>
      <c r="BD22" s="89">
        <v>2694</v>
      </c>
      <c r="BE22" s="1"/>
      <c r="BG22" s="1"/>
    </row>
    <row r="23" ht="17.25">
      <c r="A23" s="124" t="s">
        <v>63</v>
      </c>
      <c r="B23" s="450" t="s">
        <v>64</v>
      </c>
      <c r="C23" s="141"/>
      <c r="D23" s="143"/>
      <c r="E23" s="143"/>
      <c r="F23" s="143"/>
      <c r="G23" s="143"/>
      <c r="H23" s="143"/>
      <c r="I23" s="143"/>
      <c r="J23" s="451"/>
      <c r="K23" s="434"/>
      <c r="L23" s="434"/>
      <c r="M23" s="434"/>
      <c r="N23" s="434"/>
      <c r="O23" s="434"/>
      <c r="P23" s="434"/>
      <c r="Q23" s="434"/>
      <c r="R23" s="434"/>
      <c r="S23" s="434"/>
      <c r="T23" s="434"/>
      <c r="U23" s="434"/>
      <c r="V23" s="452"/>
      <c r="W23" s="453"/>
      <c r="X23" s="454"/>
      <c r="Y23" s="454"/>
      <c r="Z23" s="454"/>
      <c r="AA23" s="454"/>
      <c r="AB23" s="454"/>
      <c r="AC23" s="454"/>
      <c r="AD23" s="454"/>
      <c r="AE23" s="454"/>
      <c r="AF23" s="454"/>
      <c r="AG23" s="454"/>
      <c r="AH23" s="454"/>
      <c r="AI23" s="454"/>
      <c r="AJ23" s="454"/>
      <c r="AK23" s="454"/>
      <c r="AL23" s="454"/>
      <c r="AM23" s="454"/>
      <c r="AN23" s="454"/>
      <c r="AO23" s="454"/>
      <c r="AP23" s="454"/>
      <c r="AQ23" s="454"/>
      <c r="AR23" s="454"/>
      <c r="AS23" s="454"/>
      <c r="AT23" s="455"/>
      <c r="AU23" s="456"/>
      <c r="AV23" s="457"/>
      <c r="AW23" s="456"/>
      <c r="AX23" s="437"/>
      <c r="AY23" s="437"/>
      <c r="AZ23" s="437"/>
      <c r="BA23" s="437"/>
      <c r="BB23" s="437"/>
      <c r="BC23" s="437"/>
      <c r="BD23" s="451"/>
      <c r="BE23" s="1"/>
      <c r="BG23" s="1"/>
    </row>
    <row r="24" ht="16.800000000000001" customHeight="1">
      <c r="A24" s="124" t="s">
        <v>65</v>
      </c>
      <c r="B24" s="450" t="s">
        <v>66</v>
      </c>
      <c r="C24" s="141"/>
      <c r="D24" s="143"/>
      <c r="E24" s="143"/>
      <c r="F24" s="143"/>
      <c r="G24" s="143"/>
      <c r="H24" s="143"/>
      <c r="I24" s="143"/>
      <c r="J24" s="458"/>
      <c r="K24" s="434"/>
      <c r="L24" s="434"/>
      <c r="M24" s="434"/>
      <c r="N24" s="434"/>
      <c r="O24" s="434"/>
      <c r="P24" s="434"/>
      <c r="Q24" s="434"/>
      <c r="R24" s="434"/>
      <c r="S24" s="434"/>
      <c r="T24" s="434"/>
      <c r="U24" s="434"/>
      <c r="V24" s="452"/>
      <c r="W24" s="453"/>
      <c r="X24" s="454"/>
      <c r="Y24" s="454"/>
      <c r="Z24" s="454"/>
      <c r="AA24" s="454"/>
      <c r="AB24" s="454"/>
      <c r="AC24" s="454"/>
      <c r="AD24" s="454"/>
      <c r="AE24" s="454"/>
      <c r="AF24" s="454"/>
      <c r="AG24" s="454"/>
      <c r="AH24" s="454"/>
      <c r="AI24" s="454"/>
      <c r="AJ24" s="454"/>
      <c r="AK24" s="454"/>
      <c r="AL24" s="454"/>
      <c r="AM24" s="454"/>
      <c r="AN24" s="454"/>
      <c r="AO24" s="454"/>
      <c r="AP24" s="454"/>
      <c r="AQ24" s="454"/>
      <c r="AR24" s="454"/>
      <c r="AS24" s="454"/>
      <c r="AT24" s="455"/>
      <c r="AU24" s="459"/>
      <c r="AV24" s="456"/>
      <c r="AW24" s="459"/>
      <c r="AX24" s="437"/>
      <c r="AY24" s="437"/>
      <c r="AZ24" s="437"/>
      <c r="BA24" s="437"/>
      <c r="BB24" s="437"/>
      <c r="BC24" s="437"/>
      <c r="BD24" s="458"/>
      <c r="BE24" s="1"/>
      <c r="BG24" s="1"/>
    </row>
    <row r="25" ht="15" hidden="1">
      <c r="A25" s="124" t="s">
        <v>67</v>
      </c>
      <c r="B25" s="450" t="s">
        <v>68</v>
      </c>
      <c r="C25" s="141"/>
      <c r="D25" s="143"/>
      <c r="E25" s="143"/>
      <c r="F25" s="143"/>
      <c r="G25" s="143"/>
      <c r="H25" s="143"/>
      <c r="I25" s="143"/>
      <c r="J25" s="451"/>
      <c r="K25" s="434"/>
      <c r="L25" s="434"/>
      <c r="M25" s="434"/>
      <c r="N25" s="434"/>
      <c r="O25" s="434"/>
      <c r="P25" s="434"/>
      <c r="Q25" s="434"/>
      <c r="R25" s="434"/>
      <c r="S25" s="434"/>
      <c r="T25" s="434"/>
      <c r="U25" s="434"/>
      <c r="V25" s="452"/>
      <c r="W25" s="453"/>
      <c r="X25" s="454"/>
      <c r="Y25" s="454"/>
      <c r="Z25" s="454"/>
      <c r="AA25" s="454"/>
      <c r="AB25" s="454"/>
      <c r="AC25" s="454"/>
      <c r="AD25" s="454"/>
      <c r="AE25" s="454"/>
      <c r="AF25" s="454"/>
      <c r="AG25" s="454"/>
      <c r="AH25" s="454"/>
      <c r="AI25" s="454"/>
      <c r="AJ25" s="454"/>
      <c r="AK25" s="454"/>
      <c r="AL25" s="454"/>
      <c r="AM25" s="454"/>
      <c r="AN25" s="454"/>
      <c r="AO25" s="454"/>
      <c r="AP25" s="454"/>
      <c r="AQ25" s="454"/>
      <c r="AR25" s="454"/>
      <c r="AS25" s="454"/>
      <c r="AT25" s="455"/>
      <c r="AU25" s="456"/>
      <c r="AV25" s="459"/>
      <c r="AW25" s="456"/>
      <c r="AX25" s="437"/>
      <c r="AY25" s="437"/>
      <c r="AZ25" s="437"/>
      <c r="BA25" s="437"/>
      <c r="BB25" s="437"/>
      <c r="BC25" s="437"/>
      <c r="BD25" s="451"/>
      <c r="BE25" s="1"/>
      <c r="BG25" s="1"/>
    </row>
    <row r="26" ht="15" hidden="1">
      <c r="A26" s="124" t="s">
        <v>69</v>
      </c>
      <c r="B26" s="450" t="s">
        <v>70</v>
      </c>
      <c r="C26" s="141"/>
      <c r="D26" s="143"/>
      <c r="E26" s="143"/>
      <c r="F26" s="143"/>
      <c r="G26" s="143"/>
      <c r="H26" s="143"/>
      <c r="I26" s="143"/>
      <c r="J26" s="458"/>
      <c r="K26" s="434"/>
      <c r="L26" s="434"/>
      <c r="M26" s="434"/>
      <c r="N26" s="434"/>
      <c r="O26" s="434"/>
      <c r="P26" s="434"/>
      <c r="Q26" s="434"/>
      <c r="R26" s="434"/>
      <c r="S26" s="434"/>
      <c r="T26" s="434"/>
      <c r="U26" s="434"/>
      <c r="V26" s="452"/>
      <c r="W26" s="453"/>
      <c r="X26" s="454"/>
      <c r="Y26" s="454"/>
      <c r="Z26" s="454"/>
      <c r="AA26" s="454"/>
      <c r="AB26" s="454"/>
      <c r="AC26" s="454"/>
      <c r="AD26" s="454"/>
      <c r="AE26" s="454"/>
      <c r="AF26" s="454"/>
      <c r="AG26" s="454"/>
      <c r="AH26" s="454"/>
      <c r="AI26" s="454"/>
      <c r="AJ26" s="454"/>
      <c r="AK26" s="454"/>
      <c r="AL26" s="454"/>
      <c r="AM26" s="454"/>
      <c r="AN26" s="454"/>
      <c r="AO26" s="454"/>
      <c r="AP26" s="454"/>
      <c r="AQ26" s="454"/>
      <c r="AR26" s="454"/>
      <c r="AS26" s="454"/>
      <c r="AT26" s="455"/>
      <c r="AU26" s="459"/>
      <c r="AV26" s="456"/>
      <c r="AW26" s="459"/>
      <c r="AX26" s="437"/>
      <c r="AY26" s="437"/>
      <c r="AZ26" s="437"/>
      <c r="BA26" s="437"/>
      <c r="BB26" s="437"/>
      <c r="BC26" s="437"/>
      <c r="BD26" s="458"/>
      <c r="BE26" s="1"/>
      <c r="BG26" s="1"/>
    </row>
    <row r="27" ht="15" hidden="1">
      <c r="A27" s="124" t="s">
        <v>71</v>
      </c>
      <c r="B27" s="450" t="s">
        <v>72</v>
      </c>
      <c r="C27" s="141"/>
      <c r="D27" s="143"/>
      <c r="E27" s="143"/>
      <c r="F27" s="143"/>
      <c r="G27" s="143"/>
      <c r="H27" s="143"/>
      <c r="I27" s="143"/>
      <c r="J27" s="451"/>
      <c r="K27" s="434"/>
      <c r="L27" s="434"/>
      <c r="M27" s="434"/>
      <c r="N27" s="434"/>
      <c r="O27" s="434"/>
      <c r="P27" s="434"/>
      <c r="Q27" s="434"/>
      <c r="R27" s="434"/>
      <c r="S27" s="434"/>
      <c r="T27" s="434"/>
      <c r="U27" s="434"/>
      <c r="V27" s="452"/>
      <c r="W27" s="453"/>
      <c r="X27" s="454"/>
      <c r="Y27" s="454"/>
      <c r="Z27" s="454"/>
      <c r="AA27" s="454"/>
      <c r="AB27" s="454"/>
      <c r="AC27" s="454"/>
      <c r="AD27" s="454"/>
      <c r="AE27" s="454"/>
      <c r="AF27" s="454"/>
      <c r="AG27" s="454"/>
      <c r="AH27" s="454"/>
      <c r="AI27" s="454"/>
      <c r="AJ27" s="454"/>
      <c r="AK27" s="454"/>
      <c r="AL27" s="454"/>
      <c r="AM27" s="454"/>
      <c r="AN27" s="454"/>
      <c r="AO27" s="454"/>
      <c r="AP27" s="454"/>
      <c r="AQ27" s="454"/>
      <c r="AR27" s="454"/>
      <c r="AS27" s="454"/>
      <c r="AT27" s="455"/>
      <c r="AU27" s="456"/>
      <c r="AV27" s="459"/>
      <c r="AW27" s="456"/>
      <c r="AX27" s="437"/>
      <c r="AY27" s="437"/>
      <c r="AZ27" s="437"/>
      <c r="BA27" s="437"/>
      <c r="BB27" s="437"/>
      <c r="BC27" s="437"/>
      <c r="BD27" s="451"/>
      <c r="BE27" s="1"/>
      <c r="BG27" s="1"/>
    </row>
    <row r="28" ht="15" hidden="1">
      <c r="A28" s="124" t="s">
        <v>73</v>
      </c>
      <c r="B28" s="450" t="s">
        <v>74</v>
      </c>
      <c r="C28" s="141"/>
      <c r="D28" s="143"/>
      <c r="E28" s="143"/>
      <c r="F28" s="143"/>
      <c r="G28" s="143"/>
      <c r="H28" s="143"/>
      <c r="I28" s="143"/>
      <c r="J28" s="458"/>
      <c r="K28" s="434"/>
      <c r="L28" s="434"/>
      <c r="M28" s="434"/>
      <c r="N28" s="434"/>
      <c r="O28" s="434"/>
      <c r="P28" s="434"/>
      <c r="Q28" s="434"/>
      <c r="R28" s="434"/>
      <c r="S28" s="434"/>
      <c r="T28" s="434"/>
      <c r="U28" s="434"/>
      <c r="V28" s="452"/>
      <c r="W28" s="453"/>
      <c r="X28" s="454"/>
      <c r="Y28" s="454"/>
      <c r="Z28" s="454"/>
      <c r="AA28" s="454"/>
      <c r="AB28" s="454"/>
      <c r="AC28" s="454"/>
      <c r="AD28" s="454"/>
      <c r="AE28" s="454"/>
      <c r="AF28" s="454"/>
      <c r="AG28" s="454"/>
      <c r="AH28" s="454"/>
      <c r="AI28" s="454"/>
      <c r="AJ28" s="454"/>
      <c r="AK28" s="454"/>
      <c r="AL28" s="454"/>
      <c r="AM28" s="454"/>
      <c r="AN28" s="454"/>
      <c r="AO28" s="454"/>
      <c r="AP28" s="454"/>
      <c r="AQ28" s="454"/>
      <c r="AR28" s="454"/>
      <c r="AS28" s="454"/>
      <c r="AT28" s="455"/>
      <c r="AU28" s="459"/>
      <c r="AV28" s="456"/>
      <c r="AW28" s="459"/>
      <c r="AX28" s="437"/>
      <c r="AY28" s="437"/>
      <c r="AZ28" s="437"/>
      <c r="BA28" s="437"/>
      <c r="BB28" s="437"/>
      <c r="BC28" s="437"/>
      <c r="BD28" s="458"/>
      <c r="BE28" s="1"/>
      <c r="BG28" s="1"/>
    </row>
    <row r="29" ht="15" hidden="1">
      <c r="A29" s="124" t="s">
        <v>75</v>
      </c>
      <c r="B29" s="450" t="s">
        <v>76</v>
      </c>
      <c r="C29" s="141"/>
      <c r="D29" s="143"/>
      <c r="E29" s="143"/>
      <c r="F29" s="143"/>
      <c r="G29" s="143"/>
      <c r="H29" s="143"/>
      <c r="I29" s="143"/>
      <c r="J29" s="451"/>
      <c r="K29" s="434"/>
      <c r="L29" s="434"/>
      <c r="M29" s="434"/>
      <c r="N29" s="434"/>
      <c r="O29" s="434"/>
      <c r="P29" s="434"/>
      <c r="Q29" s="434"/>
      <c r="R29" s="434"/>
      <c r="S29" s="434"/>
      <c r="T29" s="434"/>
      <c r="U29" s="434"/>
      <c r="V29" s="452"/>
      <c r="W29" s="453"/>
      <c r="X29" s="454"/>
      <c r="Y29" s="454"/>
      <c r="Z29" s="454"/>
      <c r="AA29" s="454"/>
      <c r="AB29" s="454"/>
      <c r="AC29" s="454"/>
      <c r="AD29" s="454"/>
      <c r="AE29" s="454"/>
      <c r="AF29" s="454"/>
      <c r="AG29" s="454"/>
      <c r="AH29" s="454"/>
      <c r="AI29" s="454"/>
      <c r="AJ29" s="454"/>
      <c r="AK29" s="454"/>
      <c r="AL29" s="454"/>
      <c r="AM29" s="454"/>
      <c r="AN29" s="454"/>
      <c r="AO29" s="454"/>
      <c r="AP29" s="454"/>
      <c r="AQ29" s="454"/>
      <c r="AR29" s="454"/>
      <c r="AS29" s="454"/>
      <c r="AT29" s="455"/>
      <c r="AU29" s="456"/>
      <c r="AV29" s="459"/>
      <c r="AW29" s="456"/>
      <c r="AX29" s="437"/>
      <c r="AY29" s="437"/>
      <c r="AZ29" s="437"/>
      <c r="BA29" s="437"/>
      <c r="BB29" s="437"/>
      <c r="BC29" s="437"/>
      <c r="BD29" s="451"/>
      <c r="BE29" s="1"/>
      <c r="BG29" s="1"/>
    </row>
    <row r="30" ht="15" hidden="1">
      <c r="A30" s="124" t="s">
        <v>77</v>
      </c>
      <c r="B30" s="450" t="s">
        <v>78</v>
      </c>
      <c r="C30" s="141"/>
      <c r="D30" s="143"/>
      <c r="E30" s="143"/>
      <c r="F30" s="143"/>
      <c r="G30" s="143"/>
      <c r="H30" s="143"/>
      <c r="I30" s="143"/>
      <c r="J30" s="458"/>
      <c r="K30" s="434"/>
      <c r="L30" s="434"/>
      <c r="M30" s="434"/>
      <c r="N30" s="434"/>
      <c r="O30" s="434"/>
      <c r="P30" s="434"/>
      <c r="Q30" s="434"/>
      <c r="R30" s="434"/>
      <c r="S30" s="434"/>
      <c r="T30" s="434"/>
      <c r="U30" s="434"/>
      <c r="V30" s="452"/>
      <c r="W30" s="453"/>
      <c r="X30" s="454"/>
      <c r="Y30" s="454"/>
      <c r="Z30" s="454"/>
      <c r="AA30" s="454"/>
      <c r="AB30" s="454"/>
      <c r="AC30" s="454"/>
      <c r="AD30" s="454"/>
      <c r="AE30" s="454"/>
      <c r="AF30" s="454"/>
      <c r="AG30" s="454"/>
      <c r="AH30" s="454"/>
      <c r="AI30" s="454"/>
      <c r="AJ30" s="454"/>
      <c r="AK30" s="454"/>
      <c r="AL30" s="454"/>
      <c r="AM30" s="454"/>
      <c r="AN30" s="454"/>
      <c r="AO30" s="454"/>
      <c r="AP30" s="454"/>
      <c r="AQ30" s="454"/>
      <c r="AR30" s="454"/>
      <c r="AS30" s="454"/>
      <c r="AT30" s="455"/>
      <c r="AU30" s="459"/>
      <c r="AV30" s="456"/>
      <c r="AW30" s="459"/>
      <c r="AX30" s="437"/>
      <c r="AY30" s="437"/>
      <c r="AZ30" s="437"/>
      <c r="BA30" s="437"/>
      <c r="BB30" s="437"/>
      <c r="BC30" s="437"/>
      <c r="BD30" s="458"/>
      <c r="BE30" s="1"/>
      <c r="BG30" s="1"/>
    </row>
    <row r="31" ht="15" hidden="1">
      <c r="A31" s="124" t="s">
        <v>79</v>
      </c>
      <c r="B31" s="450" t="s">
        <v>80</v>
      </c>
      <c r="C31" s="141"/>
      <c r="D31" s="143"/>
      <c r="E31" s="143"/>
      <c r="F31" s="143"/>
      <c r="G31" s="143"/>
      <c r="H31" s="143"/>
      <c r="I31" s="143"/>
      <c r="J31" s="451"/>
      <c r="K31" s="434"/>
      <c r="L31" s="434"/>
      <c r="M31" s="434"/>
      <c r="N31" s="434"/>
      <c r="O31" s="434"/>
      <c r="P31" s="434"/>
      <c r="Q31" s="434"/>
      <c r="R31" s="434"/>
      <c r="S31" s="434"/>
      <c r="T31" s="434"/>
      <c r="U31" s="434"/>
      <c r="V31" s="452"/>
      <c r="W31" s="453"/>
      <c r="X31" s="454"/>
      <c r="Y31" s="454"/>
      <c r="Z31" s="454"/>
      <c r="AA31" s="454"/>
      <c r="AB31" s="454"/>
      <c r="AC31" s="454"/>
      <c r="AD31" s="454"/>
      <c r="AE31" s="454"/>
      <c r="AF31" s="454"/>
      <c r="AG31" s="454"/>
      <c r="AH31" s="454"/>
      <c r="AI31" s="454"/>
      <c r="AJ31" s="454"/>
      <c r="AK31" s="454"/>
      <c r="AL31" s="454"/>
      <c r="AM31" s="454"/>
      <c r="AN31" s="454"/>
      <c r="AO31" s="454"/>
      <c r="AP31" s="454"/>
      <c r="AQ31" s="454"/>
      <c r="AR31" s="454"/>
      <c r="AS31" s="454"/>
      <c r="AT31" s="455"/>
      <c r="AU31" s="456"/>
      <c r="AV31" s="459"/>
      <c r="AW31" s="456"/>
      <c r="AX31" s="437"/>
      <c r="AY31" s="437"/>
      <c r="AZ31" s="437"/>
      <c r="BA31" s="437"/>
      <c r="BB31" s="437"/>
      <c r="BC31" s="437"/>
      <c r="BD31" s="451"/>
      <c r="BE31" s="1"/>
      <c r="BG31" s="1"/>
    </row>
    <row r="32" ht="15" hidden="1">
      <c r="A32" s="124" t="s">
        <v>81</v>
      </c>
      <c r="B32" s="450" t="s">
        <v>82</v>
      </c>
      <c r="C32" s="141"/>
      <c r="D32" s="143"/>
      <c r="E32" s="143"/>
      <c r="F32" s="143"/>
      <c r="G32" s="143"/>
      <c r="H32" s="143"/>
      <c r="I32" s="143"/>
      <c r="J32" s="458"/>
      <c r="K32" s="434"/>
      <c r="L32" s="434"/>
      <c r="M32" s="434"/>
      <c r="N32" s="434"/>
      <c r="O32" s="434"/>
      <c r="P32" s="434"/>
      <c r="Q32" s="434"/>
      <c r="R32" s="434"/>
      <c r="S32" s="434"/>
      <c r="T32" s="434"/>
      <c r="U32" s="434"/>
      <c r="V32" s="452"/>
      <c r="W32" s="453"/>
      <c r="X32" s="454"/>
      <c r="Y32" s="454"/>
      <c r="Z32" s="454"/>
      <c r="AA32" s="454"/>
      <c r="AB32" s="454"/>
      <c r="AC32" s="454"/>
      <c r="AD32" s="454"/>
      <c r="AE32" s="454"/>
      <c r="AF32" s="454"/>
      <c r="AG32" s="454"/>
      <c r="AH32" s="454"/>
      <c r="AI32" s="454"/>
      <c r="AJ32" s="454"/>
      <c r="AK32" s="454"/>
      <c r="AL32" s="454"/>
      <c r="AM32" s="454"/>
      <c r="AN32" s="454"/>
      <c r="AO32" s="454"/>
      <c r="AP32" s="454"/>
      <c r="AQ32" s="454"/>
      <c r="AR32" s="454"/>
      <c r="AS32" s="454"/>
      <c r="AT32" s="455"/>
      <c r="AU32" s="459"/>
      <c r="AV32" s="456"/>
      <c r="AW32" s="459"/>
      <c r="AX32" s="437"/>
      <c r="AY32" s="437"/>
      <c r="AZ32" s="437"/>
      <c r="BA32" s="437"/>
      <c r="BB32" s="437"/>
      <c r="BC32" s="437"/>
      <c r="BD32" s="458"/>
      <c r="BE32" s="1"/>
      <c r="BG32" s="1"/>
    </row>
    <row r="33" ht="15" hidden="1">
      <c r="A33" s="124" t="s">
        <v>81</v>
      </c>
      <c r="B33" s="450" t="s">
        <v>83</v>
      </c>
      <c r="C33" s="141"/>
      <c r="D33" s="143"/>
      <c r="E33" s="143"/>
      <c r="F33" s="143"/>
      <c r="G33" s="143"/>
      <c r="H33" s="143"/>
      <c r="I33" s="143"/>
      <c r="J33" s="451"/>
      <c r="K33" s="434"/>
      <c r="L33" s="434"/>
      <c r="M33" s="434"/>
      <c r="N33" s="434"/>
      <c r="O33" s="434"/>
      <c r="P33" s="434"/>
      <c r="Q33" s="434"/>
      <c r="R33" s="434"/>
      <c r="S33" s="434"/>
      <c r="T33" s="434"/>
      <c r="U33" s="434"/>
      <c r="V33" s="452"/>
      <c r="W33" s="453"/>
      <c r="X33" s="454"/>
      <c r="Y33" s="454"/>
      <c r="Z33" s="454"/>
      <c r="AA33" s="454"/>
      <c r="AB33" s="454"/>
      <c r="AC33" s="454"/>
      <c r="AD33" s="454"/>
      <c r="AE33" s="454"/>
      <c r="AF33" s="454"/>
      <c r="AG33" s="454"/>
      <c r="AH33" s="454"/>
      <c r="AI33" s="454"/>
      <c r="AJ33" s="454"/>
      <c r="AK33" s="454"/>
      <c r="AL33" s="454"/>
      <c r="AM33" s="454"/>
      <c r="AN33" s="454"/>
      <c r="AO33" s="454"/>
      <c r="AP33" s="454"/>
      <c r="AQ33" s="454"/>
      <c r="AR33" s="454"/>
      <c r="AS33" s="454"/>
      <c r="AT33" s="455"/>
      <c r="AU33" s="456"/>
      <c r="AV33" s="459"/>
      <c r="AW33" s="456"/>
      <c r="AX33" s="437"/>
      <c r="AY33" s="437"/>
      <c r="AZ33" s="437"/>
      <c r="BA33" s="437"/>
      <c r="BB33" s="437"/>
      <c r="BC33" s="437"/>
      <c r="BD33" s="451"/>
      <c r="BE33" s="1"/>
      <c r="BG33" s="1"/>
    </row>
    <row r="34" ht="15" hidden="1">
      <c r="A34" s="124" t="s">
        <v>81</v>
      </c>
      <c r="B34" s="450" t="s">
        <v>84</v>
      </c>
      <c r="C34" s="141"/>
      <c r="D34" s="143"/>
      <c r="E34" s="143"/>
      <c r="F34" s="143"/>
      <c r="G34" s="143"/>
      <c r="H34" s="143"/>
      <c r="I34" s="143"/>
      <c r="J34" s="458"/>
      <c r="K34" s="434"/>
      <c r="L34" s="434"/>
      <c r="M34" s="434"/>
      <c r="N34" s="434"/>
      <c r="O34" s="434"/>
      <c r="P34" s="434"/>
      <c r="Q34" s="434"/>
      <c r="R34" s="434"/>
      <c r="S34" s="434"/>
      <c r="T34" s="434"/>
      <c r="U34" s="434"/>
      <c r="V34" s="452"/>
      <c r="W34" s="453"/>
      <c r="X34" s="454"/>
      <c r="Y34" s="454"/>
      <c r="Z34" s="454"/>
      <c r="AA34" s="454"/>
      <c r="AB34" s="454"/>
      <c r="AC34" s="454"/>
      <c r="AD34" s="454"/>
      <c r="AE34" s="454"/>
      <c r="AF34" s="454"/>
      <c r="AG34" s="454"/>
      <c r="AH34" s="454"/>
      <c r="AI34" s="454"/>
      <c r="AJ34" s="454"/>
      <c r="AK34" s="454"/>
      <c r="AL34" s="454"/>
      <c r="AM34" s="454"/>
      <c r="AN34" s="454"/>
      <c r="AO34" s="454"/>
      <c r="AP34" s="454"/>
      <c r="AQ34" s="454"/>
      <c r="AR34" s="454"/>
      <c r="AS34" s="454"/>
      <c r="AT34" s="455"/>
      <c r="AU34" s="459"/>
      <c r="AV34" s="456"/>
      <c r="AW34" s="459"/>
      <c r="AX34" s="437"/>
      <c r="AY34" s="437"/>
      <c r="AZ34" s="437"/>
      <c r="BA34" s="437"/>
      <c r="BB34" s="437"/>
      <c r="BC34" s="437"/>
      <c r="BD34" s="458"/>
      <c r="BE34" s="1"/>
      <c r="BG34" s="1"/>
    </row>
    <row r="35" ht="15" hidden="1">
      <c r="A35" s="124" t="s">
        <v>81</v>
      </c>
      <c r="B35" s="450" t="s">
        <v>85</v>
      </c>
      <c r="C35" s="141"/>
      <c r="D35" s="143"/>
      <c r="E35" s="143"/>
      <c r="F35" s="143"/>
      <c r="G35" s="143"/>
      <c r="H35" s="143"/>
      <c r="I35" s="143"/>
      <c r="J35" s="451"/>
      <c r="K35" s="434"/>
      <c r="L35" s="434"/>
      <c r="M35" s="434"/>
      <c r="N35" s="434"/>
      <c r="O35" s="434"/>
      <c r="P35" s="434"/>
      <c r="Q35" s="434"/>
      <c r="R35" s="434"/>
      <c r="S35" s="434"/>
      <c r="T35" s="434"/>
      <c r="U35" s="434"/>
      <c r="V35" s="452"/>
      <c r="W35" s="453"/>
      <c r="X35" s="454"/>
      <c r="Y35" s="454"/>
      <c r="Z35" s="454"/>
      <c r="AA35" s="454"/>
      <c r="AB35" s="454"/>
      <c r="AC35" s="454"/>
      <c r="AD35" s="454"/>
      <c r="AE35" s="454"/>
      <c r="AF35" s="454"/>
      <c r="AG35" s="454"/>
      <c r="AH35" s="454"/>
      <c r="AI35" s="454"/>
      <c r="AJ35" s="454"/>
      <c r="AK35" s="454"/>
      <c r="AL35" s="454"/>
      <c r="AM35" s="454"/>
      <c r="AN35" s="454"/>
      <c r="AO35" s="454"/>
      <c r="AP35" s="454"/>
      <c r="AQ35" s="454"/>
      <c r="AR35" s="454"/>
      <c r="AS35" s="454"/>
      <c r="AT35" s="455"/>
      <c r="AU35" s="456"/>
      <c r="AV35" s="459"/>
      <c r="AW35" s="456"/>
      <c r="AX35" s="437"/>
      <c r="AY35" s="437"/>
      <c r="AZ35" s="437"/>
      <c r="BA35" s="437"/>
      <c r="BB35" s="437"/>
      <c r="BC35" s="437"/>
      <c r="BD35" s="451"/>
      <c r="BE35" s="1"/>
      <c r="BG35" s="1"/>
    </row>
    <row r="36" ht="15" hidden="1">
      <c r="A36" s="124" t="s">
        <v>86</v>
      </c>
      <c r="B36" s="450" t="s">
        <v>82</v>
      </c>
      <c r="C36" s="141"/>
      <c r="D36" s="143"/>
      <c r="E36" s="143"/>
      <c r="F36" s="143"/>
      <c r="G36" s="143"/>
      <c r="H36" s="143"/>
      <c r="I36" s="143"/>
      <c r="J36" s="458"/>
      <c r="K36" s="434"/>
      <c r="L36" s="434"/>
      <c r="M36" s="434"/>
      <c r="N36" s="434"/>
      <c r="O36" s="434"/>
      <c r="P36" s="434"/>
      <c r="Q36" s="434"/>
      <c r="R36" s="434"/>
      <c r="S36" s="434"/>
      <c r="T36" s="434"/>
      <c r="U36" s="434"/>
      <c r="V36" s="452"/>
      <c r="W36" s="453"/>
      <c r="X36" s="454"/>
      <c r="Y36" s="454"/>
      <c r="Z36" s="454"/>
      <c r="AA36" s="454"/>
      <c r="AB36" s="454"/>
      <c r="AC36" s="454"/>
      <c r="AD36" s="454"/>
      <c r="AE36" s="454"/>
      <c r="AF36" s="454"/>
      <c r="AG36" s="454"/>
      <c r="AH36" s="454"/>
      <c r="AI36" s="454"/>
      <c r="AJ36" s="454"/>
      <c r="AK36" s="454"/>
      <c r="AL36" s="454"/>
      <c r="AM36" s="454"/>
      <c r="AN36" s="454"/>
      <c r="AO36" s="454"/>
      <c r="AP36" s="454"/>
      <c r="AQ36" s="454"/>
      <c r="AR36" s="454"/>
      <c r="AS36" s="454"/>
      <c r="AT36" s="455"/>
      <c r="AU36" s="459"/>
      <c r="AV36" s="456"/>
      <c r="AW36" s="459"/>
      <c r="AX36" s="437"/>
      <c r="AY36" s="437"/>
      <c r="AZ36" s="437"/>
      <c r="BA36" s="437"/>
      <c r="BB36" s="437"/>
      <c r="BC36" s="437"/>
      <c r="BD36" s="458"/>
      <c r="BE36" s="1"/>
      <c r="BG36" s="1"/>
    </row>
    <row r="37" ht="15" hidden="1">
      <c r="A37" s="124" t="s">
        <v>86</v>
      </c>
      <c r="B37" s="450" t="s">
        <v>83</v>
      </c>
      <c r="C37" s="141"/>
      <c r="D37" s="143"/>
      <c r="E37" s="143"/>
      <c r="F37" s="143"/>
      <c r="G37" s="143"/>
      <c r="H37" s="143"/>
      <c r="I37" s="143"/>
      <c r="J37" s="451"/>
      <c r="K37" s="434"/>
      <c r="L37" s="434"/>
      <c r="M37" s="434"/>
      <c r="N37" s="434"/>
      <c r="O37" s="434"/>
      <c r="P37" s="434"/>
      <c r="Q37" s="434"/>
      <c r="R37" s="434"/>
      <c r="S37" s="434"/>
      <c r="T37" s="434"/>
      <c r="U37" s="434"/>
      <c r="V37" s="452"/>
      <c r="W37" s="453"/>
      <c r="X37" s="454"/>
      <c r="Y37" s="454"/>
      <c r="Z37" s="454"/>
      <c r="AA37" s="454"/>
      <c r="AB37" s="454"/>
      <c r="AC37" s="454"/>
      <c r="AD37" s="454"/>
      <c r="AE37" s="454"/>
      <c r="AF37" s="454"/>
      <c r="AG37" s="454"/>
      <c r="AH37" s="454"/>
      <c r="AI37" s="454"/>
      <c r="AJ37" s="454"/>
      <c r="AK37" s="454"/>
      <c r="AL37" s="454"/>
      <c r="AM37" s="454"/>
      <c r="AN37" s="454"/>
      <c r="AO37" s="454"/>
      <c r="AP37" s="454"/>
      <c r="AQ37" s="454"/>
      <c r="AR37" s="454"/>
      <c r="AS37" s="454"/>
      <c r="AT37" s="455"/>
      <c r="AU37" s="456"/>
      <c r="AV37" s="459"/>
      <c r="AW37" s="456"/>
      <c r="AX37" s="437"/>
      <c r="AY37" s="437"/>
      <c r="AZ37" s="437"/>
      <c r="BA37" s="437"/>
      <c r="BB37" s="437"/>
      <c r="BC37" s="437"/>
      <c r="BD37" s="451"/>
      <c r="BE37" s="1"/>
      <c r="BG37" s="1"/>
    </row>
    <row r="38" ht="15" hidden="1">
      <c r="A38" s="124" t="s">
        <v>86</v>
      </c>
      <c r="B38" s="450" t="s">
        <v>84</v>
      </c>
      <c r="C38" s="141"/>
      <c r="D38" s="143"/>
      <c r="E38" s="143"/>
      <c r="F38" s="143"/>
      <c r="G38" s="143"/>
      <c r="H38" s="143"/>
      <c r="I38" s="143"/>
      <c r="J38" s="458"/>
      <c r="K38" s="434"/>
      <c r="L38" s="434"/>
      <c r="M38" s="434"/>
      <c r="N38" s="434"/>
      <c r="O38" s="434"/>
      <c r="P38" s="434"/>
      <c r="Q38" s="434"/>
      <c r="R38" s="434"/>
      <c r="S38" s="434"/>
      <c r="T38" s="434"/>
      <c r="U38" s="434"/>
      <c r="V38" s="452"/>
      <c r="W38" s="453"/>
      <c r="X38" s="454"/>
      <c r="Y38" s="454"/>
      <c r="Z38" s="454"/>
      <c r="AA38" s="454"/>
      <c r="AB38" s="454"/>
      <c r="AC38" s="454"/>
      <c r="AD38" s="454"/>
      <c r="AE38" s="454"/>
      <c r="AF38" s="454"/>
      <c r="AG38" s="454"/>
      <c r="AH38" s="454"/>
      <c r="AI38" s="454"/>
      <c r="AJ38" s="454"/>
      <c r="AK38" s="454"/>
      <c r="AL38" s="454"/>
      <c r="AM38" s="454"/>
      <c r="AN38" s="454"/>
      <c r="AO38" s="454"/>
      <c r="AP38" s="454"/>
      <c r="AQ38" s="454"/>
      <c r="AR38" s="454"/>
      <c r="AS38" s="454"/>
      <c r="AT38" s="455"/>
      <c r="AU38" s="459"/>
      <c r="AV38" s="456"/>
      <c r="AW38" s="459"/>
      <c r="AX38" s="437"/>
      <c r="AY38" s="437"/>
      <c r="AZ38" s="437"/>
      <c r="BA38" s="437"/>
      <c r="BB38" s="437"/>
      <c r="BC38" s="437"/>
      <c r="BD38" s="458"/>
      <c r="BE38" s="1"/>
      <c r="BG38" s="1"/>
    </row>
    <row r="39" ht="15" hidden="1">
      <c r="A39" s="124" t="s">
        <v>86</v>
      </c>
      <c r="B39" s="450" t="s">
        <v>87</v>
      </c>
      <c r="C39" s="141"/>
      <c r="D39" s="143"/>
      <c r="E39" s="143"/>
      <c r="F39" s="143"/>
      <c r="G39" s="143"/>
      <c r="H39" s="143"/>
      <c r="I39" s="143"/>
      <c r="J39" s="451"/>
      <c r="K39" s="434"/>
      <c r="L39" s="434"/>
      <c r="M39" s="434"/>
      <c r="N39" s="434"/>
      <c r="O39" s="434"/>
      <c r="P39" s="434"/>
      <c r="Q39" s="434"/>
      <c r="R39" s="434"/>
      <c r="S39" s="434"/>
      <c r="T39" s="434"/>
      <c r="U39" s="434"/>
      <c r="V39" s="452"/>
      <c r="W39" s="453"/>
      <c r="X39" s="454"/>
      <c r="Y39" s="454"/>
      <c r="Z39" s="454"/>
      <c r="AA39" s="454"/>
      <c r="AB39" s="454"/>
      <c r="AC39" s="454"/>
      <c r="AD39" s="454"/>
      <c r="AE39" s="454"/>
      <c r="AF39" s="454"/>
      <c r="AG39" s="454"/>
      <c r="AH39" s="454"/>
      <c r="AI39" s="454"/>
      <c r="AJ39" s="454"/>
      <c r="AK39" s="454"/>
      <c r="AL39" s="454"/>
      <c r="AM39" s="454"/>
      <c r="AN39" s="454"/>
      <c r="AO39" s="454"/>
      <c r="AP39" s="454"/>
      <c r="AQ39" s="454"/>
      <c r="AR39" s="454"/>
      <c r="AS39" s="454"/>
      <c r="AT39" s="455"/>
      <c r="AU39" s="456"/>
      <c r="AV39" s="459"/>
      <c r="AW39" s="456"/>
      <c r="AX39" s="437"/>
      <c r="AY39" s="437"/>
      <c r="AZ39" s="437"/>
      <c r="BA39" s="437"/>
      <c r="BB39" s="437"/>
      <c r="BC39" s="437"/>
      <c r="BD39" s="451"/>
      <c r="BE39" s="1"/>
      <c r="BG39" s="1"/>
    </row>
    <row r="40" ht="15" hidden="1">
      <c r="A40" s="124" t="s">
        <v>88</v>
      </c>
      <c r="B40" s="450" t="s">
        <v>89</v>
      </c>
      <c r="C40" s="141"/>
      <c r="D40" s="143"/>
      <c r="E40" s="143"/>
      <c r="F40" s="143"/>
      <c r="G40" s="143"/>
      <c r="H40" s="143"/>
      <c r="I40" s="143"/>
      <c r="J40" s="458"/>
      <c r="K40" s="434"/>
      <c r="L40" s="434"/>
      <c r="M40" s="434"/>
      <c r="N40" s="434"/>
      <c r="O40" s="434"/>
      <c r="P40" s="434"/>
      <c r="Q40" s="434"/>
      <c r="R40" s="434"/>
      <c r="S40" s="434"/>
      <c r="T40" s="434"/>
      <c r="U40" s="434"/>
      <c r="V40" s="452"/>
      <c r="W40" s="453"/>
      <c r="X40" s="454"/>
      <c r="Y40" s="454"/>
      <c r="Z40" s="454"/>
      <c r="AA40" s="454"/>
      <c r="AB40" s="454"/>
      <c r="AC40" s="454"/>
      <c r="AD40" s="454"/>
      <c r="AE40" s="454"/>
      <c r="AF40" s="454"/>
      <c r="AG40" s="454"/>
      <c r="AH40" s="454"/>
      <c r="AI40" s="454"/>
      <c r="AJ40" s="454"/>
      <c r="AK40" s="454"/>
      <c r="AL40" s="454"/>
      <c r="AM40" s="454"/>
      <c r="AN40" s="454"/>
      <c r="AO40" s="454"/>
      <c r="AP40" s="454"/>
      <c r="AQ40" s="454"/>
      <c r="AR40" s="454"/>
      <c r="AS40" s="454"/>
      <c r="AT40" s="455"/>
      <c r="AU40" s="459"/>
      <c r="AV40" s="456"/>
      <c r="AW40" s="459"/>
      <c r="AX40" s="437"/>
      <c r="AY40" s="437"/>
      <c r="AZ40" s="437"/>
      <c r="BA40" s="437"/>
      <c r="BB40" s="437"/>
      <c r="BC40" s="437"/>
      <c r="BD40" s="458"/>
      <c r="BE40" s="1"/>
      <c r="BG40" s="1"/>
    </row>
    <row r="41" ht="15" hidden="1">
      <c r="A41" s="124" t="s">
        <v>90</v>
      </c>
      <c r="B41" s="450" t="s">
        <v>91</v>
      </c>
      <c r="C41" s="141"/>
      <c r="D41" s="143"/>
      <c r="E41" s="143"/>
      <c r="F41" s="143"/>
      <c r="G41" s="143"/>
      <c r="H41" s="143"/>
      <c r="I41" s="143"/>
      <c r="J41" s="451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52"/>
      <c r="W41" s="453"/>
      <c r="X41" s="454"/>
      <c r="Y41" s="454"/>
      <c r="Z41" s="454"/>
      <c r="AA41" s="454"/>
      <c r="AB41" s="454"/>
      <c r="AC41" s="454"/>
      <c r="AD41" s="454"/>
      <c r="AE41" s="454"/>
      <c r="AF41" s="454"/>
      <c r="AG41" s="454"/>
      <c r="AH41" s="454"/>
      <c r="AI41" s="454"/>
      <c r="AJ41" s="454"/>
      <c r="AK41" s="454"/>
      <c r="AL41" s="454"/>
      <c r="AM41" s="454"/>
      <c r="AN41" s="454"/>
      <c r="AO41" s="454"/>
      <c r="AP41" s="454"/>
      <c r="AQ41" s="454"/>
      <c r="AR41" s="454"/>
      <c r="AS41" s="454"/>
      <c r="AT41" s="455"/>
      <c r="AU41" s="456"/>
      <c r="AV41" s="459"/>
      <c r="AW41" s="456"/>
      <c r="AX41" s="437"/>
      <c r="AY41" s="437"/>
      <c r="AZ41" s="437"/>
      <c r="BA41" s="437"/>
      <c r="BB41" s="437"/>
      <c r="BC41" s="437"/>
      <c r="BD41" s="451"/>
      <c r="BE41" s="1"/>
      <c r="BG41" s="1"/>
    </row>
    <row r="42" ht="15" hidden="1">
      <c r="A42" s="124" t="s">
        <v>92</v>
      </c>
      <c r="B42" s="450" t="s">
        <v>93</v>
      </c>
      <c r="C42" s="141"/>
      <c r="D42" s="143"/>
      <c r="E42" s="143"/>
      <c r="F42" s="143"/>
      <c r="G42" s="143"/>
      <c r="H42" s="143"/>
      <c r="I42" s="143"/>
      <c r="J42" s="460"/>
      <c r="K42" s="434"/>
      <c r="L42" s="434"/>
      <c r="M42" s="434"/>
      <c r="N42" s="434"/>
      <c r="O42" s="434"/>
      <c r="P42" s="434"/>
      <c r="Q42" s="434"/>
      <c r="R42" s="434"/>
      <c r="S42" s="434"/>
      <c r="T42" s="434"/>
      <c r="U42" s="434"/>
      <c r="V42" s="452"/>
      <c r="W42" s="453"/>
      <c r="X42" s="454"/>
      <c r="Y42" s="454"/>
      <c r="Z42" s="454"/>
      <c r="AA42" s="454"/>
      <c r="AB42" s="454"/>
      <c r="AC42" s="454"/>
      <c r="AD42" s="454"/>
      <c r="AE42" s="454"/>
      <c r="AF42" s="454"/>
      <c r="AG42" s="454"/>
      <c r="AH42" s="454"/>
      <c r="AI42" s="454"/>
      <c r="AJ42" s="454"/>
      <c r="AK42" s="454"/>
      <c r="AL42" s="454"/>
      <c r="AM42" s="454"/>
      <c r="AN42" s="454"/>
      <c r="AO42" s="454"/>
      <c r="AP42" s="454"/>
      <c r="AQ42" s="454"/>
      <c r="AR42" s="454"/>
      <c r="AS42" s="454"/>
      <c r="AT42" s="455"/>
      <c r="AU42" s="461"/>
      <c r="AV42" s="461"/>
      <c r="AW42" s="461"/>
      <c r="AX42" s="437"/>
      <c r="AY42" s="437"/>
      <c r="AZ42" s="437"/>
      <c r="BA42" s="437"/>
      <c r="BB42" s="437"/>
      <c r="BC42" s="437"/>
      <c r="BD42" s="460"/>
      <c r="BE42" s="1"/>
      <c r="BG42" s="1"/>
    </row>
    <row r="43" ht="15">
      <c r="A43" s="312" t="s">
        <v>94</v>
      </c>
      <c r="B43" s="462" t="s">
        <v>95</v>
      </c>
      <c r="C43" s="141"/>
      <c r="D43" s="143"/>
      <c r="E43" s="143"/>
      <c r="F43" s="143"/>
      <c r="G43" s="143"/>
      <c r="H43" s="143"/>
      <c r="I43" s="148"/>
      <c r="J43" s="89">
        <v>2694</v>
      </c>
      <c r="K43" s="433"/>
      <c r="L43" s="434"/>
      <c r="M43" s="434"/>
      <c r="N43" s="434"/>
      <c r="O43" s="434"/>
      <c r="P43" s="434"/>
      <c r="Q43" s="434"/>
      <c r="R43" s="434"/>
      <c r="S43" s="434"/>
      <c r="T43" s="434"/>
      <c r="U43" s="434"/>
      <c r="V43" s="463"/>
      <c r="W43" s="89"/>
      <c r="X43" s="464"/>
      <c r="Y43" s="89"/>
      <c r="Z43" s="464"/>
      <c r="AA43" s="89"/>
      <c r="AB43" s="464">
        <v>697</v>
      </c>
      <c r="AC43" s="89"/>
      <c r="AD43" s="464"/>
      <c r="AE43" s="89"/>
      <c r="AF43" s="464"/>
      <c r="AG43" s="89"/>
      <c r="AH43" s="464"/>
      <c r="AI43" s="89">
        <v>684</v>
      </c>
      <c r="AJ43" s="464"/>
      <c r="AK43" s="89"/>
      <c r="AL43" s="464"/>
      <c r="AM43" s="89"/>
      <c r="AN43" s="464"/>
      <c r="AO43" s="89"/>
      <c r="AP43" s="464">
        <v>665</v>
      </c>
      <c r="AQ43" s="89"/>
      <c r="AR43" s="464"/>
      <c r="AS43" s="89"/>
      <c r="AT43" s="464"/>
      <c r="AU43" s="89"/>
      <c r="AV43" s="464"/>
      <c r="AW43" s="89">
        <v>648</v>
      </c>
      <c r="AX43" s="449"/>
      <c r="AY43" s="437"/>
      <c r="AZ43" s="437"/>
      <c r="BA43" s="437"/>
      <c r="BB43" s="437"/>
      <c r="BC43" s="438"/>
      <c r="BD43" s="89">
        <v>2694</v>
      </c>
      <c r="BE43" s="1"/>
      <c r="BG43" s="1"/>
    </row>
    <row r="44" ht="30">
      <c r="A44" s="139" t="s">
        <v>96</v>
      </c>
      <c r="B44" s="140" t="s">
        <v>97</v>
      </c>
      <c r="C44" s="141"/>
      <c r="D44" s="143"/>
      <c r="E44" s="143"/>
      <c r="F44" s="143"/>
      <c r="G44" s="143"/>
      <c r="H44" s="143"/>
      <c r="I44" s="143"/>
      <c r="J44" s="451"/>
      <c r="K44" s="434"/>
      <c r="L44" s="434"/>
      <c r="M44" s="434"/>
      <c r="N44" s="434"/>
      <c r="O44" s="434"/>
      <c r="P44" s="434"/>
      <c r="Q44" s="434"/>
      <c r="R44" s="434"/>
      <c r="S44" s="434"/>
      <c r="T44" s="434"/>
      <c r="U44" s="434"/>
      <c r="V44" s="465"/>
      <c r="W44" s="466"/>
      <c r="X44" s="467"/>
      <c r="Y44" s="468"/>
      <c r="Z44" s="467"/>
      <c r="AA44" s="468"/>
      <c r="AB44" s="467"/>
      <c r="AC44" s="468"/>
      <c r="AD44" s="467"/>
      <c r="AE44" s="468"/>
      <c r="AF44" s="467"/>
      <c r="AG44" s="468"/>
      <c r="AH44" s="467"/>
      <c r="AI44" s="468"/>
      <c r="AJ44" s="467"/>
      <c r="AK44" s="468"/>
      <c r="AL44" s="467"/>
      <c r="AM44" s="468"/>
      <c r="AN44" s="467"/>
      <c r="AO44" s="468"/>
      <c r="AP44" s="467"/>
      <c r="AQ44" s="468"/>
      <c r="AR44" s="467"/>
      <c r="AS44" s="468"/>
      <c r="AT44" s="467"/>
      <c r="AU44" s="468"/>
      <c r="AV44" s="467"/>
      <c r="AW44" s="468"/>
      <c r="AX44" s="437"/>
      <c r="AY44" s="437"/>
      <c r="AZ44" s="437"/>
      <c r="BA44" s="437"/>
      <c r="BB44" s="437"/>
      <c r="BC44" s="437"/>
      <c r="BD44" s="451"/>
      <c r="BE44" s="1"/>
      <c r="BG44" s="1"/>
    </row>
    <row r="45" ht="15" hidden="1">
      <c r="A45" s="139" t="s">
        <v>98</v>
      </c>
      <c r="B45" s="140" t="s">
        <v>99</v>
      </c>
      <c r="C45" s="141"/>
      <c r="D45" s="143"/>
      <c r="E45" s="143"/>
      <c r="F45" s="143"/>
      <c r="G45" s="143"/>
      <c r="H45" s="143"/>
      <c r="I45" s="143"/>
      <c r="J45" s="458"/>
      <c r="K45" s="434"/>
      <c r="L45" s="434"/>
      <c r="M45" s="434"/>
      <c r="N45" s="434"/>
      <c r="O45" s="434"/>
      <c r="P45" s="434"/>
      <c r="Q45" s="434"/>
      <c r="R45" s="434"/>
      <c r="S45" s="434"/>
      <c r="T45" s="434"/>
      <c r="U45" s="434"/>
      <c r="V45" s="465"/>
      <c r="W45" s="437"/>
      <c r="X45" s="468"/>
      <c r="Y45" s="467"/>
      <c r="Z45" s="468"/>
      <c r="AA45" s="467"/>
      <c r="AB45" s="468"/>
      <c r="AC45" s="467"/>
      <c r="AD45" s="468"/>
      <c r="AE45" s="467"/>
      <c r="AF45" s="468"/>
      <c r="AG45" s="467"/>
      <c r="AH45" s="468"/>
      <c r="AI45" s="467"/>
      <c r="AJ45" s="468"/>
      <c r="AK45" s="467"/>
      <c r="AL45" s="468"/>
      <c r="AM45" s="467"/>
      <c r="AN45" s="468"/>
      <c r="AO45" s="467"/>
      <c r="AP45" s="468"/>
      <c r="AQ45" s="467"/>
      <c r="AR45" s="468"/>
      <c r="AS45" s="467"/>
      <c r="AT45" s="468"/>
      <c r="AU45" s="467"/>
      <c r="AV45" s="468"/>
      <c r="AW45" s="467"/>
      <c r="AX45" s="437"/>
      <c r="AY45" s="437"/>
      <c r="AZ45" s="437"/>
      <c r="BA45" s="437"/>
      <c r="BB45" s="437"/>
      <c r="BC45" s="437"/>
      <c r="BD45" s="458"/>
      <c r="BE45" s="1"/>
      <c r="BG45" s="1"/>
    </row>
    <row r="46" ht="15" hidden="1">
      <c r="A46" s="139" t="s">
        <v>100</v>
      </c>
      <c r="B46" s="140" t="s">
        <v>101</v>
      </c>
      <c r="C46" s="145"/>
      <c r="D46" s="143"/>
      <c r="E46" s="143"/>
      <c r="F46" s="143"/>
      <c r="G46" s="143"/>
      <c r="H46" s="143"/>
      <c r="I46" s="143"/>
      <c r="J46" s="451"/>
      <c r="K46" s="434"/>
      <c r="L46" s="434"/>
      <c r="M46" s="434"/>
      <c r="N46" s="434"/>
      <c r="O46" s="434"/>
      <c r="P46" s="434"/>
      <c r="Q46" s="434"/>
      <c r="R46" s="434"/>
      <c r="S46" s="434"/>
      <c r="T46" s="434"/>
      <c r="U46" s="434"/>
      <c r="V46" s="465"/>
      <c r="W46" s="466"/>
      <c r="X46" s="467"/>
      <c r="Y46" s="468"/>
      <c r="Z46" s="467"/>
      <c r="AA46" s="468"/>
      <c r="AB46" s="467"/>
      <c r="AC46" s="468"/>
      <c r="AD46" s="467"/>
      <c r="AE46" s="468"/>
      <c r="AF46" s="467"/>
      <c r="AG46" s="468"/>
      <c r="AH46" s="467"/>
      <c r="AI46" s="468"/>
      <c r="AJ46" s="467"/>
      <c r="AK46" s="468"/>
      <c r="AL46" s="467"/>
      <c r="AM46" s="468"/>
      <c r="AN46" s="467"/>
      <c r="AO46" s="468"/>
      <c r="AP46" s="467"/>
      <c r="AQ46" s="468"/>
      <c r="AR46" s="467"/>
      <c r="AS46" s="468"/>
      <c r="AT46" s="467"/>
      <c r="AU46" s="468"/>
      <c r="AV46" s="467"/>
      <c r="AW46" s="468"/>
      <c r="AX46" s="437"/>
      <c r="AY46" s="437"/>
      <c r="AZ46" s="437"/>
      <c r="BA46" s="437"/>
      <c r="BB46" s="437"/>
      <c r="BC46" s="437"/>
      <c r="BD46" s="451"/>
      <c r="BE46" s="1"/>
      <c r="BG46" s="1"/>
    </row>
    <row r="47" ht="21" customHeight="1">
      <c r="A47" s="139" t="s">
        <v>102</v>
      </c>
      <c r="B47" s="140" t="s">
        <v>103</v>
      </c>
      <c r="C47" s="145"/>
      <c r="D47" s="143"/>
      <c r="E47" s="143"/>
      <c r="F47" s="143"/>
      <c r="G47" s="143"/>
      <c r="H47" s="143"/>
      <c r="I47" s="143"/>
      <c r="J47" s="458"/>
      <c r="K47" s="434"/>
      <c r="L47" s="434"/>
      <c r="M47" s="434"/>
      <c r="N47" s="434"/>
      <c r="O47" s="434"/>
      <c r="P47" s="434"/>
      <c r="Q47" s="434"/>
      <c r="R47" s="434"/>
      <c r="S47" s="434"/>
      <c r="T47" s="434"/>
      <c r="U47" s="434"/>
      <c r="V47" s="465"/>
      <c r="W47" s="437"/>
      <c r="X47" s="468"/>
      <c r="Y47" s="467"/>
      <c r="Z47" s="468"/>
      <c r="AA47" s="467"/>
      <c r="AB47" s="468"/>
      <c r="AC47" s="467"/>
      <c r="AD47" s="468"/>
      <c r="AE47" s="467"/>
      <c r="AF47" s="468"/>
      <c r="AG47" s="467"/>
      <c r="AH47" s="468"/>
      <c r="AI47" s="467"/>
      <c r="AJ47" s="468"/>
      <c r="AK47" s="467"/>
      <c r="AL47" s="468"/>
      <c r="AM47" s="467"/>
      <c r="AN47" s="468"/>
      <c r="AO47" s="467"/>
      <c r="AP47" s="468"/>
      <c r="AQ47" s="467"/>
      <c r="AR47" s="468"/>
      <c r="AS47" s="467"/>
      <c r="AT47" s="468"/>
      <c r="AU47" s="467"/>
      <c r="AV47" s="468"/>
      <c r="AW47" s="467"/>
      <c r="AX47" s="437"/>
      <c r="AY47" s="437"/>
      <c r="AZ47" s="437"/>
      <c r="BA47" s="437"/>
      <c r="BB47" s="437"/>
      <c r="BC47" s="437"/>
      <c r="BD47" s="458"/>
      <c r="BE47" s="1"/>
      <c r="BG47" s="1"/>
    </row>
    <row r="48" ht="15" hidden="1">
      <c r="A48" s="139" t="s">
        <v>104</v>
      </c>
      <c r="B48" s="140" t="s">
        <v>105</v>
      </c>
      <c r="C48" s="145"/>
      <c r="D48" s="143"/>
      <c r="E48" s="143"/>
      <c r="F48" s="143"/>
      <c r="G48" s="143"/>
      <c r="H48" s="143"/>
      <c r="I48" s="143"/>
      <c r="J48" s="451"/>
      <c r="K48" s="434"/>
      <c r="L48" s="434"/>
      <c r="M48" s="434"/>
      <c r="N48" s="434"/>
      <c r="O48" s="434"/>
      <c r="P48" s="434"/>
      <c r="Q48" s="434"/>
      <c r="R48" s="434"/>
      <c r="S48" s="434"/>
      <c r="T48" s="434"/>
      <c r="U48" s="434"/>
      <c r="V48" s="465"/>
      <c r="W48" s="466"/>
      <c r="X48" s="467"/>
      <c r="Y48" s="468"/>
      <c r="Z48" s="467"/>
      <c r="AA48" s="468"/>
      <c r="AB48" s="467"/>
      <c r="AC48" s="468"/>
      <c r="AD48" s="467"/>
      <c r="AE48" s="468"/>
      <c r="AF48" s="467"/>
      <c r="AG48" s="468"/>
      <c r="AH48" s="467"/>
      <c r="AI48" s="468"/>
      <c r="AJ48" s="467"/>
      <c r="AK48" s="468"/>
      <c r="AL48" s="467"/>
      <c r="AM48" s="468"/>
      <c r="AN48" s="467"/>
      <c r="AO48" s="468"/>
      <c r="AP48" s="467"/>
      <c r="AQ48" s="468"/>
      <c r="AR48" s="467"/>
      <c r="AS48" s="468"/>
      <c r="AT48" s="467"/>
      <c r="AU48" s="468"/>
      <c r="AV48" s="467"/>
      <c r="AW48" s="468"/>
      <c r="AX48" s="437"/>
      <c r="AY48" s="437"/>
      <c r="AZ48" s="437"/>
      <c r="BA48" s="437"/>
      <c r="BB48" s="437"/>
      <c r="BC48" s="437"/>
      <c r="BD48" s="451"/>
      <c r="BE48" s="1"/>
      <c r="BG48" s="1"/>
    </row>
    <row r="49" ht="15" hidden="1">
      <c r="A49" s="139" t="s">
        <v>106</v>
      </c>
      <c r="B49" s="146" t="s">
        <v>107</v>
      </c>
      <c r="C49" s="141"/>
      <c r="D49" s="143"/>
      <c r="E49" s="143"/>
      <c r="F49" s="143"/>
      <c r="G49" s="143"/>
      <c r="H49" s="143"/>
      <c r="I49" s="143"/>
      <c r="J49" s="460"/>
      <c r="K49" s="434"/>
      <c r="L49" s="434"/>
      <c r="M49" s="434"/>
      <c r="N49" s="434"/>
      <c r="O49" s="434"/>
      <c r="P49" s="434"/>
      <c r="Q49" s="434"/>
      <c r="R49" s="434"/>
      <c r="S49" s="434"/>
      <c r="T49" s="434"/>
      <c r="U49" s="434"/>
      <c r="V49" s="469"/>
      <c r="W49" s="470"/>
      <c r="X49" s="471"/>
      <c r="Y49" s="471"/>
      <c r="Z49" s="471"/>
      <c r="AA49" s="471"/>
      <c r="AB49" s="471"/>
      <c r="AC49" s="471"/>
      <c r="AD49" s="471"/>
      <c r="AE49" s="471"/>
      <c r="AF49" s="471"/>
      <c r="AG49" s="471"/>
      <c r="AH49" s="471"/>
      <c r="AI49" s="471"/>
      <c r="AJ49" s="471"/>
      <c r="AK49" s="471"/>
      <c r="AL49" s="471"/>
      <c r="AM49" s="471"/>
      <c r="AN49" s="471"/>
      <c r="AO49" s="471"/>
      <c r="AP49" s="471"/>
      <c r="AQ49" s="471"/>
      <c r="AR49" s="471"/>
      <c r="AS49" s="471"/>
      <c r="AT49" s="471"/>
      <c r="AU49" s="471"/>
      <c r="AV49" s="471"/>
      <c r="AW49" s="471"/>
      <c r="AX49" s="437"/>
      <c r="AY49" s="437"/>
      <c r="AZ49" s="437"/>
      <c r="BA49" s="437"/>
      <c r="BB49" s="437"/>
      <c r="BC49" s="437"/>
      <c r="BD49" s="460"/>
      <c r="BE49" s="1"/>
      <c r="BG49" s="1"/>
    </row>
    <row r="50" ht="15">
      <c r="A50" s="139" t="s">
        <v>108</v>
      </c>
      <c r="B50" s="140" t="s">
        <v>109</v>
      </c>
      <c r="C50" s="141"/>
      <c r="D50" s="143"/>
      <c r="E50" s="143"/>
      <c r="F50" s="143"/>
      <c r="G50" s="143"/>
      <c r="H50" s="143"/>
      <c r="I50" s="148"/>
      <c r="J50" s="89">
        <v>2694</v>
      </c>
      <c r="K50" s="433"/>
      <c r="L50" s="434"/>
      <c r="M50" s="434"/>
      <c r="N50" s="434"/>
      <c r="O50" s="434"/>
      <c r="P50" s="434"/>
      <c r="Q50" s="434"/>
      <c r="R50" s="434"/>
      <c r="S50" s="434"/>
      <c r="T50" s="434"/>
      <c r="U50" s="434"/>
      <c r="V50" s="89"/>
      <c r="W50" s="89"/>
      <c r="X50" s="89"/>
      <c r="Y50" s="89"/>
      <c r="Z50" s="89"/>
      <c r="AA50" s="89"/>
      <c r="AB50" s="89">
        <v>697</v>
      </c>
      <c r="AC50" s="89"/>
      <c r="AD50" s="89"/>
      <c r="AE50" s="89"/>
      <c r="AF50" s="89"/>
      <c r="AG50" s="89"/>
      <c r="AH50" s="89"/>
      <c r="AI50" s="89">
        <v>684</v>
      </c>
      <c r="AJ50" s="89"/>
      <c r="AK50" s="89"/>
      <c r="AL50" s="89"/>
      <c r="AM50" s="89"/>
      <c r="AN50" s="89"/>
      <c r="AO50" s="89"/>
      <c r="AP50" s="89">
        <v>665</v>
      </c>
      <c r="AQ50" s="89"/>
      <c r="AR50" s="89"/>
      <c r="AS50" s="89"/>
      <c r="AT50" s="89"/>
      <c r="AU50" s="89"/>
      <c r="AV50" s="89"/>
      <c r="AW50" s="89">
        <v>648</v>
      </c>
      <c r="AX50" s="449"/>
      <c r="AY50" s="437"/>
      <c r="AZ50" s="437"/>
      <c r="BA50" s="437"/>
      <c r="BB50" s="437"/>
      <c r="BC50" s="438"/>
      <c r="BD50" s="89">
        <v>2694</v>
      </c>
      <c r="BE50" s="1"/>
      <c r="BG50" s="1"/>
    </row>
    <row r="51" ht="15">
      <c r="A51" s="139" t="s">
        <v>110</v>
      </c>
      <c r="B51" s="146" t="s">
        <v>111</v>
      </c>
      <c r="C51" s="141"/>
      <c r="D51" s="143"/>
      <c r="E51" s="143"/>
      <c r="F51" s="143"/>
      <c r="G51" s="143"/>
      <c r="H51" s="143"/>
      <c r="I51" s="148"/>
      <c r="J51" s="89">
        <f t="shared" si="27"/>
        <v>2694</v>
      </c>
      <c r="K51" s="433"/>
      <c r="L51" s="434"/>
      <c r="M51" s="434"/>
      <c r="N51" s="434"/>
      <c r="O51" s="434"/>
      <c r="P51" s="434"/>
      <c r="Q51" s="434"/>
      <c r="R51" s="434"/>
      <c r="S51" s="434"/>
      <c r="T51" s="434"/>
      <c r="U51" s="434"/>
      <c r="V51" s="89"/>
      <c r="W51" s="89"/>
      <c r="X51" s="89"/>
      <c r="Y51" s="89"/>
      <c r="Z51" s="89"/>
      <c r="AA51" s="89"/>
      <c r="AB51" s="89">
        <f t="shared" si="28"/>
        <v>697</v>
      </c>
      <c r="AC51" s="89"/>
      <c r="AD51" s="89"/>
      <c r="AE51" s="89"/>
      <c r="AF51" s="89"/>
      <c r="AG51" s="89"/>
      <c r="AH51" s="89"/>
      <c r="AI51" s="89">
        <f t="shared" si="29"/>
        <v>684</v>
      </c>
      <c r="AJ51" s="89"/>
      <c r="AK51" s="89"/>
      <c r="AL51" s="89"/>
      <c r="AM51" s="89"/>
      <c r="AN51" s="89"/>
      <c r="AO51" s="89"/>
      <c r="AP51" s="89">
        <f t="shared" si="30"/>
        <v>665</v>
      </c>
      <c r="AQ51" s="89"/>
      <c r="AR51" s="89"/>
      <c r="AS51" s="89"/>
      <c r="AT51" s="89"/>
      <c r="AU51" s="89"/>
      <c r="AV51" s="89"/>
      <c r="AW51" s="89">
        <f t="shared" si="31"/>
        <v>648</v>
      </c>
      <c r="AX51" s="449"/>
      <c r="AY51" s="437"/>
      <c r="AZ51" s="437"/>
      <c r="BA51" s="437"/>
      <c r="BB51" s="437"/>
      <c r="BC51" s="438"/>
      <c r="BD51" s="89">
        <f t="shared" si="32"/>
        <v>2694</v>
      </c>
      <c r="BE51" s="1"/>
      <c r="BG51" s="1"/>
    </row>
    <row r="52" ht="47.399999999999999" customHeight="1">
      <c r="A52" s="149" t="s">
        <v>110</v>
      </c>
      <c r="B52" s="150" t="s">
        <v>112</v>
      </c>
      <c r="C52" s="151" t="s">
        <v>113</v>
      </c>
      <c r="D52" s="143"/>
      <c r="E52" s="143"/>
      <c r="F52" s="143"/>
      <c r="G52" s="143"/>
      <c r="H52" s="143"/>
      <c r="I52" s="148"/>
      <c r="J52" s="89">
        <v>177</v>
      </c>
      <c r="K52" s="433"/>
      <c r="L52" s="434"/>
      <c r="M52" s="434"/>
      <c r="N52" s="434"/>
      <c r="O52" s="434"/>
      <c r="P52" s="434"/>
      <c r="Q52" s="434"/>
      <c r="R52" s="434"/>
      <c r="S52" s="434"/>
      <c r="T52" s="434"/>
      <c r="U52" s="434"/>
      <c r="V52" s="89"/>
      <c r="W52" s="89"/>
      <c r="X52" s="89"/>
      <c r="Y52" s="89"/>
      <c r="Z52" s="89"/>
      <c r="AA52" s="89"/>
      <c r="AB52" s="89">
        <v>177</v>
      </c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449"/>
      <c r="AY52" s="437"/>
      <c r="AZ52" s="437"/>
      <c r="BA52" s="437"/>
      <c r="BB52" s="437"/>
      <c r="BC52" s="438"/>
      <c r="BD52" s="89">
        <f t="shared" ref="BD52:BD74" si="33">SUM(AW52,AP52,AI52,AB52)</f>
        <v>177</v>
      </c>
      <c r="BE52" s="1"/>
      <c r="BG52" s="1"/>
    </row>
    <row r="53" ht="30.600000000000001" customHeight="1">
      <c r="A53" s="149" t="s">
        <v>110</v>
      </c>
      <c r="B53" s="150" t="s">
        <v>115</v>
      </c>
      <c r="C53" s="151" t="s">
        <v>116</v>
      </c>
      <c r="D53" s="143"/>
      <c r="E53" s="143"/>
      <c r="F53" s="143"/>
      <c r="G53" s="143"/>
      <c r="H53" s="143"/>
      <c r="I53" s="148"/>
      <c r="J53" s="89">
        <v>103</v>
      </c>
      <c r="K53" s="433"/>
      <c r="L53" s="434"/>
      <c r="M53" s="434"/>
      <c r="N53" s="434"/>
      <c r="O53" s="434"/>
      <c r="P53" s="434"/>
      <c r="Q53" s="434"/>
      <c r="R53" s="434"/>
      <c r="S53" s="434"/>
      <c r="T53" s="434"/>
      <c r="U53" s="434"/>
      <c r="V53" s="89"/>
      <c r="W53" s="89"/>
      <c r="X53" s="89"/>
      <c r="Y53" s="89"/>
      <c r="Z53" s="89"/>
      <c r="AA53" s="89"/>
      <c r="AB53" s="89">
        <v>103</v>
      </c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449"/>
      <c r="AY53" s="437"/>
      <c r="AZ53" s="437"/>
      <c r="BA53" s="437"/>
      <c r="BB53" s="437"/>
      <c r="BC53" s="438"/>
      <c r="BD53" s="89">
        <f t="shared" si="33"/>
        <v>103</v>
      </c>
      <c r="BE53" s="1"/>
      <c r="BG53" s="1"/>
    </row>
    <row r="54" ht="59.399999999999999" customHeight="1">
      <c r="A54" s="149" t="s">
        <v>110</v>
      </c>
      <c r="B54" s="150" t="s">
        <v>117</v>
      </c>
      <c r="C54" s="151" t="s">
        <v>118</v>
      </c>
      <c r="D54" s="143"/>
      <c r="E54" s="143"/>
      <c r="F54" s="143"/>
      <c r="G54" s="143"/>
      <c r="H54" s="143"/>
      <c r="I54" s="148"/>
      <c r="J54" s="89">
        <v>174</v>
      </c>
      <c r="K54" s="433"/>
      <c r="L54" s="434"/>
      <c r="M54" s="434"/>
      <c r="N54" s="434"/>
      <c r="O54" s="434"/>
      <c r="P54" s="434"/>
      <c r="Q54" s="434"/>
      <c r="R54" s="434"/>
      <c r="S54" s="434"/>
      <c r="T54" s="434"/>
      <c r="U54" s="434"/>
      <c r="V54" s="89"/>
      <c r="W54" s="89"/>
      <c r="X54" s="89"/>
      <c r="Y54" s="89"/>
      <c r="Z54" s="89"/>
      <c r="AA54" s="89"/>
      <c r="AB54" s="89">
        <v>174</v>
      </c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449"/>
      <c r="AY54" s="437"/>
      <c r="AZ54" s="437"/>
      <c r="BA54" s="437"/>
      <c r="BB54" s="437"/>
      <c r="BC54" s="438"/>
      <c r="BD54" s="89">
        <f t="shared" si="33"/>
        <v>174</v>
      </c>
      <c r="BE54" s="1"/>
      <c r="BG54" s="1"/>
    </row>
    <row r="55" ht="70.799999999999997" customHeight="1">
      <c r="A55" s="149" t="s">
        <v>110</v>
      </c>
      <c r="B55" s="150" t="s">
        <v>119</v>
      </c>
      <c r="C55" s="151" t="s">
        <v>120</v>
      </c>
      <c r="D55" s="143"/>
      <c r="E55" s="143"/>
      <c r="F55" s="143"/>
      <c r="G55" s="143"/>
      <c r="H55" s="143"/>
      <c r="I55" s="148"/>
      <c r="J55" s="89">
        <v>179</v>
      </c>
      <c r="K55" s="433"/>
      <c r="L55" s="434"/>
      <c r="M55" s="434"/>
      <c r="N55" s="434"/>
      <c r="O55" s="434"/>
      <c r="P55" s="434"/>
      <c r="Q55" s="434"/>
      <c r="R55" s="434"/>
      <c r="S55" s="434"/>
      <c r="T55" s="434"/>
      <c r="U55" s="434"/>
      <c r="V55" s="89"/>
      <c r="W55" s="89"/>
      <c r="X55" s="89"/>
      <c r="Y55" s="89"/>
      <c r="Z55" s="89"/>
      <c r="AA55" s="89"/>
      <c r="AB55" s="89">
        <v>179</v>
      </c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449"/>
      <c r="AY55" s="437"/>
      <c r="AZ55" s="437"/>
      <c r="BA55" s="437"/>
      <c r="BB55" s="437"/>
      <c r="BC55" s="438"/>
      <c r="BD55" s="89">
        <f t="shared" si="33"/>
        <v>179</v>
      </c>
      <c r="BE55" s="1"/>
      <c r="BG55" s="1"/>
    </row>
    <row r="56" ht="32.399999999999999" customHeight="1">
      <c r="A56" s="149" t="s">
        <v>110</v>
      </c>
      <c r="B56" s="150" t="s">
        <v>121</v>
      </c>
      <c r="C56" s="151" t="s">
        <v>122</v>
      </c>
      <c r="D56" s="143"/>
      <c r="E56" s="143"/>
      <c r="F56" s="143"/>
      <c r="G56" s="143"/>
      <c r="H56" s="143"/>
      <c r="I56" s="148"/>
      <c r="J56" s="89">
        <v>22</v>
      </c>
      <c r="K56" s="433"/>
      <c r="L56" s="434"/>
      <c r="M56" s="434"/>
      <c r="N56" s="434"/>
      <c r="O56" s="434"/>
      <c r="P56" s="434"/>
      <c r="Q56" s="434"/>
      <c r="R56" s="434"/>
      <c r="S56" s="434"/>
      <c r="T56" s="434"/>
      <c r="U56" s="434"/>
      <c r="V56" s="89"/>
      <c r="W56" s="89"/>
      <c r="X56" s="89"/>
      <c r="Y56" s="89"/>
      <c r="Z56" s="89"/>
      <c r="AA56" s="89"/>
      <c r="AB56" s="89">
        <v>22</v>
      </c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449"/>
      <c r="AY56" s="437"/>
      <c r="AZ56" s="437"/>
      <c r="BA56" s="437"/>
      <c r="BB56" s="437"/>
      <c r="BC56" s="438"/>
      <c r="BD56" s="89">
        <f t="shared" si="33"/>
        <v>22</v>
      </c>
      <c r="BE56" s="1"/>
      <c r="BG56" s="1"/>
    </row>
    <row r="57" ht="30">
      <c r="A57" s="149" t="s">
        <v>110</v>
      </c>
      <c r="B57" s="150" t="s">
        <v>123</v>
      </c>
      <c r="C57" s="151" t="s">
        <v>124</v>
      </c>
      <c r="D57" s="143"/>
      <c r="E57" s="143"/>
      <c r="F57" s="143"/>
      <c r="G57" s="143"/>
      <c r="H57" s="143"/>
      <c r="I57" s="148"/>
      <c r="J57" s="89">
        <v>42</v>
      </c>
      <c r="K57" s="433"/>
      <c r="L57" s="434"/>
      <c r="M57" s="434"/>
      <c r="N57" s="434"/>
      <c r="O57" s="434"/>
      <c r="P57" s="434"/>
      <c r="Q57" s="434"/>
      <c r="R57" s="434"/>
      <c r="S57" s="434"/>
      <c r="T57" s="434"/>
      <c r="U57" s="434"/>
      <c r="V57" s="89"/>
      <c r="W57" s="89"/>
      <c r="X57" s="89"/>
      <c r="Y57" s="89"/>
      <c r="Z57" s="89"/>
      <c r="AA57" s="89"/>
      <c r="AB57" s="89">
        <v>42</v>
      </c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449"/>
      <c r="AY57" s="437"/>
      <c r="AZ57" s="437"/>
      <c r="BA57" s="437"/>
      <c r="BB57" s="437"/>
      <c r="BC57" s="438"/>
      <c r="BD57" s="89">
        <f t="shared" si="33"/>
        <v>42</v>
      </c>
      <c r="BE57" s="1"/>
      <c r="BG57" s="1"/>
    </row>
    <row r="58" ht="47.399999999999999" customHeight="1">
      <c r="A58" s="149" t="s">
        <v>110</v>
      </c>
      <c r="B58" s="150" t="s">
        <v>125</v>
      </c>
      <c r="C58" s="151" t="s">
        <v>126</v>
      </c>
      <c r="D58" s="143"/>
      <c r="E58" s="143"/>
      <c r="F58" s="143"/>
      <c r="G58" s="143"/>
      <c r="H58" s="143"/>
      <c r="I58" s="148"/>
      <c r="J58" s="89">
        <v>161</v>
      </c>
      <c r="K58" s="433"/>
      <c r="L58" s="434"/>
      <c r="M58" s="434"/>
      <c r="N58" s="434"/>
      <c r="O58" s="434"/>
      <c r="P58" s="434"/>
      <c r="Q58" s="434"/>
      <c r="R58" s="434"/>
      <c r="S58" s="434"/>
      <c r="T58" s="434"/>
      <c r="U58" s="434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>
        <v>161</v>
      </c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449"/>
      <c r="AY58" s="437"/>
      <c r="AZ58" s="437"/>
      <c r="BA58" s="437"/>
      <c r="BB58" s="437"/>
      <c r="BC58" s="438"/>
      <c r="BD58" s="89">
        <f t="shared" si="33"/>
        <v>161</v>
      </c>
      <c r="BE58" s="1"/>
      <c r="BG58" s="1"/>
    </row>
    <row r="59" ht="28.800000000000001" customHeight="1">
      <c r="A59" s="149" t="s">
        <v>110</v>
      </c>
      <c r="B59" s="150" t="s">
        <v>127</v>
      </c>
      <c r="C59" s="151" t="s">
        <v>128</v>
      </c>
      <c r="D59" s="143"/>
      <c r="E59" s="143"/>
      <c r="F59" s="143"/>
      <c r="G59" s="143"/>
      <c r="H59" s="143"/>
      <c r="I59" s="148"/>
      <c r="J59" s="89">
        <v>85</v>
      </c>
      <c r="K59" s="433"/>
      <c r="L59" s="434"/>
      <c r="M59" s="434"/>
      <c r="N59" s="434"/>
      <c r="O59" s="434"/>
      <c r="P59" s="434"/>
      <c r="Q59" s="434"/>
      <c r="R59" s="434"/>
      <c r="S59" s="434"/>
      <c r="T59" s="434"/>
      <c r="U59" s="434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>
        <v>85</v>
      </c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449"/>
      <c r="AY59" s="437"/>
      <c r="AZ59" s="437"/>
      <c r="BA59" s="437"/>
      <c r="BB59" s="437"/>
      <c r="BC59" s="438"/>
      <c r="BD59" s="89">
        <f t="shared" si="33"/>
        <v>85</v>
      </c>
      <c r="BE59" s="1"/>
      <c r="BG59" s="1"/>
    </row>
    <row r="60" ht="60.600000000000001" customHeight="1">
      <c r="A60" s="149" t="s">
        <v>110</v>
      </c>
      <c r="B60" s="150" t="s">
        <v>129</v>
      </c>
      <c r="C60" s="151" t="s">
        <v>130</v>
      </c>
      <c r="D60" s="143"/>
      <c r="E60" s="143"/>
      <c r="F60" s="143"/>
      <c r="G60" s="143"/>
      <c r="H60" s="143"/>
      <c r="I60" s="148"/>
      <c r="J60" s="89">
        <v>201</v>
      </c>
      <c r="K60" s="433"/>
      <c r="L60" s="434"/>
      <c r="M60" s="434"/>
      <c r="N60" s="434"/>
      <c r="O60" s="434"/>
      <c r="P60" s="434"/>
      <c r="Q60" s="434"/>
      <c r="R60" s="434"/>
      <c r="S60" s="434"/>
      <c r="T60" s="434"/>
      <c r="U60" s="434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>
        <v>201</v>
      </c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449"/>
      <c r="AY60" s="437"/>
      <c r="AZ60" s="437"/>
      <c r="BA60" s="437"/>
      <c r="BB60" s="437"/>
      <c r="BC60" s="438"/>
      <c r="BD60" s="89">
        <f t="shared" si="33"/>
        <v>201</v>
      </c>
      <c r="BE60" s="1"/>
      <c r="BG60" s="1"/>
    </row>
    <row r="61" ht="60.600000000000001" customHeight="1">
      <c r="A61" s="149" t="s">
        <v>110</v>
      </c>
      <c r="B61" s="150" t="s">
        <v>131</v>
      </c>
      <c r="C61" s="151" t="s">
        <v>132</v>
      </c>
      <c r="D61" s="143"/>
      <c r="E61" s="143"/>
      <c r="F61" s="143"/>
      <c r="G61" s="143"/>
      <c r="H61" s="143"/>
      <c r="I61" s="148"/>
      <c r="J61" s="89">
        <v>221</v>
      </c>
      <c r="K61" s="433"/>
      <c r="L61" s="434"/>
      <c r="M61" s="434"/>
      <c r="N61" s="434"/>
      <c r="O61" s="434"/>
      <c r="P61" s="434"/>
      <c r="Q61" s="434"/>
      <c r="R61" s="434"/>
      <c r="S61" s="434"/>
      <c r="T61" s="434"/>
      <c r="U61" s="434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>
        <v>221</v>
      </c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449"/>
      <c r="AY61" s="437"/>
      <c r="AZ61" s="437"/>
      <c r="BA61" s="437"/>
      <c r="BB61" s="437"/>
      <c r="BC61" s="438"/>
      <c r="BD61" s="89">
        <f t="shared" si="33"/>
        <v>221</v>
      </c>
      <c r="BE61" s="1"/>
      <c r="BG61" s="1"/>
    </row>
    <row r="62" ht="30">
      <c r="A62" s="149" t="s">
        <v>110</v>
      </c>
      <c r="B62" s="150" t="s">
        <v>133</v>
      </c>
      <c r="C62" s="151" t="s">
        <v>134</v>
      </c>
      <c r="D62" s="143"/>
      <c r="E62" s="143"/>
      <c r="F62" s="143"/>
      <c r="G62" s="143"/>
      <c r="H62" s="143"/>
      <c r="I62" s="148"/>
      <c r="J62" s="89">
        <v>12</v>
      </c>
      <c r="K62" s="433"/>
      <c r="L62" s="434"/>
      <c r="M62" s="434"/>
      <c r="N62" s="434"/>
      <c r="O62" s="434"/>
      <c r="P62" s="434"/>
      <c r="Q62" s="434"/>
      <c r="R62" s="434"/>
      <c r="S62" s="434"/>
      <c r="T62" s="434"/>
      <c r="U62" s="434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>
        <v>12</v>
      </c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449"/>
      <c r="AY62" s="437"/>
      <c r="AZ62" s="437"/>
      <c r="BA62" s="437"/>
      <c r="BB62" s="437"/>
      <c r="BC62" s="438"/>
      <c r="BD62" s="89">
        <f t="shared" si="33"/>
        <v>12</v>
      </c>
      <c r="BE62" s="1"/>
      <c r="BG62" s="1"/>
    </row>
    <row r="63" ht="30">
      <c r="A63" s="149" t="s">
        <v>110</v>
      </c>
      <c r="B63" s="150" t="s">
        <v>135</v>
      </c>
      <c r="C63" s="151" t="s">
        <v>136</v>
      </c>
      <c r="D63" s="143"/>
      <c r="E63" s="143"/>
      <c r="F63" s="143"/>
      <c r="G63" s="143"/>
      <c r="H63" s="143"/>
      <c r="I63" s="148"/>
      <c r="J63" s="89">
        <v>4</v>
      </c>
      <c r="K63" s="433"/>
      <c r="L63" s="434"/>
      <c r="M63" s="434"/>
      <c r="N63" s="434"/>
      <c r="O63" s="434"/>
      <c r="P63" s="434"/>
      <c r="Q63" s="434"/>
      <c r="R63" s="434"/>
      <c r="S63" s="434"/>
      <c r="T63" s="434"/>
      <c r="U63" s="434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>
        <v>4</v>
      </c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449"/>
      <c r="AY63" s="437"/>
      <c r="AZ63" s="437"/>
      <c r="BA63" s="437"/>
      <c r="BB63" s="437"/>
      <c r="BC63" s="438"/>
      <c r="BD63" s="89">
        <f t="shared" si="33"/>
        <v>4</v>
      </c>
      <c r="BE63" s="1"/>
      <c r="BG63" s="1"/>
    </row>
    <row r="64" ht="45.600000000000001" customHeight="1">
      <c r="A64" s="149" t="s">
        <v>110</v>
      </c>
      <c r="B64" s="150" t="s">
        <v>137</v>
      </c>
      <c r="C64" s="151" t="s">
        <v>138</v>
      </c>
      <c r="D64" s="143"/>
      <c r="E64" s="143"/>
      <c r="F64" s="143"/>
      <c r="G64" s="143"/>
      <c r="H64" s="143"/>
      <c r="I64" s="148"/>
      <c r="J64" s="89">
        <v>188</v>
      </c>
      <c r="K64" s="433"/>
      <c r="L64" s="434"/>
      <c r="M64" s="434"/>
      <c r="N64" s="434"/>
      <c r="O64" s="434"/>
      <c r="P64" s="434"/>
      <c r="Q64" s="434"/>
      <c r="R64" s="434"/>
      <c r="S64" s="434"/>
      <c r="T64" s="434"/>
      <c r="U64" s="434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>
        <v>188</v>
      </c>
      <c r="AQ64" s="89"/>
      <c r="AR64" s="89"/>
      <c r="AS64" s="89"/>
      <c r="AT64" s="89"/>
      <c r="AU64" s="89"/>
      <c r="AV64" s="89"/>
      <c r="AW64" s="89"/>
      <c r="AX64" s="449"/>
      <c r="AY64" s="437"/>
      <c r="AZ64" s="437"/>
      <c r="BA64" s="437"/>
      <c r="BB64" s="437"/>
      <c r="BC64" s="438"/>
      <c r="BD64" s="89">
        <f t="shared" si="33"/>
        <v>188</v>
      </c>
      <c r="BE64" s="1"/>
      <c r="BG64" s="1"/>
    </row>
    <row r="65" ht="30.600000000000001" customHeight="1">
      <c r="A65" s="149" t="s">
        <v>110</v>
      </c>
      <c r="B65" s="150" t="s">
        <v>139</v>
      </c>
      <c r="C65" s="151" t="s">
        <v>140</v>
      </c>
      <c r="D65" s="143"/>
      <c r="E65" s="143"/>
      <c r="F65" s="143"/>
      <c r="G65" s="143"/>
      <c r="H65" s="143"/>
      <c r="I65" s="148"/>
      <c r="J65" s="89">
        <v>123</v>
      </c>
      <c r="K65" s="433"/>
      <c r="L65" s="434"/>
      <c r="M65" s="434"/>
      <c r="N65" s="434"/>
      <c r="O65" s="434"/>
      <c r="P65" s="434"/>
      <c r="Q65" s="434"/>
      <c r="R65" s="434"/>
      <c r="S65" s="434"/>
      <c r="T65" s="434"/>
      <c r="U65" s="434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>
        <v>123</v>
      </c>
      <c r="AQ65" s="89"/>
      <c r="AR65" s="89"/>
      <c r="AS65" s="89"/>
      <c r="AT65" s="89"/>
      <c r="AU65" s="89"/>
      <c r="AV65" s="89"/>
      <c r="AW65" s="89"/>
      <c r="AX65" s="449"/>
      <c r="AY65" s="437"/>
      <c r="AZ65" s="437"/>
      <c r="BA65" s="437"/>
      <c r="BB65" s="437"/>
      <c r="BC65" s="438"/>
      <c r="BD65" s="89">
        <f t="shared" si="33"/>
        <v>123</v>
      </c>
      <c r="BE65" s="1"/>
      <c r="BG65" s="1"/>
    </row>
    <row r="66" ht="57" customHeight="1">
      <c r="A66" s="149" t="s">
        <v>110</v>
      </c>
      <c r="B66" s="150" t="s">
        <v>216</v>
      </c>
      <c r="C66" s="151" t="s">
        <v>142</v>
      </c>
      <c r="D66" s="143"/>
      <c r="E66" s="143"/>
      <c r="F66" s="143"/>
      <c r="G66" s="143"/>
      <c r="H66" s="143"/>
      <c r="I66" s="148"/>
      <c r="J66" s="89">
        <v>197</v>
      </c>
      <c r="K66" s="433"/>
      <c r="L66" s="434"/>
      <c r="M66" s="434"/>
      <c r="N66" s="434"/>
      <c r="O66" s="434"/>
      <c r="P66" s="434"/>
      <c r="Q66" s="434"/>
      <c r="R66" s="434"/>
      <c r="S66" s="434"/>
      <c r="T66" s="434"/>
      <c r="U66" s="434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>
        <v>197</v>
      </c>
      <c r="AQ66" s="89"/>
      <c r="AR66" s="89"/>
      <c r="AS66" s="89"/>
      <c r="AT66" s="89"/>
      <c r="AU66" s="89"/>
      <c r="AV66" s="89"/>
      <c r="AW66" s="89"/>
      <c r="AX66" s="449"/>
      <c r="AY66" s="437"/>
      <c r="AZ66" s="437"/>
      <c r="BA66" s="437"/>
      <c r="BB66" s="437"/>
      <c r="BC66" s="438"/>
      <c r="BD66" s="89">
        <f t="shared" si="33"/>
        <v>197</v>
      </c>
      <c r="BE66" s="1"/>
      <c r="BG66" s="1"/>
    </row>
    <row r="67" ht="61.799999999999997" customHeight="1">
      <c r="A67" s="149" t="s">
        <v>110</v>
      </c>
      <c r="B67" s="150" t="s">
        <v>143</v>
      </c>
      <c r="C67" s="151" t="s">
        <v>144</v>
      </c>
      <c r="D67" s="143"/>
      <c r="E67" s="143"/>
      <c r="F67" s="143"/>
      <c r="G67" s="143"/>
      <c r="H67" s="143"/>
      <c r="I67" s="148"/>
      <c r="J67" s="89">
        <v>130</v>
      </c>
      <c r="K67" s="433"/>
      <c r="L67" s="434"/>
      <c r="M67" s="434"/>
      <c r="N67" s="434"/>
      <c r="O67" s="434"/>
      <c r="P67" s="434"/>
      <c r="Q67" s="434"/>
      <c r="R67" s="434"/>
      <c r="S67" s="434"/>
      <c r="T67" s="434"/>
      <c r="U67" s="434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>
        <v>130</v>
      </c>
      <c r="AQ67" s="89"/>
      <c r="AR67" s="89"/>
      <c r="AS67" s="89"/>
      <c r="AT67" s="89"/>
      <c r="AU67" s="89"/>
      <c r="AV67" s="89"/>
      <c r="AW67" s="89"/>
      <c r="AX67" s="449"/>
      <c r="AY67" s="437"/>
      <c r="AZ67" s="437"/>
      <c r="BA67" s="437"/>
      <c r="BB67" s="437"/>
      <c r="BC67" s="438"/>
      <c r="BD67" s="89">
        <f t="shared" si="33"/>
        <v>130</v>
      </c>
      <c r="BE67" s="1"/>
      <c r="BG67" s="1"/>
    </row>
    <row r="68" ht="30.600000000000001" customHeight="1">
      <c r="A68" s="149" t="s">
        <v>110</v>
      </c>
      <c r="B68" s="150" t="s">
        <v>145</v>
      </c>
      <c r="C68" s="151" t="s">
        <v>146</v>
      </c>
      <c r="D68" s="143"/>
      <c r="E68" s="143"/>
      <c r="F68" s="143"/>
      <c r="G68" s="143"/>
      <c r="H68" s="143"/>
      <c r="I68" s="148"/>
      <c r="J68" s="89">
        <v>27</v>
      </c>
      <c r="K68" s="433"/>
      <c r="L68" s="434"/>
      <c r="M68" s="434"/>
      <c r="N68" s="434"/>
      <c r="O68" s="434"/>
      <c r="P68" s="434"/>
      <c r="Q68" s="434"/>
      <c r="R68" s="434"/>
      <c r="S68" s="434"/>
      <c r="T68" s="434"/>
      <c r="U68" s="434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>
        <v>27</v>
      </c>
      <c r="AQ68" s="89"/>
      <c r="AR68" s="89"/>
      <c r="AS68" s="89"/>
      <c r="AT68" s="89"/>
      <c r="AU68" s="89"/>
      <c r="AV68" s="89"/>
      <c r="AW68" s="89"/>
      <c r="AX68" s="449"/>
      <c r="AY68" s="437"/>
      <c r="AZ68" s="437"/>
      <c r="BA68" s="437"/>
      <c r="BB68" s="437"/>
      <c r="BC68" s="438"/>
      <c r="BD68" s="89">
        <f t="shared" si="33"/>
        <v>27</v>
      </c>
      <c r="BE68" s="1"/>
      <c r="BG68" s="1"/>
    </row>
    <row r="69" ht="43.799999999999997" customHeight="1">
      <c r="A69" s="149" t="s">
        <v>110</v>
      </c>
      <c r="B69" s="150" t="s">
        <v>147</v>
      </c>
      <c r="C69" s="151" t="s">
        <v>148</v>
      </c>
      <c r="D69" s="143"/>
      <c r="E69" s="143"/>
      <c r="F69" s="143"/>
      <c r="G69" s="143"/>
      <c r="H69" s="143"/>
      <c r="I69" s="148"/>
      <c r="J69" s="89">
        <v>84</v>
      </c>
      <c r="K69" s="433"/>
      <c r="L69" s="434"/>
      <c r="M69" s="434"/>
      <c r="N69" s="434"/>
      <c r="O69" s="434"/>
      <c r="P69" s="434"/>
      <c r="Q69" s="434"/>
      <c r="R69" s="434"/>
      <c r="S69" s="434"/>
      <c r="T69" s="434"/>
      <c r="U69" s="434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>
        <v>84</v>
      </c>
      <c r="AX69" s="449"/>
      <c r="AY69" s="437"/>
      <c r="AZ69" s="437"/>
      <c r="BA69" s="437"/>
      <c r="BB69" s="437"/>
      <c r="BC69" s="438"/>
      <c r="BD69" s="89">
        <f t="shared" si="33"/>
        <v>84</v>
      </c>
      <c r="BE69" s="1"/>
      <c r="BG69" s="1"/>
    </row>
    <row r="70" ht="28.800000000000001" customHeight="1">
      <c r="A70" s="149" t="s">
        <v>110</v>
      </c>
      <c r="B70" s="150" t="s">
        <v>149</v>
      </c>
      <c r="C70" s="151" t="s">
        <v>150</v>
      </c>
      <c r="D70" s="143"/>
      <c r="E70" s="143"/>
      <c r="F70" s="143"/>
      <c r="G70" s="143"/>
      <c r="H70" s="143"/>
      <c r="I70" s="148"/>
      <c r="J70" s="89">
        <v>126</v>
      </c>
      <c r="K70" s="433"/>
      <c r="L70" s="434"/>
      <c r="M70" s="434"/>
      <c r="N70" s="434"/>
      <c r="O70" s="434"/>
      <c r="P70" s="434"/>
      <c r="Q70" s="434"/>
      <c r="R70" s="434"/>
      <c r="S70" s="434"/>
      <c r="T70" s="434"/>
      <c r="U70" s="434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>
        <v>126</v>
      </c>
      <c r="AX70" s="449"/>
      <c r="AY70" s="437"/>
      <c r="AZ70" s="437"/>
      <c r="BA70" s="437"/>
      <c r="BB70" s="437"/>
      <c r="BC70" s="438"/>
      <c r="BD70" s="89">
        <f t="shared" si="33"/>
        <v>126</v>
      </c>
      <c r="BE70" s="1"/>
      <c r="BG70" s="1"/>
    </row>
    <row r="71" ht="57" customHeight="1">
      <c r="A71" s="149" t="s">
        <v>110</v>
      </c>
      <c r="B71" s="150" t="s">
        <v>217</v>
      </c>
      <c r="C71" s="151" t="s">
        <v>152</v>
      </c>
      <c r="D71" s="143"/>
      <c r="E71" s="143"/>
      <c r="F71" s="143"/>
      <c r="G71" s="143"/>
      <c r="H71" s="143"/>
      <c r="I71" s="148"/>
      <c r="J71" s="89">
        <v>183</v>
      </c>
      <c r="K71" s="433"/>
      <c r="L71" s="434"/>
      <c r="M71" s="434"/>
      <c r="N71" s="434"/>
      <c r="O71" s="434"/>
      <c r="P71" s="434"/>
      <c r="Q71" s="434"/>
      <c r="R71" s="434"/>
      <c r="S71" s="434"/>
      <c r="T71" s="434"/>
      <c r="U71" s="434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>
        <v>183</v>
      </c>
      <c r="AX71" s="449"/>
      <c r="AY71" s="437"/>
      <c r="AZ71" s="437"/>
      <c r="BA71" s="437"/>
      <c r="BB71" s="437"/>
      <c r="BC71" s="438"/>
      <c r="BD71" s="89">
        <f t="shared" si="33"/>
        <v>183</v>
      </c>
      <c r="BE71" s="1"/>
      <c r="BG71" s="1"/>
    </row>
    <row r="72" ht="73.799999999999997" customHeight="1">
      <c r="A72" s="149" t="s">
        <v>110</v>
      </c>
      <c r="B72" s="150" t="s">
        <v>153</v>
      </c>
      <c r="C72" s="151" t="s">
        <v>154</v>
      </c>
      <c r="D72" s="143"/>
      <c r="E72" s="143"/>
      <c r="F72" s="143"/>
      <c r="G72" s="143"/>
      <c r="H72" s="143"/>
      <c r="I72" s="148"/>
      <c r="J72" s="89">
        <v>233</v>
      </c>
      <c r="K72" s="433"/>
      <c r="L72" s="434"/>
      <c r="M72" s="434"/>
      <c r="N72" s="434"/>
      <c r="O72" s="434"/>
      <c r="P72" s="434"/>
      <c r="Q72" s="434"/>
      <c r="R72" s="434"/>
      <c r="S72" s="434"/>
      <c r="T72" s="434"/>
      <c r="U72" s="434"/>
      <c r="V72" s="328"/>
      <c r="W72" s="328"/>
      <c r="X72" s="328"/>
      <c r="Y72" s="328"/>
      <c r="Z72" s="328"/>
      <c r="AA72" s="328"/>
      <c r="AB72" s="328"/>
      <c r="AC72" s="328"/>
      <c r="AD72" s="328"/>
      <c r="AE72" s="328"/>
      <c r="AF72" s="328"/>
      <c r="AG72" s="328"/>
      <c r="AH72" s="328"/>
      <c r="AI72" s="328"/>
      <c r="AJ72" s="328"/>
      <c r="AK72" s="328"/>
      <c r="AL72" s="328"/>
      <c r="AM72" s="328"/>
      <c r="AN72" s="328"/>
      <c r="AO72" s="328"/>
      <c r="AP72" s="328"/>
      <c r="AQ72" s="328"/>
      <c r="AR72" s="328"/>
      <c r="AS72" s="328"/>
      <c r="AT72" s="328"/>
      <c r="AU72" s="328"/>
      <c r="AV72" s="328"/>
      <c r="AW72" s="328">
        <v>233</v>
      </c>
      <c r="AX72" s="449"/>
      <c r="AY72" s="437"/>
      <c r="AZ72" s="437"/>
      <c r="BA72" s="437"/>
      <c r="BB72" s="437"/>
      <c r="BC72" s="438"/>
      <c r="BD72" s="89">
        <f t="shared" si="33"/>
        <v>233</v>
      </c>
      <c r="BE72" s="1"/>
      <c r="BG72" s="1"/>
    </row>
    <row r="73" ht="31.199999999999999" customHeight="1">
      <c r="A73" s="149" t="s">
        <v>110</v>
      </c>
      <c r="B73" s="150" t="s">
        <v>155</v>
      </c>
      <c r="C73" s="151" t="s">
        <v>156</v>
      </c>
      <c r="D73" s="143"/>
      <c r="E73" s="143"/>
      <c r="F73" s="143"/>
      <c r="G73" s="143"/>
      <c r="H73" s="143"/>
      <c r="I73" s="148"/>
      <c r="J73" s="89">
        <v>19</v>
      </c>
      <c r="K73" s="433"/>
      <c r="L73" s="434"/>
      <c r="M73" s="434"/>
      <c r="N73" s="434"/>
      <c r="O73" s="434"/>
      <c r="P73" s="434"/>
      <c r="Q73" s="434"/>
      <c r="R73" s="434"/>
      <c r="S73" s="434"/>
      <c r="T73" s="434"/>
      <c r="U73" s="434"/>
      <c r="V73" s="219"/>
      <c r="W73" s="219"/>
      <c r="X73" s="219"/>
      <c r="Y73" s="219"/>
      <c r="Z73" s="219"/>
      <c r="AA73" s="219"/>
      <c r="AB73" s="219"/>
      <c r="AC73" s="219"/>
      <c r="AD73" s="219"/>
      <c r="AE73" s="219"/>
      <c r="AF73" s="219"/>
      <c r="AG73" s="219"/>
      <c r="AH73" s="219"/>
      <c r="AI73" s="219"/>
      <c r="AJ73" s="219"/>
      <c r="AK73" s="219"/>
      <c r="AL73" s="219"/>
      <c r="AM73" s="219"/>
      <c r="AN73" s="219"/>
      <c r="AO73" s="219"/>
      <c r="AP73" s="219"/>
      <c r="AQ73" s="219"/>
      <c r="AR73" s="219"/>
      <c r="AS73" s="219"/>
      <c r="AT73" s="219"/>
      <c r="AU73" s="219"/>
      <c r="AV73" s="219"/>
      <c r="AW73" s="219">
        <v>19</v>
      </c>
      <c r="AX73" s="437"/>
      <c r="AY73" s="437"/>
      <c r="AZ73" s="437"/>
      <c r="BA73" s="437"/>
      <c r="BB73" s="437"/>
      <c r="BC73" s="438"/>
      <c r="BD73" s="89">
        <f t="shared" si="33"/>
        <v>19</v>
      </c>
      <c r="BE73" s="1"/>
      <c r="BG73" s="1"/>
    </row>
    <row r="74" ht="15">
      <c r="A74" s="149" t="s">
        <v>110</v>
      </c>
      <c r="B74" s="150" t="s">
        <v>157</v>
      </c>
      <c r="C74" s="151" t="s">
        <v>158</v>
      </c>
      <c r="D74" s="143"/>
      <c r="E74" s="143"/>
      <c r="F74" s="143"/>
      <c r="G74" s="143"/>
      <c r="H74" s="143"/>
      <c r="I74" s="143"/>
      <c r="J74" s="330">
        <v>3</v>
      </c>
      <c r="K74" s="433"/>
      <c r="L74" s="434"/>
      <c r="M74" s="434"/>
      <c r="N74" s="434"/>
      <c r="O74" s="434"/>
      <c r="P74" s="434"/>
      <c r="Q74" s="434"/>
      <c r="R74" s="434"/>
      <c r="S74" s="434"/>
      <c r="T74" s="434"/>
      <c r="U74" s="434"/>
      <c r="V74" s="219"/>
      <c r="W74" s="219"/>
      <c r="X74" s="219"/>
      <c r="Y74" s="219"/>
      <c r="Z74" s="219"/>
      <c r="AA74" s="219"/>
      <c r="AB74" s="219"/>
      <c r="AC74" s="219"/>
      <c r="AD74" s="219"/>
      <c r="AE74" s="219"/>
      <c r="AF74" s="219"/>
      <c r="AG74" s="219"/>
      <c r="AH74" s="219"/>
      <c r="AI74" s="219"/>
      <c r="AJ74" s="219"/>
      <c r="AK74" s="219"/>
      <c r="AL74" s="219"/>
      <c r="AM74" s="219"/>
      <c r="AN74" s="219"/>
      <c r="AO74" s="219"/>
      <c r="AP74" s="219"/>
      <c r="AQ74" s="219"/>
      <c r="AR74" s="219"/>
      <c r="AS74" s="219"/>
      <c r="AT74" s="219"/>
      <c r="AU74" s="219"/>
      <c r="AV74" s="219"/>
      <c r="AW74" s="219">
        <v>3</v>
      </c>
      <c r="AX74" s="437"/>
      <c r="AY74" s="437"/>
      <c r="AZ74" s="437"/>
      <c r="BA74" s="437"/>
      <c r="BB74" s="437"/>
      <c r="BC74" s="437"/>
      <c r="BD74" s="330">
        <f t="shared" si="33"/>
        <v>3</v>
      </c>
      <c r="BE74" s="1"/>
      <c r="BG74" s="1"/>
    </row>
    <row r="75" ht="15" hidden="1">
      <c r="A75" s="139" t="s">
        <v>159</v>
      </c>
      <c r="B75" s="146" t="s">
        <v>160</v>
      </c>
      <c r="C75" s="141" t="s">
        <v>161</v>
      </c>
      <c r="D75" s="143"/>
      <c r="E75" s="143"/>
      <c r="F75" s="143"/>
      <c r="G75" s="143"/>
      <c r="H75" s="143"/>
      <c r="I75" s="143"/>
      <c r="J75" s="153"/>
      <c r="K75" s="472"/>
      <c r="L75" s="472"/>
      <c r="M75" s="472"/>
      <c r="N75" s="472"/>
      <c r="O75" s="472"/>
      <c r="P75" s="472"/>
      <c r="Q75" s="472"/>
      <c r="R75" s="472"/>
      <c r="S75" s="472"/>
      <c r="T75" s="472"/>
      <c r="U75" s="472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53"/>
      <c r="BE75" s="1"/>
    </row>
    <row r="76" ht="15" hidden="1">
      <c r="A76" s="139" t="s">
        <v>162</v>
      </c>
      <c r="B76" s="146" t="s">
        <v>163</v>
      </c>
      <c r="C76" s="141" t="s">
        <v>161</v>
      </c>
      <c r="D76" s="143"/>
      <c r="E76" s="143"/>
      <c r="F76" s="143"/>
      <c r="G76" s="143"/>
      <c r="H76" s="143"/>
      <c r="I76" s="143"/>
      <c r="J76" s="143"/>
      <c r="K76" s="472"/>
      <c r="L76" s="472"/>
      <c r="M76" s="472"/>
      <c r="N76" s="472"/>
      <c r="O76" s="472"/>
      <c r="P76" s="472"/>
      <c r="Q76" s="472"/>
      <c r="R76" s="472"/>
      <c r="S76" s="472"/>
      <c r="T76" s="472"/>
      <c r="U76" s="472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"/>
    </row>
    <row r="77" ht="15" hidden="1">
      <c r="A77" s="139" t="s">
        <v>164</v>
      </c>
      <c r="B77" s="146" t="s">
        <v>165</v>
      </c>
      <c r="C77" s="141" t="s">
        <v>161</v>
      </c>
      <c r="D77" s="143"/>
      <c r="E77" s="143"/>
      <c r="F77" s="143"/>
      <c r="G77" s="143"/>
      <c r="H77" s="143"/>
      <c r="I77" s="143"/>
      <c r="J77" s="143"/>
      <c r="K77" s="472"/>
      <c r="L77" s="472"/>
      <c r="M77" s="472"/>
      <c r="N77" s="472"/>
      <c r="O77" s="472"/>
      <c r="P77" s="472"/>
      <c r="Q77" s="472"/>
      <c r="R77" s="472"/>
      <c r="S77" s="472"/>
      <c r="T77" s="472"/>
      <c r="U77" s="472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"/>
    </row>
    <row r="78" ht="15" hidden="1">
      <c r="A78" s="139" t="s">
        <v>166</v>
      </c>
      <c r="B78" s="140" t="s">
        <v>167</v>
      </c>
      <c r="C78" s="141" t="s">
        <v>161</v>
      </c>
      <c r="D78" s="143"/>
      <c r="E78" s="143"/>
      <c r="F78" s="143"/>
      <c r="G78" s="143"/>
      <c r="H78" s="143"/>
      <c r="I78" s="143"/>
      <c r="J78" s="143"/>
      <c r="K78" s="472"/>
      <c r="L78" s="472"/>
      <c r="M78" s="472"/>
      <c r="N78" s="472"/>
      <c r="O78" s="472"/>
      <c r="P78" s="472"/>
      <c r="Q78" s="472"/>
      <c r="R78" s="472"/>
      <c r="S78" s="472"/>
      <c r="T78" s="472"/>
      <c r="U78" s="472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"/>
    </row>
    <row r="79" ht="15" hidden="1">
      <c r="A79" s="139" t="s">
        <v>168</v>
      </c>
      <c r="B79" s="146" t="s">
        <v>169</v>
      </c>
      <c r="C79" s="141" t="s">
        <v>161</v>
      </c>
      <c r="D79" s="143"/>
      <c r="E79" s="143"/>
      <c r="F79" s="143"/>
      <c r="G79" s="143"/>
      <c r="H79" s="143"/>
      <c r="I79" s="143"/>
      <c r="J79" s="143"/>
      <c r="K79" s="472"/>
      <c r="L79" s="472"/>
      <c r="M79" s="472"/>
      <c r="N79" s="472"/>
      <c r="O79" s="472"/>
      <c r="P79" s="472"/>
      <c r="Q79" s="472"/>
      <c r="R79" s="472"/>
      <c r="S79" s="472"/>
      <c r="T79" s="472"/>
      <c r="U79" s="472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"/>
    </row>
    <row r="80" ht="15" hidden="1">
      <c r="A80" s="139" t="s">
        <v>170</v>
      </c>
      <c r="B80" s="146" t="s">
        <v>171</v>
      </c>
      <c r="C80" s="141" t="s">
        <v>161</v>
      </c>
      <c r="D80" s="143"/>
      <c r="E80" s="143"/>
      <c r="F80" s="143"/>
      <c r="G80" s="143"/>
      <c r="H80" s="143"/>
      <c r="I80" s="143"/>
      <c r="J80" s="143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2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"/>
    </row>
    <row r="81" ht="15" hidden="1">
      <c r="A81" s="139" t="s">
        <v>172</v>
      </c>
      <c r="B81" s="146" t="s">
        <v>173</v>
      </c>
      <c r="C81" s="141" t="s">
        <v>161</v>
      </c>
      <c r="D81" s="143"/>
      <c r="E81" s="143"/>
      <c r="F81" s="143"/>
      <c r="G81" s="143"/>
      <c r="H81" s="143"/>
      <c r="I81" s="143"/>
      <c r="J81" s="143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"/>
    </row>
    <row r="82" ht="15" hidden="1">
      <c r="A82" s="139" t="s">
        <v>174</v>
      </c>
      <c r="B82" s="146" t="s">
        <v>175</v>
      </c>
      <c r="C82" s="141" t="s">
        <v>161</v>
      </c>
      <c r="D82" s="143"/>
      <c r="E82" s="143"/>
      <c r="F82" s="143"/>
      <c r="G82" s="143"/>
      <c r="H82" s="143"/>
      <c r="I82" s="143"/>
      <c r="J82" s="143"/>
      <c r="K82" s="472"/>
      <c r="L82" s="472"/>
      <c r="M82" s="472"/>
      <c r="N82" s="472"/>
      <c r="O82" s="472"/>
      <c r="P82" s="472"/>
      <c r="Q82" s="472"/>
      <c r="R82" s="472"/>
      <c r="S82" s="472"/>
      <c r="T82" s="472"/>
      <c r="U82" s="472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"/>
    </row>
    <row r="83" ht="15" hidden="1">
      <c r="A83" s="139" t="s">
        <v>176</v>
      </c>
      <c r="B83" s="146" t="s">
        <v>177</v>
      </c>
      <c r="C83" s="141" t="s">
        <v>161</v>
      </c>
      <c r="D83" s="143"/>
      <c r="E83" s="143"/>
      <c r="F83" s="143"/>
      <c r="G83" s="143"/>
      <c r="H83" s="143"/>
      <c r="I83" s="143"/>
      <c r="J83" s="143"/>
      <c r="K83" s="472"/>
      <c r="L83" s="472"/>
      <c r="M83" s="472"/>
      <c r="N83" s="472"/>
      <c r="O83" s="472"/>
      <c r="P83" s="472"/>
      <c r="Q83" s="472"/>
      <c r="R83" s="472"/>
      <c r="S83" s="472"/>
      <c r="T83" s="472"/>
      <c r="U83" s="472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"/>
    </row>
    <row r="84" ht="15" hidden="1">
      <c r="A84" s="139" t="s">
        <v>178</v>
      </c>
      <c r="B84" s="146" t="s">
        <v>179</v>
      </c>
      <c r="C84" s="141" t="s">
        <v>161</v>
      </c>
      <c r="D84" s="143"/>
      <c r="E84" s="143"/>
      <c r="F84" s="143"/>
      <c r="G84" s="143"/>
      <c r="H84" s="143"/>
      <c r="I84" s="143"/>
      <c r="J84" s="143"/>
      <c r="K84" s="472"/>
      <c r="L84" s="472"/>
      <c r="M84" s="472"/>
      <c r="N84" s="472"/>
      <c r="O84" s="472"/>
      <c r="P84" s="472"/>
      <c r="Q84" s="472"/>
      <c r="R84" s="472"/>
      <c r="S84" s="472"/>
      <c r="T84" s="472"/>
      <c r="U84" s="472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"/>
    </row>
    <row r="85" ht="15" hidden="1">
      <c r="A85" s="139" t="s">
        <v>180</v>
      </c>
      <c r="B85" s="146" t="s">
        <v>181</v>
      </c>
      <c r="C85" s="141" t="s">
        <v>161</v>
      </c>
      <c r="D85" s="143"/>
      <c r="E85" s="143"/>
      <c r="F85" s="143"/>
      <c r="G85" s="143"/>
      <c r="H85" s="143"/>
      <c r="I85" s="143"/>
      <c r="J85" s="143"/>
      <c r="K85" s="472"/>
      <c r="L85" s="472"/>
      <c r="M85" s="472"/>
      <c r="N85" s="472"/>
      <c r="O85" s="472"/>
      <c r="P85" s="472"/>
      <c r="Q85" s="472"/>
      <c r="R85" s="472"/>
      <c r="S85" s="472"/>
      <c r="T85" s="472"/>
      <c r="U85" s="472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"/>
    </row>
    <row r="86" ht="15" hidden="1">
      <c r="A86" s="139" t="s">
        <v>182</v>
      </c>
      <c r="B86" s="146" t="s">
        <v>183</v>
      </c>
      <c r="C86" s="141" t="s">
        <v>161</v>
      </c>
      <c r="D86" s="143"/>
      <c r="E86" s="143"/>
      <c r="F86" s="143"/>
      <c r="G86" s="143"/>
      <c r="H86" s="143"/>
      <c r="I86" s="143"/>
      <c r="J86" s="143"/>
      <c r="K86" s="472"/>
      <c r="L86" s="472"/>
      <c r="M86" s="472"/>
      <c r="N86" s="472"/>
      <c r="O86" s="472"/>
      <c r="P86" s="472"/>
      <c r="Q86" s="472"/>
      <c r="R86" s="472"/>
      <c r="S86" s="472"/>
      <c r="T86" s="472"/>
      <c r="U86" s="472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"/>
    </row>
    <row r="87" ht="15" hidden="1">
      <c r="A87" s="139" t="s">
        <v>184</v>
      </c>
      <c r="B87" s="146" t="s">
        <v>185</v>
      </c>
      <c r="C87" s="141" t="s">
        <v>161</v>
      </c>
      <c r="D87" s="143"/>
      <c r="E87" s="143"/>
      <c r="F87" s="143"/>
      <c r="G87" s="143"/>
      <c r="H87" s="143"/>
      <c r="I87" s="143"/>
      <c r="J87" s="143"/>
      <c r="K87" s="472"/>
      <c r="L87" s="472"/>
      <c r="M87" s="472"/>
      <c r="N87" s="472"/>
      <c r="O87" s="472"/>
      <c r="P87" s="472"/>
      <c r="Q87" s="472"/>
      <c r="R87" s="472"/>
      <c r="S87" s="472"/>
      <c r="T87" s="472"/>
      <c r="U87" s="472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"/>
    </row>
    <row r="88" ht="15" hidden="1">
      <c r="A88" s="139" t="s">
        <v>186</v>
      </c>
      <c r="B88" s="140" t="s">
        <v>187</v>
      </c>
      <c r="C88" s="154" t="s">
        <v>161</v>
      </c>
      <c r="D88" s="143"/>
      <c r="E88" s="143"/>
      <c r="F88" s="143"/>
      <c r="G88" s="143"/>
      <c r="H88" s="143"/>
      <c r="I88" s="143"/>
      <c r="J88" s="143"/>
      <c r="K88" s="472"/>
      <c r="L88" s="472"/>
      <c r="M88" s="472"/>
      <c r="N88" s="472"/>
      <c r="O88" s="472"/>
      <c r="P88" s="472"/>
      <c r="Q88" s="472"/>
      <c r="R88" s="472"/>
      <c r="S88" s="472"/>
      <c r="T88" s="472"/>
      <c r="U88" s="472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"/>
    </row>
    <row r="89" ht="15" hidden="1">
      <c r="A89" s="139" t="s">
        <v>188</v>
      </c>
      <c r="B89" s="146" t="s">
        <v>189</v>
      </c>
      <c r="C89" s="141" t="s">
        <v>161</v>
      </c>
      <c r="D89" s="143"/>
      <c r="E89" s="143"/>
      <c r="F89" s="143"/>
      <c r="G89" s="143"/>
      <c r="H89" s="143"/>
      <c r="I89" s="143"/>
      <c r="J89" s="143"/>
      <c r="K89" s="472"/>
      <c r="L89" s="472"/>
      <c r="M89" s="472"/>
      <c r="N89" s="472"/>
      <c r="O89" s="472"/>
      <c r="P89" s="472"/>
      <c r="Q89" s="472"/>
      <c r="R89" s="472"/>
      <c r="S89" s="472"/>
      <c r="T89" s="472"/>
      <c r="U89" s="472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"/>
    </row>
    <row r="90" ht="15" hidden="1">
      <c r="A90" s="139" t="s">
        <v>190</v>
      </c>
      <c r="B90" s="146" t="s">
        <v>191</v>
      </c>
      <c r="C90" s="141" t="s">
        <v>161</v>
      </c>
      <c r="D90" s="143"/>
      <c r="E90" s="143"/>
      <c r="F90" s="143"/>
      <c r="G90" s="143"/>
      <c r="H90" s="143"/>
      <c r="I90" s="143"/>
      <c r="J90" s="143"/>
      <c r="K90" s="472"/>
      <c r="L90" s="472"/>
      <c r="M90" s="472"/>
      <c r="N90" s="472"/>
      <c r="O90" s="472"/>
      <c r="P90" s="472"/>
      <c r="Q90" s="472"/>
      <c r="R90" s="472"/>
      <c r="S90" s="472"/>
      <c r="T90" s="472"/>
      <c r="U90" s="472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"/>
    </row>
    <row r="91" ht="15">
      <c r="A91" s="1"/>
      <c r="B91" s="1"/>
      <c r="C91" s="1"/>
    </row>
    <row r="92" ht="15">
      <c r="A92" s="1"/>
      <c r="B92" s="1"/>
      <c r="C92" s="1"/>
    </row>
    <row r="93" ht="15">
      <c r="A93" s="473"/>
      <c r="B93" s="473"/>
      <c r="C93" s="473"/>
    </row>
    <row r="94" ht="15">
      <c r="A94" s="473"/>
      <c r="B94" s="473"/>
      <c r="C94" s="473"/>
    </row>
    <row r="95" ht="15">
      <c r="A95" s="473"/>
      <c r="B95" s="473"/>
      <c r="C95" s="473"/>
    </row>
    <row r="96" ht="15">
      <c r="A96" s="473"/>
      <c r="B96" s="473"/>
      <c r="C96" s="473"/>
    </row>
    <row r="97" ht="15">
      <c r="A97" s="473"/>
      <c r="B97" s="473"/>
      <c r="C97" s="473"/>
    </row>
    <row r="98" ht="15">
      <c r="A98" s="473"/>
      <c r="B98" s="473"/>
      <c r="C98" s="473"/>
    </row>
    <row r="99" ht="15">
      <c r="A99" s="473"/>
      <c r="B99" s="473"/>
      <c r="C99" s="473"/>
    </row>
    <row r="100" ht="15">
      <c r="A100" s="473"/>
      <c r="B100" s="473"/>
      <c r="C100" s="473"/>
    </row>
  </sheetData>
  <mergeCells count="27">
    <mergeCell ref="AR1:BD1"/>
    <mergeCell ref="AR2:BD2"/>
    <mergeCell ref="A4:BD4"/>
    <mergeCell ref="A5:U5"/>
    <mergeCell ref="A6:BD6"/>
    <mergeCell ref="A7:BD7"/>
    <mergeCell ref="A8:U8"/>
    <mergeCell ref="A9:BD9"/>
    <mergeCell ref="A10:A13"/>
    <mergeCell ref="B10:B13"/>
    <mergeCell ref="C10:C13"/>
    <mergeCell ref="D10:J11"/>
    <mergeCell ref="K10:U11"/>
    <mergeCell ref="V10:BD10"/>
    <mergeCell ref="V11:AB11"/>
    <mergeCell ref="AC11:AI11"/>
    <mergeCell ref="AJ11:AP11"/>
    <mergeCell ref="AQ11:AW11"/>
    <mergeCell ref="AX11:BD11"/>
    <mergeCell ref="D12:J12"/>
    <mergeCell ref="K12:Q12"/>
    <mergeCell ref="R12:U12"/>
    <mergeCell ref="V12:AB12"/>
    <mergeCell ref="AC12:AI12"/>
    <mergeCell ref="AJ12:AP12"/>
    <mergeCell ref="AQ12:AW12"/>
    <mergeCell ref="AX12:BD12"/>
  </mergeCells>
  <printOptions headings="0" gridLines="0"/>
  <pageMargins left="0.17000000000000001" right="0.17000000000000001" top="0.74803149606299213" bottom="0.17000000000000001" header="0.31496062992125984" footer="0.34999999999999998"/>
  <pageSetup paperSize="9" scale="38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R1" zoomScale="100" workbookViewId="0">
      <selection activeCell="AC1" activeCellId="0" sqref="AC1"/>
    </sheetView>
  </sheetViews>
  <sheetFormatPr defaultRowHeight="15"/>
  <cols>
    <col customWidth="1" min="1" max="21" width="15.77734375"/>
    <col customWidth="1" min="22" max="22" width="10.6640625"/>
    <col customWidth="1" hidden="1" min="23" max="26" width="15.77734375"/>
    <col customWidth="1" min="27" max="27" width="9.21875"/>
    <col customWidth="1" min="28" max="28" width="36.5546875"/>
    <col customWidth="1" min="29" max="29" width="48.6640625"/>
  </cols>
  <sheetData>
    <row r="1">
      <c r="AA1" t="s">
        <v>361</v>
      </c>
      <c r="AB1" t="s">
        <v>362</v>
      </c>
      <c r="AC1" t="s">
        <v>363</v>
      </c>
    </row>
    <row r="2">
      <c r="AB2" t="s">
        <v>364</v>
      </c>
    </row>
    <row r="3">
      <c r="AB3" t="s">
        <v>365</v>
      </c>
    </row>
    <row r="4">
      <c r="AB4" t="s">
        <v>366</v>
      </c>
    </row>
    <row r="5">
      <c r="AB5" t="s">
        <v>367</v>
      </c>
    </row>
    <row r="6">
      <c r="AB6" t="s">
        <v>368</v>
      </c>
    </row>
    <row r="7">
      <c r="AB7" t="s">
        <v>369</v>
      </c>
    </row>
    <row r="8">
      <c r="AB8" t="s">
        <v>370</v>
      </c>
    </row>
    <row r="9">
      <c r="AB9" t="s">
        <v>371</v>
      </c>
    </row>
    <row r="10" ht="17.699999999999999" customHeight="1">
      <c r="AB10" t="s">
        <v>372</v>
      </c>
    </row>
    <row r="11" hidden="1"/>
    <row r="12" ht="21.75">
      <c r="AB12" s="474"/>
    </row>
    <row r="13" ht="15"/>
    <row r="14" ht="15"/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1171"/>
    <outlinePr applyStyles="0" summaryBelow="1" summaryRight="1" showOutlineSymbols="1"/>
    <pageSetUpPr autoPageBreaks="1" fitToPage="1"/>
  </sheetPr>
  <sheetViews>
    <sheetView showZeros="0" zoomScale="100" workbookViewId="0">
      <selection activeCell="M6" activeCellId="0" sqref="M6"/>
    </sheetView>
  </sheetViews>
  <sheetFormatPr defaultColWidth="8.21875" defaultRowHeight="15"/>
  <cols>
    <col customWidth="1" min="1" max="1" style="3" width="0.77734375"/>
    <col customWidth="1" min="2" max="2" style="3" width="5.21875"/>
    <col customWidth="1" min="3" max="3" style="3" width="10.21875"/>
    <col customWidth="1" min="4" max="4" style="3" width="3.88671875"/>
    <col customWidth="1" min="5" max="5" style="3" width="7.21875"/>
    <col customWidth="1" min="6" max="6" style="3" width="32.33203125"/>
    <col customWidth="1" min="7" max="7" style="3" width="17.44140625"/>
    <col customWidth="1" min="8" max="10" style="475" width="9.77734375"/>
    <col customWidth="1" min="11" max="11" style="476" width="9.77734375"/>
    <col customWidth="1" min="12" max="12" style="476" width="12.109375"/>
    <col customWidth="1" min="13" max="13" style="3" width="10.77734375"/>
    <col customWidth="1" min="14" max="14" style="3" width="10.88671875"/>
    <col customWidth="1" min="15" max="15" style="3" width="10.33203125"/>
    <col customWidth="1" min="16" max="24" style="3" width="10.6640625"/>
    <col min="25" max="16384" style="3" width="8.21875"/>
  </cols>
  <sheetData>
    <row r="1" ht="19.550000000000001" customHeight="1">
      <c r="H1" s="477" t="str">
        <f>'0'!AB9</f>
        <v xml:space="preserve">Приложение № 8 к приказу  </v>
      </c>
      <c r="I1" s="477"/>
      <c r="J1" s="477"/>
      <c r="K1" s="477"/>
      <c r="L1" s="477"/>
      <c r="M1" s="478"/>
      <c r="N1" s="478"/>
      <c r="O1" s="478"/>
      <c r="P1" s="478"/>
      <c r="Q1" s="478"/>
      <c r="R1" s="478"/>
      <c r="S1" s="478"/>
      <c r="T1" s="478"/>
      <c r="U1" s="478"/>
      <c r="V1" s="478"/>
      <c r="W1" s="478"/>
      <c r="X1" s="478"/>
      <c r="Y1" s="478"/>
    </row>
    <row r="2" ht="30.600000000000001" customHeight="1">
      <c r="H2" s="477" t="str">
        <f>'0'!AC1</f>
        <v xml:space="preserve">Минпромэнерго Чувашии от 31.10.2024 № 01-04/92  </v>
      </c>
      <c r="I2" s="477"/>
      <c r="J2" s="477"/>
      <c r="K2" s="477"/>
      <c r="L2" s="477"/>
      <c r="M2" s="478"/>
      <c r="N2" s="478"/>
      <c r="O2" s="478"/>
      <c r="P2" s="478"/>
      <c r="Q2" s="478"/>
      <c r="R2" s="478"/>
      <c r="S2" s="478"/>
      <c r="T2" s="478"/>
      <c r="U2" s="478"/>
      <c r="V2" s="478"/>
      <c r="W2" s="478"/>
      <c r="X2" s="478"/>
      <c r="Y2" s="478"/>
    </row>
    <row r="3" ht="35" customHeight="1">
      <c r="A3" s="476" t="s">
        <v>347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</row>
    <row r="4" s="479" customFormat="1" ht="21.75" customHeight="1">
      <c r="A4" s="480" t="s">
        <v>373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79"/>
      <c r="N4" s="479"/>
    </row>
    <row r="5" ht="32.950000000000003" hidden="1" customHeight="1">
      <c r="M5" s="476"/>
      <c r="N5" s="476"/>
    </row>
    <row r="6" ht="21.100000000000001" customHeight="1">
      <c r="A6" s="481" t="str">
        <f>'0'!AB10</f>
        <v xml:space="preserve">Общество с ограниченной ответственностью «РЭС-Энерго» 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3"/>
      <c r="N6" s="483"/>
    </row>
    <row r="7" ht="12.6" customHeight="1">
      <c r="A7" s="484" t="s">
        <v>374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3"/>
      <c r="N7" s="483"/>
    </row>
    <row r="8" ht="40.799999999999997" customHeight="1">
      <c r="A8" s="484"/>
      <c r="B8" s="484"/>
      <c r="C8" s="484"/>
      <c r="D8" s="484"/>
      <c r="E8" s="484"/>
      <c r="F8" s="485" t="s">
        <v>375</v>
      </c>
      <c r="G8" s="485"/>
      <c r="H8" s="485"/>
      <c r="I8" s="485"/>
      <c r="J8" s="485"/>
      <c r="K8" s="484"/>
      <c r="L8" s="484"/>
      <c r="M8" s="483"/>
      <c r="N8" s="483"/>
    </row>
    <row r="9" ht="18.600000000000001" customHeight="1">
      <c r="H9" s="486"/>
      <c r="I9" s="486"/>
      <c r="J9" s="486"/>
      <c r="K9" s="3"/>
      <c r="L9" s="487"/>
      <c r="N9" s="483"/>
    </row>
    <row r="10" s="479" customFormat="1" ht="32.299999999999997" customHeight="1">
      <c r="A10" s="488" t="s">
        <v>376</v>
      </c>
      <c r="B10" s="488"/>
      <c r="C10" s="488" t="s">
        <v>377</v>
      </c>
      <c r="D10" s="488"/>
      <c r="E10" s="488"/>
      <c r="F10" s="488"/>
      <c r="G10" s="488"/>
      <c r="H10" s="15" t="s">
        <v>378</v>
      </c>
      <c r="I10" s="15" t="s">
        <v>379</v>
      </c>
      <c r="J10" s="15" t="s">
        <v>380</v>
      </c>
      <c r="K10" s="15" t="s">
        <v>381</v>
      </c>
      <c r="L10" s="15" t="s">
        <v>356</v>
      </c>
      <c r="M10" s="489"/>
    </row>
    <row r="11" ht="50.950000000000003" customHeight="1">
      <c r="A11" s="488"/>
      <c r="B11" s="488"/>
      <c r="C11" s="488"/>
      <c r="D11" s="488"/>
      <c r="E11" s="488"/>
      <c r="F11" s="488"/>
      <c r="G11" s="488"/>
      <c r="H11" s="15" t="s">
        <v>382</v>
      </c>
      <c r="I11" s="15" t="s">
        <v>382</v>
      </c>
      <c r="J11" s="15" t="s">
        <v>382</v>
      </c>
      <c r="K11" s="15" t="s">
        <v>382</v>
      </c>
      <c r="L11" s="15" t="s">
        <v>12</v>
      </c>
    </row>
    <row r="12" s="490" customFormat="1" ht="14.300000000000001">
      <c r="A12" s="491">
        <v>1</v>
      </c>
      <c r="B12" s="491"/>
      <c r="C12" s="491">
        <v>2</v>
      </c>
      <c r="D12" s="491"/>
      <c r="E12" s="491"/>
      <c r="F12" s="491"/>
      <c r="G12" s="491"/>
      <c r="H12" s="492" t="s">
        <v>383</v>
      </c>
      <c r="I12" s="492" t="s">
        <v>384</v>
      </c>
      <c r="J12" s="492" t="s">
        <v>385</v>
      </c>
      <c r="K12" s="492" t="s">
        <v>386</v>
      </c>
      <c r="L12" s="492" t="s">
        <v>387</v>
      </c>
    </row>
    <row r="13" s="493" customFormat="1" ht="29.25" customHeight="1">
      <c r="A13" s="494" t="s">
        <v>388</v>
      </c>
      <c r="B13" s="494"/>
      <c r="C13" s="494"/>
      <c r="D13" s="494"/>
      <c r="E13" s="494"/>
      <c r="F13" s="494"/>
      <c r="G13" s="494"/>
      <c r="H13" s="495">
        <v>12.430762671349999</v>
      </c>
      <c r="I13" s="496">
        <v>12.4246124075424</v>
      </c>
      <c r="J13" s="495">
        <v>12.435668925550999</v>
      </c>
      <c r="K13" s="496">
        <v>12.433910909742901</v>
      </c>
      <c r="L13" s="497">
        <f t="shared" ref="L13:L52" si="34">H13+I13+J13+K13</f>
        <v>49.724954914186299</v>
      </c>
      <c r="M13" s="498"/>
      <c r="O13" s="498"/>
    </row>
    <row r="14" s="499" customFormat="1" ht="24.800000000000001" customHeight="1">
      <c r="A14" s="201" t="s">
        <v>389</v>
      </c>
      <c r="B14" s="201"/>
      <c r="C14" s="500" t="s">
        <v>390</v>
      </c>
      <c r="D14" s="500"/>
      <c r="E14" s="500"/>
      <c r="F14" s="500"/>
      <c r="G14" s="500"/>
      <c r="H14" s="501">
        <v>12.430762671349999</v>
      </c>
      <c r="I14" s="502">
        <v>12.4246124075424</v>
      </c>
      <c r="J14" s="501">
        <v>12.435668925550999</v>
      </c>
      <c r="K14" s="502">
        <v>12.433910909742901</v>
      </c>
      <c r="L14" s="497">
        <f t="shared" si="34"/>
        <v>49.724954914186299</v>
      </c>
      <c r="M14" s="503"/>
    </row>
    <row r="15" s="499" customFormat="1" ht="42.799999999999997" customHeight="1">
      <c r="A15" s="201" t="s">
        <v>63</v>
      </c>
      <c r="B15" s="201"/>
      <c r="C15" s="504" t="s">
        <v>391</v>
      </c>
      <c r="D15" s="504"/>
      <c r="E15" s="504"/>
      <c r="F15" s="504"/>
      <c r="G15" s="504"/>
      <c r="H15" s="505">
        <v>0</v>
      </c>
      <c r="I15" s="506">
        <v>0</v>
      </c>
      <c r="J15" s="505">
        <v>0</v>
      </c>
      <c r="K15" s="506">
        <v>0</v>
      </c>
      <c r="L15" s="497">
        <f t="shared" si="34"/>
        <v>0</v>
      </c>
      <c r="M15" s="503" t="s">
        <v>392</v>
      </c>
      <c r="N15" s="503"/>
      <c r="O15" s="503"/>
      <c r="P15" s="503"/>
      <c r="Q15" s="503"/>
    </row>
    <row r="16" s="499" customFormat="1" ht="33" customHeight="1">
      <c r="A16" s="201" t="s">
        <v>65</v>
      </c>
      <c r="B16" s="201"/>
      <c r="C16" s="507" t="s">
        <v>393</v>
      </c>
      <c r="D16" s="507"/>
      <c r="E16" s="507"/>
      <c r="F16" s="507"/>
      <c r="G16" s="507"/>
      <c r="H16" s="497"/>
      <c r="I16" s="497"/>
      <c r="J16" s="497"/>
      <c r="K16" s="497"/>
      <c r="L16" s="497">
        <f t="shared" si="34"/>
        <v>0</v>
      </c>
      <c r="M16" s="508"/>
      <c r="N16" s="508"/>
      <c r="O16" s="508"/>
      <c r="P16" s="508"/>
      <c r="Q16" s="508"/>
    </row>
    <row r="17" s="499" customFormat="1" ht="14.949999999999999" customHeight="1">
      <c r="A17" s="201" t="s">
        <v>67</v>
      </c>
      <c r="B17" s="201"/>
      <c r="C17" s="509" t="s">
        <v>394</v>
      </c>
      <c r="D17" s="509"/>
      <c r="E17" s="509"/>
      <c r="F17" s="509"/>
      <c r="G17" s="509"/>
      <c r="H17" s="497"/>
      <c r="I17" s="497"/>
      <c r="J17" s="497"/>
      <c r="K17" s="497"/>
      <c r="L17" s="497">
        <f t="shared" si="34"/>
        <v>0</v>
      </c>
    </row>
    <row r="18" s="499" customFormat="1" ht="11.25" hidden="1" customHeight="1">
      <c r="A18" s="201" t="s">
        <v>395</v>
      </c>
      <c r="B18" s="201"/>
      <c r="C18" s="510" t="s">
        <v>396</v>
      </c>
      <c r="D18" s="510"/>
      <c r="E18" s="510"/>
      <c r="F18" s="510"/>
      <c r="G18" s="510"/>
      <c r="H18" s="497"/>
      <c r="I18" s="497"/>
      <c r="J18" s="497"/>
      <c r="K18" s="497"/>
      <c r="L18" s="497">
        <f t="shared" si="34"/>
        <v>0</v>
      </c>
    </row>
    <row r="19" s="499" customFormat="1" ht="12.75" hidden="1" customHeight="1">
      <c r="A19" s="201" t="s">
        <v>397</v>
      </c>
      <c r="B19" s="201"/>
      <c r="C19" s="510" t="s">
        <v>398</v>
      </c>
      <c r="D19" s="510"/>
      <c r="E19" s="510"/>
      <c r="F19" s="510"/>
      <c r="G19" s="510"/>
      <c r="H19" s="497"/>
      <c r="I19" s="497"/>
      <c r="J19" s="497"/>
      <c r="K19" s="497"/>
      <c r="L19" s="497">
        <f t="shared" si="34"/>
        <v>0</v>
      </c>
    </row>
    <row r="20" s="499" customFormat="1" ht="14.949999999999999" hidden="1" customHeight="1">
      <c r="A20" s="201" t="s">
        <v>399</v>
      </c>
      <c r="B20" s="201"/>
      <c r="C20" s="510" t="s">
        <v>400</v>
      </c>
      <c r="D20" s="510"/>
      <c r="E20" s="510"/>
      <c r="F20" s="510"/>
      <c r="G20" s="510"/>
      <c r="H20" s="497"/>
      <c r="I20" s="497"/>
      <c r="J20" s="497"/>
      <c r="K20" s="497"/>
      <c r="L20" s="497">
        <f t="shared" si="34"/>
        <v>0</v>
      </c>
    </row>
    <row r="21" s="499" customFormat="1" ht="15.65" customHeight="1">
      <c r="A21" s="201" t="s">
        <v>69</v>
      </c>
      <c r="B21" s="201"/>
      <c r="C21" s="509" t="s">
        <v>401</v>
      </c>
      <c r="D21" s="509"/>
      <c r="E21" s="509"/>
      <c r="F21" s="509"/>
      <c r="G21" s="509"/>
      <c r="H21" s="497"/>
      <c r="I21" s="497"/>
      <c r="J21" s="497"/>
      <c r="K21" s="497"/>
      <c r="L21" s="497">
        <f t="shared" si="34"/>
        <v>0</v>
      </c>
    </row>
    <row r="22" s="499" customFormat="1" ht="33" customHeight="1">
      <c r="A22" s="201" t="s">
        <v>71</v>
      </c>
      <c r="B22" s="201"/>
      <c r="C22" s="509" t="s">
        <v>402</v>
      </c>
      <c r="D22" s="509"/>
      <c r="E22" s="509"/>
      <c r="F22" s="509"/>
      <c r="G22" s="509"/>
      <c r="H22" s="497"/>
      <c r="I22" s="497"/>
      <c r="J22" s="497"/>
      <c r="K22" s="497"/>
      <c r="L22" s="497">
        <f t="shared" si="34"/>
        <v>0</v>
      </c>
      <c r="M22" s="511"/>
      <c r="N22" s="511"/>
      <c r="O22" s="511"/>
      <c r="P22" s="511"/>
      <c r="Q22" s="511"/>
    </row>
    <row r="23" s="499" customFormat="1" ht="16.5" hidden="1" customHeight="1">
      <c r="A23" s="201" t="s">
        <v>403</v>
      </c>
      <c r="B23" s="201"/>
      <c r="C23" s="509" t="s">
        <v>404</v>
      </c>
      <c r="D23" s="509"/>
      <c r="E23" s="509"/>
      <c r="F23" s="509"/>
      <c r="G23" s="509"/>
      <c r="H23" s="497"/>
      <c r="I23" s="497"/>
      <c r="J23" s="497"/>
      <c r="K23" s="497"/>
      <c r="L23" s="497">
        <f t="shared" si="34"/>
        <v>0</v>
      </c>
    </row>
    <row r="24" s="499" customFormat="1" ht="22.600000000000001" hidden="1" customHeight="1">
      <c r="A24" s="201" t="s">
        <v>405</v>
      </c>
      <c r="B24" s="201"/>
      <c r="C24" s="509" t="s">
        <v>406</v>
      </c>
      <c r="D24" s="509"/>
      <c r="E24" s="509"/>
      <c r="F24" s="509"/>
      <c r="G24" s="509"/>
      <c r="H24" s="497"/>
      <c r="I24" s="497"/>
      <c r="J24" s="497"/>
      <c r="K24" s="497"/>
      <c r="L24" s="497">
        <f t="shared" si="34"/>
        <v>0</v>
      </c>
    </row>
    <row r="25" s="499" customFormat="1" ht="13.6" hidden="1" customHeight="1">
      <c r="A25" s="201" t="s">
        <v>407</v>
      </c>
      <c r="B25" s="201"/>
      <c r="C25" s="510" t="s">
        <v>408</v>
      </c>
      <c r="D25" s="510"/>
      <c r="E25" s="510"/>
      <c r="F25" s="510"/>
      <c r="G25" s="510"/>
      <c r="H25" s="497"/>
      <c r="I25" s="497"/>
      <c r="J25" s="497"/>
      <c r="K25" s="497"/>
      <c r="L25" s="497">
        <f t="shared" si="34"/>
        <v>0</v>
      </c>
    </row>
    <row r="26" s="499" customFormat="1" ht="15.800000000000001" hidden="1" customHeight="1">
      <c r="A26" s="201" t="s">
        <v>409</v>
      </c>
      <c r="B26" s="201"/>
      <c r="C26" s="512" t="s">
        <v>410</v>
      </c>
      <c r="D26" s="512"/>
      <c r="E26" s="512"/>
      <c r="F26" s="512"/>
      <c r="G26" s="512"/>
      <c r="H26" s="497"/>
      <c r="I26" s="497"/>
      <c r="J26" s="497"/>
      <c r="K26" s="497"/>
      <c r="L26" s="497">
        <f t="shared" si="34"/>
        <v>0</v>
      </c>
    </row>
    <row r="27" s="499" customFormat="1" ht="14.949999999999999" hidden="1" customHeight="1">
      <c r="A27" s="201" t="s">
        <v>411</v>
      </c>
      <c r="B27" s="201"/>
      <c r="C27" s="510" t="s">
        <v>412</v>
      </c>
      <c r="D27" s="510"/>
      <c r="E27" s="510"/>
      <c r="F27" s="510"/>
      <c r="G27" s="510"/>
      <c r="H27" s="497"/>
      <c r="I27" s="497"/>
      <c r="J27" s="497"/>
      <c r="K27" s="497"/>
      <c r="L27" s="497">
        <f t="shared" si="34"/>
        <v>0</v>
      </c>
    </row>
    <row r="28" s="499" customFormat="1" ht="15.800000000000001" hidden="1" customHeight="1">
      <c r="A28" s="201" t="s">
        <v>413</v>
      </c>
      <c r="B28" s="201"/>
      <c r="C28" s="512" t="s">
        <v>410</v>
      </c>
      <c r="D28" s="512"/>
      <c r="E28" s="512"/>
      <c r="F28" s="512"/>
      <c r="G28" s="512"/>
      <c r="H28" s="497"/>
      <c r="I28" s="497"/>
      <c r="J28" s="497"/>
      <c r="K28" s="497"/>
      <c r="L28" s="497">
        <f t="shared" si="34"/>
        <v>0</v>
      </c>
    </row>
    <row r="29" s="499" customFormat="1" ht="17.350000000000001" hidden="1" customHeight="1">
      <c r="A29" s="201" t="s">
        <v>414</v>
      </c>
      <c r="B29" s="201"/>
      <c r="C29" s="509" t="s">
        <v>415</v>
      </c>
      <c r="D29" s="509"/>
      <c r="E29" s="509"/>
      <c r="F29" s="509"/>
      <c r="G29" s="509"/>
      <c r="H29" s="497"/>
      <c r="I29" s="497"/>
      <c r="J29" s="497"/>
      <c r="K29" s="497"/>
      <c r="L29" s="497">
        <f t="shared" si="34"/>
        <v>0</v>
      </c>
    </row>
    <row r="30" s="499" customFormat="1" ht="12.75" hidden="1" customHeight="1">
      <c r="A30" s="201" t="s">
        <v>416</v>
      </c>
      <c r="B30" s="201"/>
      <c r="C30" s="509" t="s">
        <v>417</v>
      </c>
      <c r="D30" s="509"/>
      <c r="E30" s="509"/>
      <c r="F30" s="509"/>
      <c r="G30" s="509"/>
      <c r="H30" s="497"/>
      <c r="I30" s="497"/>
      <c r="J30" s="497"/>
      <c r="K30" s="497"/>
      <c r="L30" s="497">
        <f t="shared" si="34"/>
        <v>0</v>
      </c>
    </row>
    <row r="31" s="499" customFormat="1" ht="14.300000000000001" hidden="1" customHeight="1">
      <c r="A31" s="201" t="s">
        <v>418</v>
      </c>
      <c r="B31" s="201"/>
      <c r="C31" s="509" t="s">
        <v>419</v>
      </c>
      <c r="D31" s="509"/>
      <c r="E31" s="509"/>
      <c r="F31" s="509"/>
      <c r="G31" s="509"/>
      <c r="H31" s="497"/>
      <c r="I31" s="497"/>
      <c r="J31" s="497"/>
      <c r="K31" s="497"/>
      <c r="L31" s="497">
        <f t="shared" si="34"/>
        <v>0</v>
      </c>
    </row>
    <row r="32" s="499" customFormat="1" ht="19.550000000000001" hidden="1" customHeight="1">
      <c r="A32" s="201" t="s">
        <v>420</v>
      </c>
      <c r="B32" s="201"/>
      <c r="C32" s="510" t="s">
        <v>421</v>
      </c>
      <c r="D32" s="510"/>
      <c r="E32" s="510"/>
      <c r="F32" s="510"/>
      <c r="G32" s="510"/>
      <c r="H32" s="497"/>
      <c r="I32" s="497"/>
      <c r="J32" s="497"/>
      <c r="K32" s="497"/>
      <c r="L32" s="497">
        <f t="shared" si="34"/>
        <v>0</v>
      </c>
    </row>
    <row r="33" s="499" customFormat="1" ht="12.75" hidden="1" customHeight="1">
      <c r="A33" s="201" t="s">
        <v>422</v>
      </c>
      <c r="B33" s="201"/>
      <c r="C33" s="510" t="s">
        <v>423</v>
      </c>
      <c r="D33" s="510"/>
      <c r="E33" s="510"/>
      <c r="F33" s="510"/>
      <c r="G33" s="510"/>
      <c r="H33" s="497"/>
      <c r="I33" s="497"/>
      <c r="J33" s="497"/>
      <c r="K33" s="497"/>
      <c r="L33" s="497">
        <f t="shared" si="34"/>
        <v>0</v>
      </c>
    </row>
    <row r="34" s="499" customFormat="1" ht="26.5" customHeight="1">
      <c r="A34" s="201" t="s">
        <v>73</v>
      </c>
      <c r="B34" s="201"/>
      <c r="C34" s="507" t="s">
        <v>424</v>
      </c>
      <c r="D34" s="507"/>
      <c r="E34" s="507"/>
      <c r="F34" s="507"/>
      <c r="G34" s="507"/>
      <c r="H34" s="497"/>
      <c r="I34" s="497"/>
      <c r="J34" s="497"/>
      <c r="K34" s="497"/>
      <c r="L34" s="497">
        <f t="shared" si="34"/>
        <v>0</v>
      </c>
    </row>
    <row r="35" s="499" customFormat="1" ht="15.65" hidden="1">
      <c r="A35" s="201" t="s">
        <v>75</v>
      </c>
      <c r="B35" s="201"/>
      <c r="C35" s="509" t="s">
        <v>396</v>
      </c>
      <c r="D35" s="509"/>
      <c r="E35" s="509"/>
      <c r="F35" s="509"/>
      <c r="G35" s="509"/>
      <c r="H35" s="497"/>
      <c r="I35" s="497"/>
      <c r="J35" s="497"/>
      <c r="K35" s="497"/>
      <c r="L35" s="497">
        <f t="shared" si="34"/>
        <v>0</v>
      </c>
    </row>
    <row r="36" s="499" customFormat="1" ht="15.65" hidden="1">
      <c r="A36" s="201" t="s">
        <v>77</v>
      </c>
      <c r="B36" s="201"/>
      <c r="C36" s="509" t="s">
        <v>398</v>
      </c>
      <c r="D36" s="509"/>
      <c r="E36" s="509"/>
      <c r="F36" s="509"/>
      <c r="G36" s="509"/>
      <c r="H36" s="497"/>
      <c r="I36" s="497"/>
      <c r="J36" s="497"/>
      <c r="K36" s="497"/>
      <c r="L36" s="497">
        <f t="shared" si="34"/>
        <v>0</v>
      </c>
    </row>
    <row r="37" s="499" customFormat="1" ht="4.0999999999999996" hidden="1" customHeight="1">
      <c r="A37" s="201" t="s">
        <v>425</v>
      </c>
      <c r="B37" s="201"/>
      <c r="C37" s="509" t="s">
        <v>400</v>
      </c>
      <c r="D37" s="509"/>
      <c r="E37" s="509"/>
      <c r="F37" s="509"/>
      <c r="G37" s="509"/>
      <c r="H37" s="497"/>
      <c r="I37" s="497"/>
      <c r="J37" s="497"/>
      <c r="K37" s="497"/>
      <c r="L37" s="497">
        <f t="shared" si="34"/>
        <v>0</v>
      </c>
    </row>
    <row r="38" s="499" customFormat="1" ht="20.25" customHeight="1">
      <c r="A38" s="201" t="s">
        <v>79</v>
      </c>
      <c r="B38" s="201"/>
      <c r="C38" s="507" t="s">
        <v>426</v>
      </c>
      <c r="D38" s="507"/>
      <c r="E38" s="507"/>
      <c r="F38" s="507"/>
      <c r="G38" s="507"/>
      <c r="H38" s="497"/>
      <c r="I38" s="497"/>
      <c r="J38" s="497"/>
      <c r="K38" s="497"/>
      <c r="L38" s="497">
        <f t="shared" si="34"/>
        <v>0</v>
      </c>
      <c r="M38" s="503"/>
      <c r="N38" s="503"/>
      <c r="O38" s="503"/>
      <c r="P38" s="503"/>
      <c r="Q38" s="503"/>
    </row>
    <row r="39" s="499" customFormat="1" ht="38.399999999999999" customHeight="1">
      <c r="A39" s="201" t="s">
        <v>94</v>
      </c>
      <c r="B39" s="201"/>
      <c r="C39" s="504" t="s">
        <v>427</v>
      </c>
      <c r="D39" s="504"/>
      <c r="E39" s="504"/>
      <c r="F39" s="504"/>
      <c r="G39" s="504"/>
      <c r="H39" s="502">
        <v>12.430762671349999</v>
      </c>
      <c r="I39" s="501">
        <v>12.4246124075424</v>
      </c>
      <c r="J39" s="502">
        <v>12.435668925550999</v>
      </c>
      <c r="K39" s="501">
        <v>12.433910909742901</v>
      </c>
      <c r="L39" s="497">
        <f t="shared" si="34"/>
        <v>49.724954914186299</v>
      </c>
    </row>
    <row r="40" s="499" customFormat="1" ht="45" customHeight="1">
      <c r="A40" s="201" t="s">
        <v>96</v>
      </c>
      <c r="B40" s="201"/>
      <c r="C40" s="507" t="s">
        <v>428</v>
      </c>
      <c r="D40" s="507"/>
      <c r="E40" s="507"/>
      <c r="F40" s="507"/>
      <c r="G40" s="507"/>
      <c r="H40" s="513">
        <v>12.430762671349999</v>
      </c>
      <c r="I40" s="514">
        <v>12.4246124075424</v>
      </c>
      <c r="J40" s="513">
        <v>12.435668925550999</v>
      </c>
      <c r="K40" s="514">
        <v>12.433910909742901</v>
      </c>
      <c r="L40" s="497">
        <f t="shared" si="34"/>
        <v>49.724954914186299</v>
      </c>
    </row>
    <row r="41" s="499" customFormat="1" ht="11.4" customHeight="1">
      <c r="A41" s="201" t="s">
        <v>98</v>
      </c>
      <c r="B41" s="201"/>
      <c r="C41" s="509" t="s">
        <v>429</v>
      </c>
      <c r="D41" s="509"/>
      <c r="E41" s="509"/>
      <c r="F41" s="509"/>
      <c r="G41" s="509"/>
      <c r="H41" s="497"/>
      <c r="I41" s="497"/>
      <c r="J41" s="497"/>
      <c r="K41" s="497"/>
      <c r="L41" s="497">
        <f t="shared" si="34"/>
        <v>0</v>
      </c>
    </row>
    <row r="42" s="499" customFormat="1" ht="0.69999999999999996" hidden="1" customHeight="1">
      <c r="A42" s="201" t="s">
        <v>430</v>
      </c>
      <c r="B42" s="201"/>
      <c r="C42" s="509" t="s">
        <v>396</v>
      </c>
      <c r="D42" s="509"/>
      <c r="E42" s="509"/>
      <c r="F42" s="509"/>
      <c r="G42" s="509"/>
      <c r="H42" s="497"/>
      <c r="I42" s="497"/>
      <c r="J42" s="497"/>
      <c r="K42" s="497"/>
      <c r="L42" s="497">
        <f t="shared" si="34"/>
        <v>0</v>
      </c>
    </row>
    <row r="43" s="499" customFormat="1" ht="15.65" hidden="1">
      <c r="A43" s="201" t="s">
        <v>431</v>
      </c>
      <c r="B43" s="201"/>
      <c r="C43" s="509" t="s">
        <v>398</v>
      </c>
      <c r="D43" s="509"/>
      <c r="E43" s="509"/>
      <c r="F43" s="509"/>
      <c r="G43" s="509"/>
      <c r="H43" s="497"/>
      <c r="I43" s="497"/>
      <c r="J43" s="497"/>
      <c r="K43" s="497"/>
      <c r="L43" s="497">
        <f t="shared" si="34"/>
        <v>0</v>
      </c>
    </row>
    <row r="44" s="499" customFormat="1" ht="15.65" hidden="1">
      <c r="A44" s="201" t="s">
        <v>432</v>
      </c>
      <c r="B44" s="201"/>
      <c r="C44" s="509" t="s">
        <v>400</v>
      </c>
      <c r="D44" s="509"/>
      <c r="E44" s="509"/>
      <c r="F44" s="509"/>
      <c r="G44" s="509"/>
      <c r="H44" s="497"/>
      <c r="I44" s="497"/>
      <c r="J44" s="497"/>
      <c r="K44" s="497"/>
      <c r="L44" s="497">
        <f t="shared" si="34"/>
        <v>0</v>
      </c>
    </row>
    <row r="45" s="499" customFormat="1" ht="13.1" customHeight="1">
      <c r="A45" s="201" t="s">
        <v>433</v>
      </c>
      <c r="B45" s="201"/>
      <c r="C45" s="509" t="s">
        <v>434</v>
      </c>
      <c r="D45" s="509"/>
      <c r="E45" s="509"/>
      <c r="F45" s="509"/>
      <c r="G45" s="509"/>
      <c r="H45" s="497"/>
      <c r="I45" s="497"/>
      <c r="J45" s="497"/>
      <c r="K45" s="497"/>
      <c r="L45" s="497">
        <f t="shared" si="34"/>
        <v>0</v>
      </c>
    </row>
    <row r="46" s="499" customFormat="1" ht="40.100000000000001" customHeight="1">
      <c r="A46" s="201" t="s">
        <v>435</v>
      </c>
      <c r="B46" s="201"/>
      <c r="C46" s="509" t="s">
        <v>436</v>
      </c>
      <c r="D46" s="509"/>
      <c r="E46" s="509"/>
      <c r="F46" s="509"/>
      <c r="G46" s="509"/>
      <c r="H46" s="514">
        <v>12.430762671349999</v>
      </c>
      <c r="I46" s="515">
        <v>12.4246124075424</v>
      </c>
      <c r="J46" s="514">
        <v>12.435668925550999</v>
      </c>
      <c r="K46" s="515">
        <v>12.433910909742901</v>
      </c>
      <c r="L46" s="497">
        <f t="shared" si="34"/>
        <v>49.724954914186299</v>
      </c>
    </row>
    <row r="47" s="499" customFormat="1" ht="0.69999999999999996" hidden="1" customHeight="1">
      <c r="A47" s="201" t="s">
        <v>437</v>
      </c>
      <c r="B47" s="201"/>
      <c r="C47" s="509" t="s">
        <v>438</v>
      </c>
      <c r="D47" s="509"/>
      <c r="E47" s="509"/>
      <c r="F47" s="509"/>
      <c r="G47" s="509"/>
      <c r="H47" s="90"/>
      <c r="I47" s="90"/>
      <c r="J47" s="90"/>
      <c r="K47" s="353"/>
      <c r="L47" s="497">
        <f t="shared" si="34"/>
        <v>0</v>
      </c>
    </row>
    <row r="48" s="499" customFormat="1" hidden="1">
      <c r="A48" s="201" t="s">
        <v>439</v>
      </c>
      <c r="B48" s="201"/>
      <c r="C48" s="509" t="s">
        <v>440</v>
      </c>
      <c r="D48" s="509"/>
      <c r="E48" s="509"/>
      <c r="F48" s="509"/>
      <c r="G48" s="509"/>
      <c r="H48" s="90"/>
      <c r="I48" s="90"/>
      <c r="J48" s="90"/>
      <c r="K48" s="353"/>
      <c r="L48" s="497">
        <f t="shared" si="34"/>
        <v>0</v>
      </c>
    </row>
    <row r="49" s="499" customFormat="1" hidden="1">
      <c r="A49" s="201" t="s">
        <v>441</v>
      </c>
      <c r="B49" s="201"/>
      <c r="C49" s="509" t="s">
        <v>417</v>
      </c>
      <c r="D49" s="509"/>
      <c r="E49" s="509"/>
      <c r="F49" s="509"/>
      <c r="G49" s="509"/>
      <c r="H49" s="90"/>
      <c r="I49" s="90"/>
      <c r="J49" s="90"/>
      <c r="K49" s="353"/>
      <c r="L49" s="497">
        <f t="shared" si="34"/>
        <v>0</v>
      </c>
    </row>
    <row r="50" s="499" customFormat="1" hidden="1">
      <c r="A50" s="201" t="s">
        <v>442</v>
      </c>
      <c r="B50" s="201"/>
      <c r="C50" s="509" t="s">
        <v>443</v>
      </c>
      <c r="D50" s="509"/>
      <c r="E50" s="509"/>
      <c r="F50" s="509"/>
      <c r="G50" s="509"/>
      <c r="H50" s="90"/>
      <c r="I50" s="90"/>
      <c r="J50" s="90"/>
      <c r="K50" s="353"/>
      <c r="L50" s="497">
        <f t="shared" si="34"/>
        <v>0</v>
      </c>
    </row>
    <row r="51" s="499" customFormat="1" hidden="1">
      <c r="A51" s="201" t="s">
        <v>444</v>
      </c>
      <c r="B51" s="201"/>
      <c r="C51" s="510" t="s">
        <v>421</v>
      </c>
      <c r="D51" s="510"/>
      <c r="E51" s="510"/>
      <c r="F51" s="510"/>
      <c r="G51" s="510"/>
      <c r="H51" s="90"/>
      <c r="I51" s="90"/>
      <c r="J51" s="90"/>
      <c r="K51" s="353"/>
      <c r="L51" s="497">
        <f t="shared" si="34"/>
        <v>0</v>
      </c>
    </row>
    <row r="52" s="499" customFormat="1" hidden="1">
      <c r="A52" s="201" t="s">
        <v>445</v>
      </c>
      <c r="B52" s="201"/>
      <c r="C52" s="510" t="s">
        <v>423</v>
      </c>
      <c r="D52" s="510"/>
      <c r="E52" s="510"/>
      <c r="F52" s="510"/>
      <c r="G52" s="510"/>
      <c r="H52" s="90"/>
      <c r="I52" s="90"/>
      <c r="J52" s="90"/>
      <c r="K52" s="353"/>
      <c r="L52" s="497">
        <f t="shared" si="34"/>
        <v>0</v>
      </c>
    </row>
    <row r="53" s="499" customFormat="1" ht="14.949999999999999" customHeight="1">
      <c r="A53" s="201" t="s">
        <v>446</v>
      </c>
      <c r="B53" s="201"/>
      <c r="C53" s="507" t="s">
        <v>447</v>
      </c>
      <c r="D53" s="507"/>
      <c r="E53" s="507"/>
      <c r="F53" s="507"/>
      <c r="G53" s="507"/>
      <c r="H53" s="90"/>
      <c r="I53" s="90"/>
      <c r="J53" s="90"/>
      <c r="K53" s="353"/>
      <c r="L53" s="497"/>
    </row>
    <row r="54" s="499" customFormat="1" ht="13.6" customHeight="1">
      <c r="A54" s="201" t="s">
        <v>448</v>
      </c>
      <c r="B54" s="201"/>
      <c r="C54" s="507" t="s">
        <v>449</v>
      </c>
      <c r="D54" s="507"/>
      <c r="E54" s="507"/>
      <c r="F54" s="507"/>
      <c r="G54" s="507"/>
      <c r="H54" s="90"/>
      <c r="I54" s="90"/>
      <c r="J54" s="90"/>
      <c r="K54" s="353"/>
      <c r="L54" s="497"/>
    </row>
    <row r="55" s="499" customFormat="1" ht="14.949999999999999" hidden="1" customHeight="1">
      <c r="A55" s="201" t="s">
        <v>110</v>
      </c>
      <c r="B55" s="201"/>
      <c r="C55" s="509" t="s">
        <v>429</v>
      </c>
      <c r="D55" s="509"/>
      <c r="E55" s="509"/>
      <c r="F55" s="509"/>
      <c r="G55" s="509"/>
      <c r="H55" s="90"/>
      <c r="I55" s="90"/>
      <c r="J55" s="90"/>
      <c r="K55" s="353"/>
      <c r="L55" s="497"/>
    </row>
    <row r="56" s="499" customFormat="1" hidden="1">
      <c r="A56" s="201" t="s">
        <v>450</v>
      </c>
      <c r="B56" s="201"/>
      <c r="C56" s="509" t="s">
        <v>396</v>
      </c>
      <c r="D56" s="509"/>
      <c r="E56" s="509"/>
      <c r="F56" s="509"/>
      <c r="G56" s="509"/>
      <c r="H56" s="90"/>
      <c r="I56" s="90"/>
      <c r="J56" s="90"/>
      <c r="K56" s="353"/>
      <c r="L56" s="497"/>
    </row>
    <row r="57" s="499" customFormat="1" hidden="1">
      <c r="A57" s="201" t="s">
        <v>451</v>
      </c>
      <c r="B57" s="201"/>
      <c r="C57" s="509" t="s">
        <v>398</v>
      </c>
      <c r="D57" s="509"/>
      <c r="E57" s="509"/>
      <c r="F57" s="509"/>
      <c r="G57" s="509"/>
      <c r="H57" s="90"/>
      <c r="I57" s="90"/>
      <c r="J57" s="90"/>
      <c r="K57" s="353"/>
      <c r="L57" s="497"/>
    </row>
    <row r="58" s="499" customFormat="1" hidden="1">
      <c r="A58" s="201" t="s">
        <v>451</v>
      </c>
      <c r="B58" s="201"/>
      <c r="C58" s="509" t="s">
        <v>400</v>
      </c>
      <c r="D58" s="509"/>
      <c r="E58" s="509"/>
      <c r="F58" s="509"/>
      <c r="G58" s="509"/>
      <c r="H58" s="90"/>
      <c r="I58" s="90"/>
      <c r="J58" s="90"/>
      <c r="K58" s="353"/>
      <c r="L58" s="497"/>
    </row>
    <row r="59" s="499" customFormat="1" ht="16.5" hidden="1" customHeight="1">
      <c r="A59" s="201" t="s">
        <v>159</v>
      </c>
      <c r="B59" s="201"/>
      <c r="C59" s="509" t="s">
        <v>434</v>
      </c>
      <c r="D59" s="509"/>
      <c r="E59" s="509"/>
      <c r="F59" s="509"/>
      <c r="G59" s="509"/>
      <c r="H59" s="90"/>
      <c r="I59" s="90"/>
      <c r="J59" s="90"/>
      <c r="K59" s="353"/>
      <c r="L59" s="497"/>
    </row>
    <row r="60" s="499" customFormat="1" ht="14.949999999999999" hidden="1" customHeight="1">
      <c r="A60" s="201" t="s">
        <v>162</v>
      </c>
      <c r="B60" s="201"/>
      <c r="C60" s="509" t="s">
        <v>436</v>
      </c>
      <c r="D60" s="509"/>
      <c r="E60" s="509"/>
      <c r="F60" s="509"/>
      <c r="G60" s="509"/>
      <c r="H60" s="516"/>
      <c r="I60" s="516"/>
      <c r="J60" s="516"/>
      <c r="K60" s="516"/>
      <c r="L60" s="497"/>
    </row>
    <row r="61" s="499" customFormat="1" ht="27.699999999999999" hidden="1" customHeight="1">
      <c r="A61" s="201" t="s">
        <v>164</v>
      </c>
      <c r="B61" s="201"/>
      <c r="C61" s="509" t="s">
        <v>438</v>
      </c>
      <c r="D61" s="509"/>
      <c r="E61" s="509"/>
      <c r="F61" s="509"/>
      <c r="G61" s="509"/>
      <c r="H61" s="90"/>
      <c r="I61" s="90"/>
      <c r="J61" s="90"/>
      <c r="K61" s="353"/>
      <c r="L61" s="497"/>
    </row>
    <row r="62" s="499" customFormat="1" hidden="1">
      <c r="A62" s="201" t="s">
        <v>452</v>
      </c>
      <c r="B62" s="201"/>
      <c r="C62" s="509" t="s">
        <v>440</v>
      </c>
      <c r="D62" s="509"/>
      <c r="E62" s="509"/>
      <c r="F62" s="509"/>
      <c r="G62" s="509"/>
      <c r="H62" s="90"/>
      <c r="I62" s="90"/>
      <c r="J62" s="90"/>
      <c r="K62" s="353"/>
      <c r="L62" s="497"/>
    </row>
    <row r="63" s="499" customFormat="1" hidden="1">
      <c r="A63" s="201" t="s">
        <v>168</v>
      </c>
      <c r="B63" s="201"/>
      <c r="C63" s="509" t="s">
        <v>417</v>
      </c>
      <c r="D63" s="509"/>
      <c r="E63" s="509"/>
      <c r="F63" s="509"/>
      <c r="G63" s="509"/>
      <c r="H63" s="90"/>
      <c r="I63" s="90"/>
      <c r="J63" s="90"/>
      <c r="K63" s="353"/>
      <c r="L63" s="497"/>
    </row>
    <row r="64" s="499" customFormat="1" hidden="1">
      <c r="A64" s="201" t="s">
        <v>170</v>
      </c>
      <c r="B64" s="201"/>
      <c r="C64" s="509" t="s">
        <v>443</v>
      </c>
      <c r="D64" s="509"/>
      <c r="E64" s="509"/>
      <c r="F64" s="509"/>
      <c r="G64" s="509"/>
      <c r="H64" s="90"/>
      <c r="I64" s="90"/>
      <c r="J64" s="90"/>
      <c r="K64" s="353"/>
      <c r="L64" s="497"/>
    </row>
    <row r="65" s="499" customFormat="1" hidden="1">
      <c r="A65" s="201" t="s">
        <v>453</v>
      </c>
      <c r="B65" s="201"/>
      <c r="C65" s="510" t="s">
        <v>421</v>
      </c>
      <c r="D65" s="510"/>
      <c r="E65" s="510"/>
      <c r="F65" s="510"/>
      <c r="G65" s="510"/>
      <c r="H65" s="90"/>
      <c r="I65" s="90"/>
      <c r="J65" s="90"/>
      <c r="K65" s="353"/>
      <c r="L65" s="497"/>
    </row>
    <row r="66" s="499" customFormat="1" ht="7.5" hidden="1" customHeight="1">
      <c r="A66" s="201" t="s">
        <v>454</v>
      </c>
      <c r="B66" s="201"/>
      <c r="C66" s="510" t="s">
        <v>423</v>
      </c>
      <c r="D66" s="510"/>
      <c r="E66" s="510"/>
      <c r="F66" s="510"/>
      <c r="G66" s="510"/>
      <c r="H66" s="90"/>
      <c r="I66" s="90"/>
      <c r="J66" s="90"/>
      <c r="K66" s="353"/>
      <c r="L66" s="497"/>
    </row>
    <row r="67" s="499" customFormat="1" ht="19.550000000000001" customHeight="1">
      <c r="A67" s="201" t="s">
        <v>180</v>
      </c>
      <c r="B67" s="201"/>
      <c r="C67" s="504" t="s">
        <v>455</v>
      </c>
      <c r="D67" s="504"/>
      <c r="E67" s="504"/>
      <c r="F67" s="504"/>
      <c r="G67" s="504"/>
      <c r="H67" s="90"/>
      <c r="I67" s="90"/>
      <c r="J67" s="90"/>
      <c r="K67" s="353"/>
      <c r="L67" s="497"/>
    </row>
    <row r="68" s="499" customFormat="1" ht="14.949999999999999" customHeight="1">
      <c r="A68" s="201" t="s">
        <v>186</v>
      </c>
      <c r="B68" s="201"/>
      <c r="C68" s="504" t="s">
        <v>456</v>
      </c>
      <c r="D68" s="504"/>
      <c r="E68" s="504"/>
      <c r="F68" s="504"/>
      <c r="G68" s="504"/>
      <c r="H68" s="90"/>
      <c r="I68" s="90"/>
      <c r="J68" s="90"/>
      <c r="K68" s="353"/>
      <c r="L68" s="497"/>
    </row>
    <row r="69" s="499" customFormat="1" hidden="1">
      <c r="A69" s="201" t="s">
        <v>457</v>
      </c>
      <c r="B69" s="201"/>
      <c r="C69" s="517" t="s">
        <v>458</v>
      </c>
      <c r="D69" s="517"/>
      <c r="E69" s="517"/>
      <c r="F69" s="517"/>
      <c r="G69" s="517"/>
      <c r="H69" s="90"/>
      <c r="I69" s="90"/>
      <c r="J69" s="90"/>
      <c r="K69" s="353"/>
      <c r="L69" s="497"/>
    </row>
    <row r="70" s="499" customFormat="1" hidden="1">
      <c r="A70" s="201" t="s">
        <v>459</v>
      </c>
      <c r="B70" s="201"/>
      <c r="C70" s="517" t="s">
        <v>460</v>
      </c>
      <c r="D70" s="517"/>
      <c r="E70" s="517"/>
      <c r="F70" s="517"/>
      <c r="G70" s="517"/>
      <c r="H70" s="90"/>
      <c r="I70" s="90"/>
      <c r="J70" s="90"/>
      <c r="K70" s="353"/>
      <c r="L70" s="497"/>
    </row>
    <row r="71" s="499" customFormat="1">
      <c r="A71" s="201" t="s">
        <v>461</v>
      </c>
      <c r="B71" s="201"/>
      <c r="C71" s="500" t="s">
        <v>462</v>
      </c>
      <c r="D71" s="500"/>
      <c r="E71" s="500"/>
      <c r="F71" s="500"/>
      <c r="G71" s="500"/>
      <c r="H71" s="90"/>
      <c r="I71" s="90"/>
      <c r="J71" s="90"/>
      <c r="K71" s="353"/>
      <c r="L71" s="497"/>
    </row>
    <row r="72" s="499" customFormat="1" ht="18.699999999999999" customHeight="1">
      <c r="A72" s="201" t="s">
        <v>463</v>
      </c>
      <c r="B72" s="201"/>
      <c r="C72" s="504" t="s">
        <v>464</v>
      </c>
      <c r="D72" s="504"/>
      <c r="E72" s="504"/>
      <c r="F72" s="504"/>
      <c r="G72" s="504"/>
      <c r="H72" s="90"/>
      <c r="I72" s="90"/>
      <c r="J72" s="90"/>
      <c r="K72" s="353"/>
      <c r="L72" s="497"/>
    </row>
    <row r="73" s="499" customFormat="1" ht="18" customHeight="1">
      <c r="A73" s="201" t="s">
        <v>465</v>
      </c>
      <c r="B73" s="201"/>
      <c r="C73" s="504" t="s">
        <v>466</v>
      </c>
      <c r="D73" s="504"/>
      <c r="E73" s="504"/>
      <c r="F73" s="504"/>
      <c r="G73" s="504"/>
      <c r="H73" s="90"/>
      <c r="I73" s="90"/>
      <c r="J73" s="90"/>
      <c r="K73" s="353"/>
      <c r="L73" s="497"/>
    </row>
    <row r="74" s="499" customFormat="1" ht="18" customHeight="1">
      <c r="A74" s="201" t="s">
        <v>467</v>
      </c>
      <c r="B74" s="201"/>
      <c r="C74" s="504" t="s">
        <v>468</v>
      </c>
      <c r="D74" s="504"/>
      <c r="E74" s="504"/>
      <c r="F74" s="504"/>
      <c r="G74" s="504"/>
      <c r="H74" s="90"/>
      <c r="I74" s="90"/>
      <c r="J74" s="90"/>
      <c r="K74" s="353"/>
      <c r="L74" s="497"/>
    </row>
    <row r="75" s="499" customFormat="1" ht="16.5" customHeight="1">
      <c r="A75" s="201" t="s">
        <v>469</v>
      </c>
      <c r="B75" s="201"/>
      <c r="C75" s="504" t="s">
        <v>470</v>
      </c>
      <c r="D75" s="504"/>
      <c r="E75" s="504"/>
      <c r="F75" s="504"/>
      <c r="G75" s="504"/>
      <c r="H75" s="90"/>
      <c r="I75" s="90"/>
      <c r="J75" s="90"/>
      <c r="K75" s="353"/>
      <c r="L75" s="497"/>
    </row>
    <row r="76" s="499" customFormat="1" ht="17.350000000000001" customHeight="1">
      <c r="A76" s="201" t="s">
        <v>471</v>
      </c>
      <c r="B76" s="201"/>
      <c r="C76" s="504" t="s">
        <v>472</v>
      </c>
      <c r="D76" s="504"/>
      <c r="E76" s="504"/>
      <c r="F76" s="504"/>
      <c r="G76" s="504"/>
      <c r="H76" s="90"/>
      <c r="I76" s="90"/>
      <c r="J76" s="90"/>
      <c r="K76" s="353"/>
      <c r="L76" s="497"/>
    </row>
    <row r="77" s="499" customFormat="1" hidden="1">
      <c r="A77" s="201" t="s">
        <v>473</v>
      </c>
      <c r="B77" s="201"/>
      <c r="C77" s="507" t="s">
        <v>474</v>
      </c>
      <c r="D77" s="507"/>
      <c r="E77" s="507"/>
      <c r="F77" s="507"/>
      <c r="G77" s="507"/>
      <c r="H77" s="90"/>
      <c r="I77" s="90"/>
      <c r="J77" s="90"/>
      <c r="K77" s="353"/>
      <c r="L77" s="497"/>
    </row>
    <row r="78" s="499" customFormat="1" hidden="1">
      <c r="A78" s="201" t="s">
        <v>475</v>
      </c>
      <c r="B78" s="201"/>
      <c r="C78" s="509" t="s">
        <v>476</v>
      </c>
      <c r="D78" s="509"/>
      <c r="E78" s="509"/>
      <c r="F78" s="509"/>
      <c r="G78" s="509"/>
      <c r="H78" s="90"/>
      <c r="I78" s="90"/>
      <c r="J78" s="90"/>
      <c r="K78" s="353"/>
      <c r="L78" s="497"/>
    </row>
    <row r="79" s="499" customFormat="1" hidden="1">
      <c r="A79" s="201" t="s">
        <v>477</v>
      </c>
      <c r="B79" s="201"/>
      <c r="C79" s="507" t="s">
        <v>478</v>
      </c>
      <c r="D79" s="507"/>
      <c r="E79" s="507"/>
      <c r="F79" s="507"/>
      <c r="G79" s="507"/>
      <c r="H79" s="90"/>
      <c r="I79" s="90"/>
      <c r="J79" s="90"/>
      <c r="K79" s="353"/>
      <c r="L79" s="497"/>
    </row>
    <row r="80" s="499" customFormat="1" hidden="1">
      <c r="A80" s="201" t="s">
        <v>479</v>
      </c>
      <c r="B80" s="201"/>
      <c r="C80" s="509" t="s">
        <v>480</v>
      </c>
      <c r="D80" s="509"/>
      <c r="E80" s="509"/>
      <c r="F80" s="509"/>
      <c r="G80" s="509"/>
      <c r="H80" s="90"/>
      <c r="I80" s="90"/>
      <c r="J80" s="90"/>
      <c r="K80" s="353"/>
      <c r="L80" s="497"/>
    </row>
    <row r="81" s="499" customFormat="1" ht="19.550000000000001" customHeight="1">
      <c r="A81" s="201" t="s">
        <v>481</v>
      </c>
      <c r="B81" s="201"/>
      <c r="C81" s="504" t="s">
        <v>482</v>
      </c>
      <c r="D81" s="504"/>
      <c r="E81" s="504"/>
      <c r="F81" s="504"/>
      <c r="G81" s="504"/>
      <c r="H81" s="90"/>
      <c r="I81" s="90"/>
      <c r="J81" s="90"/>
      <c r="K81" s="353"/>
      <c r="L81" s="497"/>
    </row>
    <row r="82" s="499" customFormat="1" ht="14.949999999999999" customHeight="1">
      <c r="A82" s="201" t="s">
        <v>483</v>
      </c>
      <c r="B82" s="201"/>
      <c r="C82" s="504" t="s">
        <v>484</v>
      </c>
      <c r="D82" s="504"/>
      <c r="E82" s="504"/>
      <c r="F82" s="504"/>
      <c r="G82" s="504"/>
      <c r="H82" s="90"/>
      <c r="I82" s="90"/>
      <c r="J82" s="90"/>
      <c r="K82" s="353"/>
      <c r="L82" s="497"/>
    </row>
    <row r="83" ht="15">
      <c r="F83" s="3"/>
      <c r="G83" s="3"/>
      <c r="H83" s="475"/>
      <c r="I83" s="475"/>
      <c r="J83" s="475"/>
      <c r="K83" s="476"/>
      <c r="L83" s="476"/>
    </row>
    <row r="84" ht="15">
      <c r="F84" s="3"/>
      <c r="G84" s="3"/>
      <c r="H84" s="475"/>
      <c r="I84" s="475"/>
      <c r="J84" s="475"/>
      <c r="K84" s="476"/>
      <c r="L84" s="476"/>
    </row>
  </sheetData>
  <mergeCells count="150">
    <mergeCell ref="H1:L1"/>
    <mergeCell ref="H2:L2"/>
    <mergeCell ref="A3:L3"/>
    <mergeCell ref="A4:L4"/>
    <mergeCell ref="A6:L6"/>
    <mergeCell ref="A7:L7"/>
    <mergeCell ref="F8:J8"/>
    <mergeCell ref="A10:B11"/>
    <mergeCell ref="C10:G11"/>
    <mergeCell ref="A12:B12"/>
    <mergeCell ref="C12:G12"/>
    <mergeCell ref="A13:G13"/>
    <mergeCell ref="A14:B14"/>
    <mergeCell ref="C14:G14"/>
    <mergeCell ref="A15:B15"/>
    <mergeCell ref="C15:G15"/>
    <mergeCell ref="A16:B16"/>
    <mergeCell ref="C16:G16"/>
    <mergeCell ref="A17:B17"/>
    <mergeCell ref="C17:G17"/>
    <mergeCell ref="A18:B18"/>
    <mergeCell ref="C18:G18"/>
    <mergeCell ref="A19:B19"/>
    <mergeCell ref="C19:G19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5:B25"/>
    <mergeCell ref="C25:G25"/>
    <mergeCell ref="A26:B26"/>
    <mergeCell ref="C26:G26"/>
    <mergeCell ref="A27:B27"/>
    <mergeCell ref="C27:G27"/>
    <mergeCell ref="A28:B28"/>
    <mergeCell ref="C28:G28"/>
    <mergeCell ref="A29:B29"/>
    <mergeCell ref="C29:G29"/>
    <mergeCell ref="A30:B30"/>
    <mergeCell ref="C30:G30"/>
    <mergeCell ref="A31:B31"/>
    <mergeCell ref="C31:G31"/>
    <mergeCell ref="A32:B32"/>
    <mergeCell ref="C32:G32"/>
    <mergeCell ref="A33:B33"/>
    <mergeCell ref="C33:G33"/>
    <mergeCell ref="A34:B34"/>
    <mergeCell ref="C34:G34"/>
    <mergeCell ref="A35:B35"/>
    <mergeCell ref="C35:G35"/>
    <mergeCell ref="A36:B36"/>
    <mergeCell ref="C36:G36"/>
    <mergeCell ref="A37:B37"/>
    <mergeCell ref="C37:G37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43:B43"/>
    <mergeCell ref="C43:G43"/>
    <mergeCell ref="A44:B44"/>
    <mergeCell ref="C44:G44"/>
    <mergeCell ref="A45:B45"/>
    <mergeCell ref="C45:G45"/>
    <mergeCell ref="A46:B46"/>
    <mergeCell ref="C46:G46"/>
    <mergeCell ref="A47:B47"/>
    <mergeCell ref="C47:G47"/>
    <mergeCell ref="A48:B48"/>
    <mergeCell ref="C48:G48"/>
    <mergeCell ref="A49:B49"/>
    <mergeCell ref="C49:G49"/>
    <mergeCell ref="A50:B50"/>
    <mergeCell ref="C50:G50"/>
    <mergeCell ref="A51:B51"/>
    <mergeCell ref="C51:G51"/>
    <mergeCell ref="A52:B52"/>
    <mergeCell ref="C52:G52"/>
    <mergeCell ref="A53:B53"/>
    <mergeCell ref="C53:G53"/>
    <mergeCell ref="A54:B54"/>
    <mergeCell ref="C54:G54"/>
    <mergeCell ref="A55:B55"/>
    <mergeCell ref="C55:G55"/>
    <mergeCell ref="A56:B56"/>
    <mergeCell ref="C56:G56"/>
    <mergeCell ref="A57:B57"/>
    <mergeCell ref="C57:G57"/>
    <mergeCell ref="A58:B58"/>
    <mergeCell ref="C58:G58"/>
    <mergeCell ref="A59:B59"/>
    <mergeCell ref="C59:G59"/>
    <mergeCell ref="A60:B60"/>
    <mergeCell ref="C60:G60"/>
    <mergeCell ref="A61:B61"/>
    <mergeCell ref="C61:G61"/>
    <mergeCell ref="A62:B62"/>
    <mergeCell ref="C62:G62"/>
    <mergeCell ref="A63:B63"/>
    <mergeCell ref="C63:G63"/>
    <mergeCell ref="A64:B64"/>
    <mergeCell ref="C64:G64"/>
    <mergeCell ref="A65:B65"/>
    <mergeCell ref="C65:G65"/>
    <mergeCell ref="A66:B66"/>
    <mergeCell ref="C66:G66"/>
    <mergeCell ref="A67:B67"/>
    <mergeCell ref="C67:G67"/>
    <mergeCell ref="A68:B68"/>
    <mergeCell ref="C68:G68"/>
    <mergeCell ref="A69:B69"/>
    <mergeCell ref="C69:G69"/>
    <mergeCell ref="A70:B70"/>
    <mergeCell ref="C70:G70"/>
    <mergeCell ref="A71:B71"/>
    <mergeCell ref="C71:G71"/>
    <mergeCell ref="A72:B72"/>
    <mergeCell ref="C72:G72"/>
    <mergeCell ref="A73:B73"/>
    <mergeCell ref="C73:G73"/>
    <mergeCell ref="A74:B74"/>
    <mergeCell ref="C74:G74"/>
    <mergeCell ref="A75:B75"/>
    <mergeCell ref="C75:G75"/>
    <mergeCell ref="A76:B76"/>
    <mergeCell ref="C76:G76"/>
    <mergeCell ref="A77:B77"/>
    <mergeCell ref="C77:G77"/>
    <mergeCell ref="A78:B78"/>
    <mergeCell ref="C78:G78"/>
    <mergeCell ref="A79:B79"/>
    <mergeCell ref="C79:G79"/>
    <mergeCell ref="A80:B80"/>
    <mergeCell ref="C80:G80"/>
    <mergeCell ref="A81:B81"/>
    <mergeCell ref="C81:G81"/>
    <mergeCell ref="A82:B82"/>
    <mergeCell ref="C82:G82"/>
  </mergeCells>
  <printOptions headings="0" gridLines="0"/>
  <pageMargins left="0.70866141732283472" right="0.17000000000000001" top="0.74803149606299213" bottom="0.74803149606299213" header="0.31496062992125984" footer="0.31496062992125984"/>
  <pageSetup paperSize="9" scale="66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4" zoomScale="100" workbookViewId="0">
      <selection activeCell="B65" activeCellId="0" sqref="B65"/>
    </sheetView>
  </sheetViews>
  <sheetFormatPr defaultRowHeight="15"/>
  <cols>
    <col customWidth="1" min="1" max="1" width="19.21875"/>
    <col customWidth="1" min="2" max="2" width="131"/>
  </cols>
  <sheetData>
    <row r="1" ht="16.300000000000001">
      <c r="A1" s="518">
        <v>0</v>
      </c>
      <c r="B1" s="519" t="s">
        <v>48</v>
      </c>
    </row>
    <row r="2" ht="16.300000000000001">
      <c r="A2" s="520">
        <v>0.10000000000000001</v>
      </c>
      <c r="B2" s="521" t="s">
        <v>50</v>
      </c>
    </row>
    <row r="3" ht="16.300000000000001">
      <c r="A3" s="520">
        <v>0.20000000000000001</v>
      </c>
      <c r="B3" s="521" t="s">
        <v>52</v>
      </c>
    </row>
    <row r="4" ht="16.300000000000001">
      <c r="A4" s="520">
        <v>0.29999999999999999</v>
      </c>
      <c r="B4" s="521" t="s">
        <v>54</v>
      </c>
    </row>
    <row r="5" ht="16.300000000000001">
      <c r="A5" s="520">
        <v>0.40000000000000002</v>
      </c>
      <c r="B5" s="521" t="s">
        <v>56</v>
      </c>
    </row>
    <row r="6" ht="16.300000000000001">
      <c r="A6" s="520">
        <v>0.5</v>
      </c>
      <c r="B6" s="521" t="s">
        <v>58</v>
      </c>
    </row>
    <row r="7" ht="16.300000000000001">
      <c r="A7" s="520">
        <v>0.59999999999999998</v>
      </c>
      <c r="B7" s="521" t="s">
        <v>60</v>
      </c>
    </row>
    <row r="8" ht="16.300000000000001">
      <c r="A8" s="520">
        <v>1</v>
      </c>
      <c r="B8" s="521" t="s">
        <v>485</v>
      </c>
    </row>
    <row r="9" ht="16.300000000000001">
      <c r="A9" s="520">
        <v>1.1000000000000001</v>
      </c>
      <c r="B9" s="521" t="s">
        <v>64</v>
      </c>
    </row>
    <row r="10" ht="16.300000000000001">
      <c r="A10" s="522">
        <v>36892</v>
      </c>
      <c r="B10" s="521" t="s">
        <v>66</v>
      </c>
    </row>
    <row r="11" ht="16.300000000000001">
      <c r="A11" s="520" t="s">
        <v>67</v>
      </c>
      <c r="B11" s="521" t="s">
        <v>68</v>
      </c>
    </row>
    <row r="12" ht="16.300000000000001">
      <c r="A12" s="520" t="s">
        <v>69</v>
      </c>
      <c r="B12" s="521" t="s">
        <v>70</v>
      </c>
    </row>
    <row r="13" ht="16.300000000000001">
      <c r="A13" s="520" t="s">
        <v>71</v>
      </c>
      <c r="B13" s="521" t="s">
        <v>72</v>
      </c>
    </row>
    <row r="14" ht="16.300000000000001">
      <c r="A14" s="522">
        <v>37257</v>
      </c>
      <c r="B14" s="521" t="s">
        <v>74</v>
      </c>
    </row>
    <row r="15" ht="16.300000000000001">
      <c r="A15" s="520" t="s">
        <v>75</v>
      </c>
      <c r="B15" s="521" t="s">
        <v>238</v>
      </c>
    </row>
    <row r="16" ht="16.300000000000001">
      <c r="A16" s="520" t="s">
        <v>77</v>
      </c>
      <c r="B16" s="521" t="s">
        <v>78</v>
      </c>
    </row>
    <row r="17" ht="16.300000000000001">
      <c r="A17" s="522">
        <v>37622</v>
      </c>
      <c r="B17" s="521" t="s">
        <v>486</v>
      </c>
    </row>
    <row r="18" ht="16.300000000000001">
      <c r="A18" s="520" t="s">
        <v>81</v>
      </c>
      <c r="B18" s="521" t="s">
        <v>82</v>
      </c>
    </row>
    <row r="19" ht="28.5">
      <c r="A19" s="520" t="s">
        <v>81</v>
      </c>
      <c r="B19" s="521" t="s">
        <v>240</v>
      </c>
    </row>
    <row r="20" ht="28.5">
      <c r="A20" s="520" t="s">
        <v>81</v>
      </c>
      <c r="B20" s="521" t="s">
        <v>84</v>
      </c>
    </row>
    <row r="21" ht="28.5">
      <c r="A21" s="520" t="s">
        <v>81</v>
      </c>
      <c r="B21" s="521" t="s">
        <v>85</v>
      </c>
    </row>
    <row r="22" ht="16.300000000000001">
      <c r="A22" s="520" t="s">
        <v>86</v>
      </c>
      <c r="B22" s="521" t="s">
        <v>82</v>
      </c>
    </row>
    <row r="23" ht="28.5">
      <c r="A23" s="520" t="s">
        <v>86</v>
      </c>
      <c r="B23" s="521" t="s">
        <v>240</v>
      </c>
    </row>
    <row r="24" ht="28.5">
      <c r="A24" s="520" t="s">
        <v>86</v>
      </c>
      <c r="B24" s="521" t="s">
        <v>84</v>
      </c>
    </row>
    <row r="25" ht="28.5">
      <c r="A25" s="520" t="s">
        <v>86</v>
      </c>
      <c r="B25" s="521" t="s">
        <v>87</v>
      </c>
    </row>
    <row r="26" ht="28.5">
      <c r="A26" s="522">
        <v>37987</v>
      </c>
      <c r="B26" s="521" t="s">
        <v>487</v>
      </c>
    </row>
    <row r="27" ht="28.5">
      <c r="A27" s="520" t="s">
        <v>90</v>
      </c>
      <c r="B27" s="521" t="s">
        <v>91</v>
      </c>
    </row>
    <row r="28" ht="28.5">
      <c r="A28" s="520" t="s">
        <v>92</v>
      </c>
      <c r="B28" s="521" t="s">
        <v>93</v>
      </c>
    </row>
    <row r="29" ht="16.300000000000001">
      <c r="A29" s="520">
        <v>1.2</v>
      </c>
      <c r="B29" s="521" t="s">
        <v>488</v>
      </c>
    </row>
    <row r="30" ht="16.300000000000001">
      <c r="A30" s="522">
        <v>36923</v>
      </c>
      <c r="B30" s="521" t="s">
        <v>489</v>
      </c>
    </row>
    <row r="31" ht="16.300000000000001">
      <c r="A31" s="520" t="s">
        <v>98</v>
      </c>
      <c r="B31" s="521" t="s">
        <v>99</v>
      </c>
    </row>
    <row r="32" ht="16.300000000000001">
      <c r="A32" s="520" t="s">
        <v>433</v>
      </c>
      <c r="B32" s="521" t="s">
        <v>101</v>
      </c>
    </row>
    <row r="33" ht="16.300000000000001">
      <c r="A33" s="522">
        <v>37288</v>
      </c>
      <c r="B33" s="521" t="s">
        <v>103</v>
      </c>
    </row>
    <row r="34" ht="16.300000000000001">
      <c r="A34" s="520" t="s">
        <v>490</v>
      </c>
      <c r="B34" s="521" t="s">
        <v>105</v>
      </c>
    </row>
    <row r="35" ht="16.300000000000001">
      <c r="A35" s="520" t="s">
        <v>491</v>
      </c>
      <c r="B35" s="521" t="s">
        <v>107</v>
      </c>
    </row>
    <row r="36" ht="16.300000000000001">
      <c r="A36" s="522">
        <v>37653</v>
      </c>
      <c r="B36" s="521" t="s">
        <v>492</v>
      </c>
    </row>
    <row r="37" ht="16.300000000000001">
      <c r="A37" s="520" t="s">
        <v>110</v>
      </c>
      <c r="B37" s="521" t="s">
        <v>493</v>
      </c>
    </row>
    <row r="38" ht="16.300000000000001">
      <c r="A38" s="520" t="s">
        <v>159</v>
      </c>
      <c r="B38" s="521" t="s">
        <v>494</v>
      </c>
    </row>
    <row r="39" ht="16.300000000000001">
      <c r="A39" s="520" t="s">
        <v>162</v>
      </c>
      <c r="B39" s="521" t="s">
        <v>495</v>
      </c>
    </row>
    <row r="40" ht="16.300000000000001">
      <c r="A40" s="520" t="s">
        <v>164</v>
      </c>
      <c r="B40" s="521" t="s">
        <v>496</v>
      </c>
    </row>
    <row r="41" ht="16.300000000000001">
      <c r="A41" s="520" t="s">
        <v>452</v>
      </c>
      <c r="B41" s="521" t="s">
        <v>497</v>
      </c>
    </row>
    <row r="42" ht="16.300000000000001">
      <c r="A42" s="520" t="s">
        <v>168</v>
      </c>
      <c r="B42" s="521" t="s">
        <v>498</v>
      </c>
    </row>
    <row r="43" ht="16.300000000000001">
      <c r="A43" s="520" t="s">
        <v>170</v>
      </c>
      <c r="B43" s="521" t="s">
        <v>499</v>
      </c>
    </row>
    <row r="44" ht="16.300000000000001">
      <c r="A44" s="520" t="s">
        <v>172</v>
      </c>
      <c r="B44" s="521" t="s">
        <v>500</v>
      </c>
    </row>
    <row r="45" ht="16.300000000000001">
      <c r="A45" s="522">
        <v>38018</v>
      </c>
      <c r="B45" s="521" t="s">
        <v>175</v>
      </c>
    </row>
    <row r="46" ht="16.300000000000001">
      <c r="A46" s="520" t="s">
        <v>176</v>
      </c>
      <c r="B46" s="521" t="s">
        <v>501</v>
      </c>
    </row>
    <row r="47" ht="16.300000000000001">
      <c r="A47" s="520" t="s">
        <v>178</v>
      </c>
      <c r="B47" s="521" t="s">
        <v>179</v>
      </c>
    </row>
    <row r="48" ht="16.300000000000001">
      <c r="A48" s="520">
        <v>1.3</v>
      </c>
      <c r="B48" s="521" t="s">
        <v>181</v>
      </c>
    </row>
    <row r="49" ht="16.300000000000001">
      <c r="A49" s="522">
        <v>36951</v>
      </c>
      <c r="B49" s="521" t="s">
        <v>245</v>
      </c>
    </row>
    <row r="50" ht="16.300000000000001">
      <c r="A50" s="522">
        <v>37316</v>
      </c>
      <c r="B50" s="521" t="s">
        <v>185</v>
      </c>
    </row>
    <row r="51" ht="16.300000000000001">
      <c r="A51" s="520">
        <v>1.3999999999999999</v>
      </c>
      <c r="B51" s="521" t="s">
        <v>187</v>
      </c>
    </row>
    <row r="52" ht="16.300000000000001">
      <c r="A52" s="520">
        <v>1.5</v>
      </c>
      <c r="B52" s="521" t="s">
        <v>189</v>
      </c>
    </row>
    <row r="53" ht="16.300000000000001">
      <c r="A53" s="520">
        <v>1.6000000000000001</v>
      </c>
      <c r="B53" s="521" t="s">
        <v>191</v>
      </c>
    </row>
  </sheetData>
  <autoFilter ref="B1:B54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66FFFF"/>
    <outlinePr applyStyles="0" summaryBelow="1" summaryRight="1" showOutlineSymbols="1"/>
    <pageSetUpPr autoPageBreaks="1" fitToPage="1"/>
  </sheetPr>
  <sheetViews>
    <sheetView zoomScale="60" workbookViewId="0">
      <selection activeCell="B68" activeCellId="0" sqref="B68"/>
    </sheetView>
  </sheetViews>
  <sheetFormatPr defaultColWidth="9" defaultRowHeight="15"/>
  <cols>
    <col customWidth="1" min="1" max="1" style="8" width="8.21875"/>
    <col customWidth="1" min="2" max="2" style="8" width="145.75390625"/>
    <col customWidth="1" min="3" max="3" style="8" width="33.75390625"/>
    <col customWidth="1" min="4" max="4" style="8" width="8.75390625"/>
    <col customWidth="1" min="5" max="5" style="8" width="10.25390625"/>
    <col customWidth="1" min="6" max="6" style="8" width="21.375"/>
    <col customWidth="1" min="7" max="7" style="8" width="10.625"/>
    <col customWidth="1" min="8" max="8" style="8" width="10.00390625"/>
    <col customWidth="1" min="9" max="9" style="8" width="13.125"/>
    <col customWidth="1" min="10" max="10" style="8" width="11.50390625"/>
    <col customWidth="1" min="11" max="11" style="8" width="4"/>
    <col customWidth="1" min="12" max="12" style="8" width="5.6640625"/>
    <col customWidth="1" min="13" max="13" style="8" width="11.21875"/>
    <col customWidth="1" min="14" max="14" style="8" width="11.375"/>
    <col customWidth="1" min="15" max="15" style="8" width="12.625"/>
    <col customWidth="1" min="16" max="16" style="8" width="12.125"/>
    <col customWidth="1" min="17" max="17" style="8" width="10.75390625"/>
    <col customWidth="1" min="18" max="18" style="8" width="14.875"/>
    <col min="19" max="19" style="8" width="9"/>
    <col customWidth="1" min="20" max="20" style="8" width="14.50390625"/>
    <col min="21" max="16384" style="8" width="9"/>
  </cols>
  <sheetData>
    <row r="1" ht="21.75">
      <c r="H1" s="93" t="str">
        <f>'0'!AB2</f>
        <v xml:space="preserve">Приложение № 2 к приказу  </v>
      </c>
      <c r="I1" s="93"/>
      <c r="J1" s="93"/>
      <c r="K1" s="93"/>
      <c r="L1" s="93"/>
      <c r="M1" s="93"/>
      <c r="N1" s="93"/>
      <c r="O1" s="93"/>
      <c r="P1" s="93"/>
      <c r="Q1" s="93"/>
      <c r="R1" s="93"/>
    </row>
    <row r="2" ht="30.75" customHeight="1">
      <c r="A2" s="3"/>
      <c r="B2" s="3"/>
      <c r="C2" s="3"/>
      <c r="D2" s="3"/>
      <c r="E2" s="3"/>
      <c r="F2" s="94"/>
      <c r="G2" s="94"/>
      <c r="H2" s="95" t="str">
        <f>'0'!AC1</f>
        <v xml:space="preserve">Минпромэнерго Чувашии от 31.10.2024 № 01-04/92  </v>
      </c>
      <c r="I2" s="95"/>
      <c r="J2" s="95"/>
      <c r="K2" s="95"/>
      <c r="L2" s="95"/>
      <c r="M2" s="95"/>
      <c r="N2" s="95"/>
      <c r="O2" s="95"/>
      <c r="P2" s="95"/>
      <c r="Q2" s="95"/>
      <c r="R2" s="95"/>
    </row>
    <row r="3" ht="36.600000000000001" customHeight="1">
      <c r="A3" s="95" t="s">
        <v>192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ht="21.100000000000001" customHeight="1">
      <c r="A4" s="96" t="s">
        <v>193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</row>
    <row r="5" ht="4.5999999999999996" hidden="1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ht="23.25">
      <c r="A6" s="97" t="str">
        <f>'0'!AB10</f>
        <v xml:space="preserve">Общество с ограниченной ответственностью «РЭС-Энерго» 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</row>
    <row r="7">
      <c r="A7" s="98" t="s">
        <v>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</row>
    <row r="8" ht="83.25" customHeight="1">
      <c r="A8" s="14" t="s">
        <v>3</v>
      </c>
      <c r="B8" s="15" t="s">
        <v>4</v>
      </c>
      <c r="C8" s="99" t="s">
        <v>5</v>
      </c>
      <c r="D8" s="100" t="s">
        <v>6</v>
      </c>
      <c r="E8" s="99" t="s">
        <v>194</v>
      </c>
      <c r="F8" s="15" t="s">
        <v>195</v>
      </c>
      <c r="G8" s="101" t="s">
        <v>196</v>
      </c>
      <c r="H8" s="102"/>
      <c r="I8" s="102"/>
      <c r="J8" s="102"/>
      <c r="K8" s="102"/>
      <c r="L8" s="101" t="s">
        <v>197</v>
      </c>
      <c r="M8" s="102"/>
      <c r="N8" s="15" t="s">
        <v>198</v>
      </c>
      <c r="O8" s="15"/>
      <c r="P8" s="15"/>
      <c r="Q8" s="15"/>
      <c r="R8" s="15"/>
    </row>
    <row r="9" ht="55.799999999999997" customHeight="1">
      <c r="A9" s="25"/>
      <c r="B9" s="15"/>
      <c r="C9" s="103"/>
      <c r="D9" s="100"/>
      <c r="E9" s="104"/>
      <c r="F9" s="15"/>
      <c r="G9" s="101" t="s">
        <v>12</v>
      </c>
      <c r="H9" s="102"/>
      <c r="I9" s="102"/>
      <c r="J9" s="102"/>
      <c r="K9" s="105"/>
      <c r="L9" s="15" t="s">
        <v>199</v>
      </c>
      <c r="M9" s="15"/>
      <c r="N9" s="15" t="s">
        <v>200</v>
      </c>
      <c r="O9" s="15" t="s">
        <v>201</v>
      </c>
      <c r="P9" s="15" t="s">
        <v>202</v>
      </c>
      <c r="Q9" s="15" t="s">
        <v>203</v>
      </c>
      <c r="R9" s="15" t="s">
        <v>17</v>
      </c>
    </row>
    <row r="10" ht="88.799999999999997" customHeight="1">
      <c r="A10" s="35"/>
      <c r="B10" s="15"/>
      <c r="C10" s="104"/>
      <c r="D10" s="100"/>
      <c r="E10" s="104" t="s">
        <v>12</v>
      </c>
      <c r="F10" s="104" t="s">
        <v>18</v>
      </c>
      <c r="G10" s="100" t="s">
        <v>204</v>
      </c>
      <c r="H10" s="100" t="s">
        <v>205</v>
      </c>
      <c r="I10" s="100" t="s">
        <v>206</v>
      </c>
      <c r="J10" s="106" t="s">
        <v>207</v>
      </c>
      <c r="K10" s="106" t="s">
        <v>208</v>
      </c>
      <c r="L10" s="100" t="s">
        <v>209</v>
      </c>
      <c r="M10" s="100" t="s">
        <v>210</v>
      </c>
      <c r="N10" s="100" t="s">
        <v>211</v>
      </c>
      <c r="O10" s="100" t="s">
        <v>211</v>
      </c>
      <c r="P10" s="100" t="s">
        <v>211</v>
      </c>
      <c r="Q10" s="100" t="s">
        <v>211</v>
      </c>
      <c r="R10" s="15"/>
    </row>
    <row r="11" ht="14.449999999999999" customHeight="1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  <c r="L11" s="15">
        <v>12</v>
      </c>
      <c r="M11" s="15">
        <v>13</v>
      </c>
      <c r="N11" s="107" t="s">
        <v>212</v>
      </c>
      <c r="O11" s="107" t="s">
        <v>213</v>
      </c>
      <c r="P11" s="108" t="s">
        <v>214</v>
      </c>
      <c r="Q11" s="108" t="s">
        <v>215</v>
      </c>
      <c r="R11" s="99">
        <v>15</v>
      </c>
    </row>
    <row r="12" s="109" customFormat="1" ht="17.25">
      <c r="A12" s="110">
        <v>0</v>
      </c>
      <c r="B12" s="111" t="s">
        <v>48</v>
      </c>
      <c r="C12" s="74"/>
      <c r="D12" s="112"/>
      <c r="E12" s="74"/>
      <c r="F12" s="113"/>
      <c r="G12" s="90">
        <v>49.72495491418637</v>
      </c>
      <c r="H12" s="114"/>
      <c r="I12" s="90">
        <v>18.587390645808444</v>
      </c>
      <c r="J12" s="114">
        <v>31.137564268377915</v>
      </c>
      <c r="K12" s="90"/>
      <c r="L12" s="114"/>
      <c r="M12" s="90">
        <v>49.72495491418637</v>
      </c>
      <c r="N12" s="114">
        <v>12.430762671349999</v>
      </c>
      <c r="O12" s="90">
        <v>12.4246124075424</v>
      </c>
      <c r="P12" s="90">
        <v>12.435668925551054</v>
      </c>
      <c r="Q12" s="90">
        <v>12.433910909742909</v>
      </c>
      <c r="R12" s="90">
        <v>49.72495491418637</v>
      </c>
      <c r="S12" s="109"/>
      <c r="T12" s="115"/>
      <c r="U12" s="116"/>
    </row>
    <row r="13" s="1" customFormat="1" ht="17.25">
      <c r="A13" s="49" t="s">
        <v>49</v>
      </c>
      <c r="B13" s="50" t="s">
        <v>50</v>
      </c>
      <c r="C13" s="51"/>
      <c r="D13" s="52"/>
      <c r="E13" s="51"/>
      <c r="F13" s="117"/>
      <c r="G13" s="118"/>
      <c r="H13" s="118"/>
      <c r="I13" s="118"/>
      <c r="J13" s="118"/>
      <c r="K13" s="118"/>
      <c r="L13" s="118"/>
      <c r="M13" s="118"/>
      <c r="N13" s="118"/>
      <c r="O13" s="62"/>
      <c r="P13" s="119"/>
      <c r="Q13" s="119"/>
      <c r="R13" s="119"/>
      <c r="S13" s="1"/>
      <c r="T13" s="115"/>
      <c r="U13" s="116"/>
    </row>
    <row r="14" s="1" customFormat="1" ht="17.25">
      <c r="A14" s="49" t="s">
        <v>51</v>
      </c>
      <c r="B14" s="50" t="s">
        <v>52</v>
      </c>
      <c r="C14" s="51"/>
      <c r="D14" s="52"/>
      <c r="E14" s="64"/>
      <c r="F14" s="117"/>
      <c r="G14" s="114">
        <v>49.72495491418637</v>
      </c>
      <c r="H14" s="120"/>
      <c r="I14" s="114">
        <v>18.587390645808444</v>
      </c>
      <c r="J14" s="120">
        <v>31.137564268377915</v>
      </c>
      <c r="K14" s="114"/>
      <c r="L14" s="120"/>
      <c r="M14" s="114">
        <v>49.72495491418637</v>
      </c>
      <c r="N14" s="120">
        <v>12.430762671349999</v>
      </c>
      <c r="O14" s="90">
        <v>12.4246124075424</v>
      </c>
      <c r="P14" s="90">
        <v>12.435668925551054</v>
      </c>
      <c r="Q14" s="90">
        <v>12.433910909742909</v>
      </c>
      <c r="R14" s="90">
        <v>49.72495491418637</v>
      </c>
      <c r="S14" s="1"/>
      <c r="T14" s="115"/>
      <c r="U14" s="116"/>
    </row>
    <row r="15" s="1" customFormat="1" ht="0.69999999999999996" customHeight="1">
      <c r="A15" s="65" t="s">
        <v>53</v>
      </c>
      <c r="B15" s="66" t="s">
        <v>54</v>
      </c>
      <c r="C15" s="51"/>
      <c r="D15" s="52"/>
      <c r="E15" s="64"/>
      <c r="F15" s="117"/>
      <c r="G15" s="118"/>
      <c r="H15" s="118"/>
      <c r="I15" s="118"/>
      <c r="J15" s="118"/>
      <c r="K15" s="118"/>
      <c r="L15" s="118"/>
      <c r="M15" s="118"/>
      <c r="N15" s="118"/>
      <c r="O15" s="62"/>
      <c r="P15" s="121"/>
      <c r="Q15" s="121"/>
      <c r="R15" s="121"/>
      <c r="S15" s="1"/>
      <c r="T15" s="115"/>
      <c r="U15" s="116"/>
    </row>
    <row r="16" s="1" customFormat="1" ht="20.399999999999999" hidden="1" customHeight="1">
      <c r="A16" s="65" t="s">
        <v>55</v>
      </c>
      <c r="B16" s="66" t="s">
        <v>56</v>
      </c>
      <c r="C16" s="51"/>
      <c r="D16" s="52"/>
      <c r="E16" s="64"/>
      <c r="F16" s="117"/>
      <c r="G16" s="118"/>
      <c r="H16" s="118"/>
      <c r="I16" s="118"/>
      <c r="J16" s="118"/>
      <c r="K16" s="118"/>
      <c r="L16" s="118"/>
      <c r="M16" s="118"/>
      <c r="N16" s="118"/>
      <c r="O16" s="62"/>
      <c r="P16" s="63"/>
      <c r="Q16" s="63"/>
      <c r="R16" s="63"/>
      <c r="S16" s="1"/>
      <c r="T16" s="115"/>
      <c r="U16" s="116"/>
    </row>
    <row r="17" s="1" customFormat="1" ht="21.75" hidden="1" customHeight="1">
      <c r="A17" s="65" t="s">
        <v>57</v>
      </c>
      <c r="B17" s="66" t="s">
        <v>58</v>
      </c>
      <c r="C17" s="51"/>
      <c r="D17" s="52"/>
      <c r="E17" s="64"/>
      <c r="F17" s="117"/>
      <c r="G17" s="118"/>
      <c r="H17" s="118"/>
      <c r="I17" s="118"/>
      <c r="J17" s="118"/>
      <c r="K17" s="118"/>
      <c r="L17" s="118"/>
      <c r="M17" s="118"/>
      <c r="N17" s="118"/>
      <c r="O17" s="62"/>
      <c r="P17" s="63"/>
      <c r="Q17" s="63"/>
      <c r="R17" s="63"/>
      <c r="S17" s="1"/>
      <c r="T17" s="115"/>
      <c r="U17" s="116"/>
    </row>
    <row r="18" s="1" customFormat="1" ht="18.350000000000001" hidden="1" customHeight="1">
      <c r="A18" s="65" t="s">
        <v>59</v>
      </c>
      <c r="B18" s="66" t="s">
        <v>60</v>
      </c>
      <c r="C18" s="51"/>
      <c r="D18" s="52"/>
      <c r="E18" s="64"/>
      <c r="F18" s="117"/>
      <c r="G18" s="54"/>
      <c r="H18" s="54"/>
      <c r="I18" s="54"/>
      <c r="J18" s="54"/>
      <c r="K18" s="54"/>
      <c r="L18" s="54"/>
      <c r="M18" s="54"/>
      <c r="N18" s="54"/>
      <c r="O18" s="122"/>
      <c r="P18" s="123"/>
      <c r="Q18" s="123"/>
      <c r="R18" s="123"/>
      <c r="S18" s="1"/>
      <c r="T18" s="115"/>
      <c r="U18" s="116"/>
    </row>
    <row r="19" s="109" customFormat="1" ht="22.600000000000001" customHeight="1">
      <c r="A19" s="124" t="s">
        <v>61</v>
      </c>
      <c r="B19" s="125" t="s">
        <v>62</v>
      </c>
      <c r="C19" s="74"/>
      <c r="D19" s="112"/>
      <c r="E19" s="126"/>
      <c r="F19" s="127"/>
      <c r="G19" s="114">
        <v>49.72495491418637</v>
      </c>
      <c r="H19" s="120"/>
      <c r="I19" s="114">
        <v>18.587390645808444</v>
      </c>
      <c r="J19" s="120">
        <v>31.137564268377915</v>
      </c>
      <c r="K19" s="114"/>
      <c r="L19" s="120"/>
      <c r="M19" s="114">
        <v>49.72495491418637</v>
      </c>
      <c r="N19" s="120">
        <v>12.430762671349999</v>
      </c>
      <c r="O19" s="90">
        <v>12.4246124075424</v>
      </c>
      <c r="P19" s="90">
        <v>12.435668925551054</v>
      </c>
      <c r="Q19" s="90">
        <v>12.433910909742909</v>
      </c>
      <c r="R19" s="90">
        <v>49.72495491418637</v>
      </c>
      <c r="S19" s="109"/>
      <c r="T19" s="115"/>
      <c r="U19" s="116"/>
    </row>
    <row r="20" s="109" customFormat="1" ht="16.300000000000001" customHeight="1">
      <c r="A20" s="124" t="s">
        <v>63</v>
      </c>
      <c r="B20" s="125" t="s">
        <v>64</v>
      </c>
      <c r="C20" s="74"/>
      <c r="D20" s="112"/>
      <c r="E20" s="126"/>
      <c r="F20" s="127"/>
      <c r="G20" s="128"/>
      <c r="H20" s="128"/>
      <c r="I20" s="128"/>
      <c r="J20" s="128"/>
      <c r="K20" s="128"/>
      <c r="L20" s="128"/>
      <c r="M20" s="128"/>
      <c r="N20" s="128"/>
      <c r="O20" s="129"/>
      <c r="P20" s="130"/>
      <c r="Q20" s="130"/>
      <c r="R20" s="130"/>
      <c r="S20" s="109"/>
      <c r="T20" s="115"/>
      <c r="U20" s="116"/>
    </row>
    <row r="21" s="109" customFormat="1" ht="12.1" hidden="1" customHeight="1">
      <c r="A21" s="124" t="s">
        <v>65</v>
      </c>
      <c r="B21" s="125" t="s">
        <v>66</v>
      </c>
      <c r="C21" s="74"/>
      <c r="D21" s="112"/>
      <c r="E21" s="126"/>
      <c r="F21" s="127"/>
      <c r="G21" s="128"/>
      <c r="H21" s="128"/>
      <c r="I21" s="128"/>
      <c r="J21" s="128"/>
      <c r="K21" s="128"/>
      <c r="L21" s="128"/>
      <c r="M21" s="128"/>
      <c r="N21" s="128"/>
      <c r="O21" s="129"/>
      <c r="P21" s="131"/>
      <c r="Q21" s="131"/>
      <c r="R21" s="131"/>
      <c r="S21" s="109"/>
      <c r="T21" s="115"/>
      <c r="U21" s="116"/>
    </row>
    <row r="22" s="109" customFormat="1" ht="12.1" hidden="1" customHeight="1">
      <c r="A22" s="124" t="s">
        <v>67</v>
      </c>
      <c r="B22" s="125" t="s">
        <v>68</v>
      </c>
      <c r="C22" s="74"/>
      <c r="D22" s="112"/>
      <c r="E22" s="126"/>
      <c r="F22" s="127"/>
      <c r="G22" s="128"/>
      <c r="H22" s="128"/>
      <c r="I22" s="128"/>
      <c r="J22" s="128"/>
      <c r="K22" s="128"/>
      <c r="L22" s="128"/>
      <c r="M22" s="128"/>
      <c r="N22" s="128"/>
      <c r="O22" s="129"/>
      <c r="P22" s="131"/>
      <c r="Q22" s="131"/>
      <c r="R22" s="131"/>
      <c r="S22" s="109"/>
      <c r="T22" s="115"/>
      <c r="U22" s="116"/>
    </row>
    <row r="23" s="109" customFormat="1" ht="12.1" hidden="1" customHeight="1">
      <c r="A23" s="124" t="s">
        <v>69</v>
      </c>
      <c r="B23" s="125" t="s">
        <v>70</v>
      </c>
      <c r="C23" s="74"/>
      <c r="D23" s="112"/>
      <c r="E23" s="126"/>
      <c r="F23" s="127"/>
      <c r="G23" s="128"/>
      <c r="H23" s="128"/>
      <c r="I23" s="128"/>
      <c r="J23" s="128"/>
      <c r="K23" s="128"/>
      <c r="L23" s="128"/>
      <c r="M23" s="128"/>
      <c r="N23" s="128"/>
      <c r="O23" s="129"/>
      <c r="P23" s="131"/>
      <c r="Q23" s="131"/>
      <c r="R23" s="131"/>
      <c r="S23" s="109"/>
      <c r="T23" s="115"/>
      <c r="U23" s="116"/>
    </row>
    <row r="24" s="109" customFormat="1" ht="12.1" hidden="1" customHeight="1">
      <c r="A24" s="124" t="s">
        <v>71</v>
      </c>
      <c r="B24" s="125" t="s">
        <v>72</v>
      </c>
      <c r="C24" s="74"/>
      <c r="D24" s="112"/>
      <c r="E24" s="126"/>
      <c r="F24" s="127"/>
      <c r="G24" s="128"/>
      <c r="H24" s="128"/>
      <c r="I24" s="128"/>
      <c r="J24" s="128"/>
      <c r="K24" s="128"/>
      <c r="L24" s="128"/>
      <c r="M24" s="128"/>
      <c r="N24" s="128"/>
      <c r="O24" s="129"/>
      <c r="P24" s="131"/>
      <c r="Q24" s="131"/>
      <c r="R24" s="131"/>
      <c r="S24" s="109"/>
      <c r="T24" s="115"/>
      <c r="U24" s="116"/>
    </row>
    <row r="25" s="109" customFormat="1" ht="12.1" hidden="1" customHeight="1">
      <c r="A25" s="124" t="s">
        <v>73</v>
      </c>
      <c r="B25" s="125" t="s">
        <v>74</v>
      </c>
      <c r="C25" s="74"/>
      <c r="D25" s="112"/>
      <c r="E25" s="126"/>
      <c r="F25" s="127"/>
      <c r="G25" s="128"/>
      <c r="H25" s="128"/>
      <c r="I25" s="128"/>
      <c r="J25" s="128"/>
      <c r="K25" s="128"/>
      <c r="L25" s="128"/>
      <c r="M25" s="128"/>
      <c r="N25" s="128"/>
      <c r="O25" s="129"/>
      <c r="P25" s="131"/>
      <c r="Q25" s="131"/>
      <c r="R25" s="131"/>
      <c r="S25" s="109"/>
      <c r="T25" s="115"/>
      <c r="U25" s="116"/>
    </row>
    <row r="26" s="109" customFormat="1" ht="12.1" hidden="1" customHeight="1">
      <c r="A26" s="124" t="s">
        <v>75</v>
      </c>
      <c r="B26" s="125" t="s">
        <v>76</v>
      </c>
      <c r="C26" s="74"/>
      <c r="D26" s="112"/>
      <c r="E26" s="126"/>
      <c r="F26" s="127"/>
      <c r="G26" s="128"/>
      <c r="H26" s="128"/>
      <c r="I26" s="128"/>
      <c r="J26" s="128"/>
      <c r="K26" s="128"/>
      <c r="L26" s="128"/>
      <c r="M26" s="128"/>
      <c r="N26" s="128"/>
      <c r="O26" s="129"/>
      <c r="P26" s="131"/>
      <c r="Q26" s="131"/>
      <c r="R26" s="131"/>
      <c r="S26" s="109"/>
      <c r="T26" s="115"/>
      <c r="U26" s="116"/>
    </row>
    <row r="27" s="109" customFormat="1" ht="12.1" hidden="1" customHeight="1">
      <c r="A27" s="124" t="s">
        <v>77</v>
      </c>
      <c r="B27" s="125" t="s">
        <v>78</v>
      </c>
      <c r="C27" s="74"/>
      <c r="D27" s="112"/>
      <c r="E27" s="126"/>
      <c r="F27" s="127"/>
      <c r="G27" s="128"/>
      <c r="H27" s="128"/>
      <c r="I27" s="128"/>
      <c r="J27" s="128"/>
      <c r="K27" s="128"/>
      <c r="L27" s="128"/>
      <c r="M27" s="128"/>
      <c r="N27" s="128"/>
      <c r="O27" s="129"/>
      <c r="P27" s="131"/>
      <c r="Q27" s="131"/>
      <c r="R27" s="131"/>
      <c r="S27" s="109"/>
      <c r="T27" s="115"/>
      <c r="U27" s="116"/>
    </row>
    <row r="28" s="109" customFormat="1" ht="12.1" hidden="1" customHeight="1">
      <c r="A28" s="124" t="s">
        <v>79</v>
      </c>
      <c r="B28" s="125" t="s">
        <v>80</v>
      </c>
      <c r="C28" s="74"/>
      <c r="D28" s="112"/>
      <c r="E28" s="126"/>
      <c r="F28" s="127"/>
      <c r="G28" s="128"/>
      <c r="H28" s="128"/>
      <c r="I28" s="128"/>
      <c r="J28" s="128"/>
      <c r="K28" s="128"/>
      <c r="L28" s="128"/>
      <c r="M28" s="128"/>
      <c r="N28" s="128"/>
      <c r="O28" s="129"/>
      <c r="P28" s="131"/>
      <c r="Q28" s="131"/>
      <c r="R28" s="131"/>
      <c r="S28" s="109"/>
      <c r="T28" s="115"/>
      <c r="U28" s="116"/>
    </row>
    <row r="29" s="109" customFormat="1" ht="12.1" hidden="1" customHeight="1">
      <c r="A29" s="124" t="s">
        <v>81</v>
      </c>
      <c r="B29" s="125" t="s">
        <v>82</v>
      </c>
      <c r="C29" s="74"/>
      <c r="D29" s="112"/>
      <c r="E29" s="126"/>
      <c r="F29" s="127"/>
      <c r="G29" s="128"/>
      <c r="H29" s="128"/>
      <c r="I29" s="128"/>
      <c r="J29" s="128"/>
      <c r="K29" s="128"/>
      <c r="L29" s="128"/>
      <c r="M29" s="128"/>
      <c r="N29" s="128"/>
      <c r="O29" s="129"/>
      <c r="P29" s="131"/>
      <c r="Q29" s="131"/>
      <c r="R29" s="131"/>
      <c r="S29" s="109"/>
      <c r="T29" s="115"/>
      <c r="U29" s="116"/>
    </row>
    <row r="30" s="109" customFormat="1" ht="12.1" hidden="1" customHeight="1">
      <c r="A30" s="124" t="s">
        <v>81</v>
      </c>
      <c r="B30" s="125" t="s">
        <v>83</v>
      </c>
      <c r="C30" s="74"/>
      <c r="D30" s="112"/>
      <c r="E30" s="126"/>
      <c r="F30" s="127"/>
      <c r="G30" s="128"/>
      <c r="H30" s="128"/>
      <c r="I30" s="128"/>
      <c r="J30" s="128"/>
      <c r="K30" s="128"/>
      <c r="L30" s="128"/>
      <c r="M30" s="128"/>
      <c r="N30" s="128"/>
      <c r="O30" s="129"/>
      <c r="P30" s="131"/>
      <c r="Q30" s="131"/>
      <c r="R30" s="131"/>
      <c r="S30" s="109"/>
      <c r="T30" s="115"/>
      <c r="U30" s="116"/>
    </row>
    <row r="31" s="109" customFormat="1" ht="12.1" hidden="1" customHeight="1">
      <c r="A31" s="124" t="s">
        <v>81</v>
      </c>
      <c r="B31" s="125" t="s">
        <v>84</v>
      </c>
      <c r="C31" s="74"/>
      <c r="D31" s="112"/>
      <c r="E31" s="126"/>
      <c r="F31" s="127"/>
      <c r="G31" s="128"/>
      <c r="H31" s="128"/>
      <c r="I31" s="128"/>
      <c r="J31" s="128"/>
      <c r="K31" s="128"/>
      <c r="L31" s="128"/>
      <c r="M31" s="128"/>
      <c r="N31" s="128"/>
      <c r="O31" s="129"/>
      <c r="P31" s="131"/>
      <c r="Q31" s="131"/>
      <c r="R31" s="131"/>
      <c r="S31" s="109"/>
      <c r="T31" s="115"/>
      <c r="U31" s="116"/>
    </row>
    <row r="32" s="109" customFormat="1" ht="12.1" hidden="1" customHeight="1">
      <c r="A32" s="124" t="s">
        <v>81</v>
      </c>
      <c r="B32" s="125" t="s">
        <v>85</v>
      </c>
      <c r="C32" s="74"/>
      <c r="D32" s="112"/>
      <c r="E32" s="126"/>
      <c r="F32" s="127"/>
      <c r="G32" s="128"/>
      <c r="H32" s="128"/>
      <c r="I32" s="128"/>
      <c r="J32" s="128"/>
      <c r="K32" s="128"/>
      <c r="L32" s="128"/>
      <c r="M32" s="128"/>
      <c r="N32" s="128"/>
      <c r="O32" s="129"/>
      <c r="P32" s="131"/>
      <c r="Q32" s="131"/>
      <c r="R32" s="131"/>
      <c r="S32" s="109"/>
      <c r="T32" s="115"/>
      <c r="U32" s="116"/>
    </row>
    <row r="33" s="109" customFormat="1" ht="12.1" hidden="1" customHeight="1">
      <c r="A33" s="124" t="s">
        <v>86</v>
      </c>
      <c r="B33" s="125" t="s">
        <v>82</v>
      </c>
      <c r="C33" s="74"/>
      <c r="D33" s="112"/>
      <c r="E33" s="126"/>
      <c r="F33" s="127"/>
      <c r="G33" s="128"/>
      <c r="H33" s="128"/>
      <c r="I33" s="128"/>
      <c r="J33" s="128"/>
      <c r="K33" s="128"/>
      <c r="L33" s="128"/>
      <c r="M33" s="128"/>
      <c r="N33" s="128"/>
      <c r="O33" s="129"/>
      <c r="P33" s="131"/>
      <c r="Q33" s="131"/>
      <c r="R33" s="131"/>
      <c r="S33" s="109"/>
      <c r="T33" s="115"/>
      <c r="U33" s="116"/>
    </row>
    <row r="34" s="109" customFormat="1" ht="12.1" hidden="1" customHeight="1">
      <c r="A34" s="124" t="s">
        <v>86</v>
      </c>
      <c r="B34" s="125" t="s">
        <v>83</v>
      </c>
      <c r="C34" s="74"/>
      <c r="D34" s="112"/>
      <c r="E34" s="126"/>
      <c r="F34" s="127"/>
      <c r="G34" s="128"/>
      <c r="H34" s="128"/>
      <c r="I34" s="128"/>
      <c r="J34" s="128"/>
      <c r="K34" s="128"/>
      <c r="L34" s="128"/>
      <c r="M34" s="128"/>
      <c r="N34" s="128"/>
      <c r="O34" s="129"/>
      <c r="P34" s="131"/>
      <c r="Q34" s="131"/>
      <c r="R34" s="131"/>
      <c r="S34" s="109"/>
      <c r="T34" s="115"/>
      <c r="U34" s="116"/>
    </row>
    <row r="35" s="109" customFormat="1" ht="12.1" hidden="1" customHeight="1">
      <c r="A35" s="124" t="s">
        <v>86</v>
      </c>
      <c r="B35" s="125" t="s">
        <v>84</v>
      </c>
      <c r="C35" s="74"/>
      <c r="D35" s="112"/>
      <c r="E35" s="126"/>
      <c r="F35" s="127"/>
      <c r="G35" s="128"/>
      <c r="H35" s="128"/>
      <c r="I35" s="128"/>
      <c r="J35" s="128"/>
      <c r="K35" s="128"/>
      <c r="L35" s="128"/>
      <c r="M35" s="128"/>
      <c r="N35" s="128"/>
      <c r="O35" s="129"/>
      <c r="P35" s="131"/>
      <c r="Q35" s="131"/>
      <c r="R35" s="131"/>
      <c r="S35" s="109"/>
      <c r="T35" s="115"/>
      <c r="U35" s="116"/>
    </row>
    <row r="36" s="109" customFormat="1" ht="12.1" hidden="1" customHeight="1">
      <c r="A36" s="124" t="s">
        <v>86</v>
      </c>
      <c r="B36" s="125" t="s">
        <v>87</v>
      </c>
      <c r="C36" s="74"/>
      <c r="D36" s="112"/>
      <c r="E36" s="126"/>
      <c r="F36" s="127"/>
      <c r="G36" s="128"/>
      <c r="H36" s="128"/>
      <c r="I36" s="128"/>
      <c r="J36" s="128"/>
      <c r="K36" s="128"/>
      <c r="L36" s="128"/>
      <c r="M36" s="128"/>
      <c r="N36" s="128"/>
      <c r="O36" s="129"/>
      <c r="P36" s="131"/>
      <c r="Q36" s="131"/>
      <c r="R36" s="131"/>
      <c r="S36" s="109"/>
      <c r="T36" s="115"/>
      <c r="U36" s="116"/>
    </row>
    <row r="37" s="109" customFormat="1" ht="12.1" hidden="1" customHeight="1">
      <c r="A37" s="124" t="s">
        <v>88</v>
      </c>
      <c r="B37" s="125" t="s">
        <v>89</v>
      </c>
      <c r="C37" s="74"/>
      <c r="D37" s="112"/>
      <c r="E37" s="126"/>
      <c r="F37" s="127"/>
      <c r="G37" s="128"/>
      <c r="H37" s="128"/>
      <c r="I37" s="128"/>
      <c r="J37" s="128"/>
      <c r="K37" s="128"/>
      <c r="L37" s="128"/>
      <c r="M37" s="128"/>
      <c r="N37" s="128"/>
      <c r="O37" s="129"/>
      <c r="P37" s="131"/>
      <c r="Q37" s="131"/>
      <c r="R37" s="131"/>
      <c r="S37" s="109"/>
      <c r="T37" s="115"/>
      <c r="U37" s="116"/>
    </row>
    <row r="38" s="109" customFormat="1" ht="19.699999999999999" hidden="1" customHeight="1">
      <c r="A38" s="124" t="s">
        <v>90</v>
      </c>
      <c r="B38" s="125" t="s">
        <v>91</v>
      </c>
      <c r="C38" s="74"/>
      <c r="D38" s="112"/>
      <c r="E38" s="126"/>
      <c r="F38" s="127"/>
      <c r="G38" s="128"/>
      <c r="H38" s="128"/>
      <c r="I38" s="128"/>
      <c r="J38" s="128"/>
      <c r="K38" s="128"/>
      <c r="L38" s="128"/>
      <c r="M38" s="128"/>
      <c r="N38" s="128"/>
      <c r="O38" s="129"/>
      <c r="P38" s="131"/>
      <c r="Q38" s="131"/>
      <c r="R38" s="131"/>
      <c r="S38" s="109"/>
      <c r="T38" s="115"/>
      <c r="U38" s="116"/>
    </row>
    <row r="39" s="109" customFormat="1" ht="15.65" hidden="1" customHeight="1">
      <c r="A39" s="124" t="s">
        <v>92</v>
      </c>
      <c r="B39" s="125" t="s">
        <v>93</v>
      </c>
      <c r="C39" s="74"/>
      <c r="D39" s="112"/>
      <c r="E39" s="126"/>
      <c r="F39" s="127"/>
      <c r="G39" s="128"/>
      <c r="H39" s="128"/>
      <c r="I39" s="128"/>
      <c r="J39" s="128"/>
      <c r="K39" s="128"/>
      <c r="L39" s="128"/>
      <c r="M39" s="128"/>
      <c r="N39" s="128"/>
      <c r="O39" s="129"/>
      <c r="P39" s="132"/>
      <c r="Q39" s="132"/>
      <c r="R39" s="132"/>
      <c r="S39" s="109"/>
      <c r="T39" s="115"/>
      <c r="U39" s="116"/>
    </row>
    <row r="40" s="109" customFormat="1" ht="17.25">
      <c r="A40" s="133" t="s">
        <v>94</v>
      </c>
      <c r="B40" s="134" t="s">
        <v>95</v>
      </c>
      <c r="C40" s="135"/>
      <c r="D40" s="136"/>
      <c r="E40" s="137"/>
      <c r="F40" s="138"/>
      <c r="G40" s="90">
        <v>49.72495491418637</v>
      </c>
      <c r="H40" s="120"/>
      <c r="I40" s="90">
        <v>18.587390645808444</v>
      </c>
      <c r="J40" s="120">
        <v>31.137564268377915</v>
      </c>
      <c r="K40" s="90"/>
      <c r="L40" s="120"/>
      <c r="M40" s="90">
        <v>49.72495491418637</v>
      </c>
      <c r="N40" s="120">
        <v>12.430762671349999</v>
      </c>
      <c r="O40" s="90">
        <v>12.4246124075424</v>
      </c>
      <c r="P40" s="90">
        <v>12.435668925551054</v>
      </c>
      <c r="Q40" s="90">
        <v>12.433910909742909</v>
      </c>
      <c r="R40" s="90">
        <v>49.72495491418637</v>
      </c>
      <c r="S40" s="109"/>
      <c r="T40" s="115"/>
      <c r="U40" s="116"/>
    </row>
    <row r="41" ht="18.600000000000001" customHeight="1">
      <c r="A41" s="139" t="s">
        <v>96</v>
      </c>
      <c r="B41" s="140" t="s">
        <v>97</v>
      </c>
      <c r="C41" s="141"/>
      <c r="D41" s="142"/>
      <c r="E41" s="142"/>
      <c r="F41" s="143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T41" s="115"/>
      <c r="U41" s="116"/>
    </row>
    <row r="42" ht="15" hidden="1">
      <c r="A42" s="139" t="s">
        <v>98</v>
      </c>
      <c r="B42" s="140" t="s">
        <v>99</v>
      </c>
      <c r="C42" s="141"/>
      <c r="D42" s="142"/>
      <c r="E42" s="142"/>
      <c r="F42" s="143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T42" s="115"/>
      <c r="U42" s="116"/>
    </row>
    <row r="43" ht="15" hidden="1">
      <c r="A43" s="139" t="s">
        <v>100</v>
      </c>
      <c r="B43" s="140" t="s">
        <v>101</v>
      </c>
      <c r="C43" s="145"/>
      <c r="D43" s="142"/>
      <c r="E43" s="142"/>
      <c r="F43" s="143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T43" s="115"/>
      <c r="U43" s="116"/>
    </row>
    <row r="44" ht="17.25">
      <c r="A44" s="139" t="s">
        <v>102</v>
      </c>
      <c r="B44" s="140" t="s">
        <v>103</v>
      </c>
      <c r="C44" s="145"/>
      <c r="D44" s="142"/>
      <c r="E44" s="142"/>
      <c r="F44" s="143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T44" s="115"/>
      <c r="U44" s="116"/>
    </row>
    <row r="45" ht="15" hidden="1">
      <c r="A45" s="139" t="s">
        <v>104</v>
      </c>
      <c r="B45" s="140" t="s">
        <v>105</v>
      </c>
      <c r="C45" s="145"/>
      <c r="D45" s="142"/>
      <c r="E45" s="142"/>
      <c r="F45" s="143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T45" s="115"/>
      <c r="U45" s="116"/>
    </row>
    <row r="46" ht="15" hidden="1">
      <c r="A46" s="139" t="s">
        <v>106</v>
      </c>
      <c r="B46" s="146" t="s">
        <v>107</v>
      </c>
      <c r="C46" s="141"/>
      <c r="D46" s="142"/>
      <c r="E46" s="142"/>
      <c r="F46" s="143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T46" s="115"/>
      <c r="U46" s="116"/>
    </row>
    <row r="47" ht="17.25">
      <c r="A47" s="139" t="s">
        <v>108</v>
      </c>
      <c r="B47" s="140" t="s">
        <v>109</v>
      </c>
      <c r="C47" s="141"/>
      <c r="D47" s="142"/>
      <c r="E47" s="142"/>
      <c r="F47" s="148"/>
      <c r="G47" s="90">
        <f>G48</f>
        <v>49.72495491418637</v>
      </c>
      <c r="H47" s="90"/>
      <c r="I47" s="90">
        <f>I48</f>
        <v>18.587390645808444</v>
      </c>
      <c r="J47" s="90">
        <f>J48</f>
        <v>31.137564268377915</v>
      </c>
      <c r="K47" s="90"/>
      <c r="L47" s="90"/>
      <c r="M47" s="90">
        <f>M48</f>
        <v>49.72495491418637</v>
      </c>
      <c r="N47" s="90">
        <f>N48</f>
        <v>12.430762671349999</v>
      </c>
      <c r="O47" s="90">
        <f>O48</f>
        <v>12.4246124075424</v>
      </c>
      <c r="P47" s="90">
        <f>P48</f>
        <v>12.435668925551054</v>
      </c>
      <c r="Q47" s="90">
        <f>Q48</f>
        <v>12.433910909742909</v>
      </c>
      <c r="R47" s="90">
        <f>R48</f>
        <v>49.72495491418637</v>
      </c>
      <c r="T47" s="115"/>
      <c r="U47" s="116"/>
    </row>
    <row r="48" ht="17.25">
      <c r="A48" s="139" t="s">
        <v>110</v>
      </c>
      <c r="B48" s="146" t="s">
        <v>111</v>
      </c>
      <c r="C48" s="141"/>
      <c r="D48" s="142"/>
      <c r="E48" s="142"/>
      <c r="F48" s="148"/>
      <c r="G48" s="90">
        <f>SUM(G49:G71)</f>
        <v>49.72495491418637</v>
      </c>
      <c r="H48" s="90"/>
      <c r="I48" s="90">
        <f>SUM(I49:I71)</f>
        <v>18.587390645808444</v>
      </c>
      <c r="J48" s="90">
        <f>SUM(J49:J71)</f>
        <v>31.137564268377915</v>
      </c>
      <c r="K48" s="90"/>
      <c r="L48" s="90"/>
      <c r="M48" s="90">
        <f>SUM(M49:M71)</f>
        <v>49.72495491418637</v>
      </c>
      <c r="N48" s="90">
        <f>SUM(N49:N71)</f>
        <v>12.430762671349999</v>
      </c>
      <c r="O48" s="90">
        <f>SUM(O49:O71)</f>
        <v>12.4246124075424</v>
      </c>
      <c r="P48" s="90">
        <f>SUM(P49:P71)</f>
        <v>12.435668925551054</v>
      </c>
      <c r="Q48" s="90">
        <f>SUM(Q49:Q71)</f>
        <v>12.433910909742909</v>
      </c>
      <c r="R48" s="90">
        <f>SUM(R49:R71)</f>
        <v>49.72495491418637</v>
      </c>
      <c r="T48" s="115"/>
      <c r="U48" s="116"/>
    </row>
    <row r="49" ht="33" customHeight="1">
      <c r="A49" s="149" t="s">
        <v>110</v>
      </c>
      <c r="B49" s="150" t="s">
        <v>112</v>
      </c>
      <c r="C49" s="151" t="s">
        <v>113</v>
      </c>
      <c r="D49" s="152">
        <v>2025</v>
      </c>
      <c r="E49" s="152">
        <v>2025</v>
      </c>
      <c r="F49" s="148"/>
      <c r="G49" s="90">
        <f t="shared" ref="G49:G71" si="9">R49</f>
        <v>3.02238169503</v>
      </c>
      <c r="H49" s="90"/>
      <c r="I49" s="90">
        <f>1145.11484115/1000</f>
        <v>1.1451148411500001</v>
      </c>
      <c r="J49" s="90">
        <f t="shared" ref="J49:J71" si="10">G49-I49</f>
        <v>1.8772668538799999</v>
      </c>
      <c r="K49" s="90"/>
      <c r="L49" s="90"/>
      <c r="M49" s="90">
        <f t="shared" ref="M49:M71" si="11">R49</f>
        <v>3.02238169503</v>
      </c>
      <c r="N49" s="90">
        <v>3.02238169503</v>
      </c>
      <c r="O49" s="90"/>
      <c r="P49" s="90"/>
      <c r="Q49" s="90"/>
      <c r="R49" s="90">
        <f t="shared" ref="R49:R71" si="12">SUM(N49,O49,P49,Q49)</f>
        <v>3.02238169503</v>
      </c>
      <c r="T49" s="115"/>
      <c r="U49" s="116"/>
    </row>
    <row r="50" ht="30">
      <c r="A50" s="149" t="s">
        <v>110</v>
      </c>
      <c r="B50" s="150" t="s">
        <v>115</v>
      </c>
      <c r="C50" s="151" t="s">
        <v>116</v>
      </c>
      <c r="D50" s="152">
        <v>2025</v>
      </c>
      <c r="E50" s="152">
        <v>2025</v>
      </c>
      <c r="F50" s="148"/>
      <c r="G50" s="90">
        <f t="shared" si="9"/>
        <v>1.82000868889</v>
      </c>
      <c r="H50" s="90"/>
      <c r="I50" s="90">
        <f>673.26529857/1000</f>
        <v>0.67326529857000006</v>
      </c>
      <c r="J50" s="90">
        <f t="shared" si="10"/>
        <v>1.1467433903199999</v>
      </c>
      <c r="K50" s="90"/>
      <c r="L50" s="90"/>
      <c r="M50" s="90">
        <f t="shared" si="11"/>
        <v>1.82000868889</v>
      </c>
      <c r="N50" s="90">
        <v>1.82000868889</v>
      </c>
      <c r="O50" s="90"/>
      <c r="P50" s="90"/>
      <c r="Q50" s="90"/>
      <c r="R50" s="90">
        <f t="shared" si="12"/>
        <v>1.82000868889</v>
      </c>
      <c r="T50" s="115"/>
      <c r="U50" s="116"/>
    </row>
    <row r="51" ht="45.600000000000001" customHeight="1">
      <c r="A51" s="149" t="s">
        <v>110</v>
      </c>
      <c r="B51" s="150" t="s">
        <v>117</v>
      </c>
      <c r="C51" s="151" t="s">
        <v>118</v>
      </c>
      <c r="D51" s="152">
        <v>2025</v>
      </c>
      <c r="E51" s="152">
        <v>2025</v>
      </c>
      <c r="F51" s="148"/>
      <c r="G51" s="90">
        <f t="shared" si="9"/>
        <v>2.9629051673799998</v>
      </c>
      <c r="H51" s="90"/>
      <c r="I51" s="90">
        <f>1124.77645782/1000</f>
        <v>1.1247764578199999</v>
      </c>
      <c r="J51" s="90">
        <f t="shared" si="10"/>
        <v>1.8381287095599999</v>
      </c>
      <c r="K51" s="90"/>
      <c r="L51" s="90"/>
      <c r="M51" s="90">
        <f t="shared" si="11"/>
        <v>2.9629051673799998</v>
      </c>
      <c r="N51" s="90">
        <v>2.9629051673799998</v>
      </c>
      <c r="O51" s="90"/>
      <c r="P51" s="90"/>
      <c r="Q51" s="90"/>
      <c r="R51" s="90">
        <f t="shared" si="12"/>
        <v>2.9629051673799998</v>
      </c>
      <c r="T51" s="115"/>
      <c r="U51" s="116"/>
    </row>
    <row r="52" ht="60">
      <c r="A52" s="149" t="s">
        <v>110</v>
      </c>
      <c r="B52" s="150" t="s">
        <v>119</v>
      </c>
      <c r="C52" s="151" t="s">
        <v>120</v>
      </c>
      <c r="D52" s="152">
        <v>2025</v>
      </c>
      <c r="E52" s="152">
        <v>2025</v>
      </c>
      <c r="F52" s="148"/>
      <c r="G52" s="90">
        <f t="shared" si="9"/>
        <v>2.81012681221</v>
      </c>
      <c r="H52" s="90"/>
      <c r="I52" s="90">
        <f>1130.28659895/1000</f>
        <v>1.1302865989500002</v>
      </c>
      <c r="J52" s="90">
        <f t="shared" si="10"/>
        <v>1.6798402132599999</v>
      </c>
      <c r="K52" s="90"/>
      <c r="L52" s="90"/>
      <c r="M52" s="90">
        <f t="shared" si="11"/>
        <v>2.81012681221</v>
      </c>
      <c r="N52" s="90">
        <v>2.81012681221</v>
      </c>
      <c r="O52" s="90"/>
      <c r="P52" s="90"/>
      <c r="Q52" s="90"/>
      <c r="R52" s="90">
        <f t="shared" si="12"/>
        <v>2.81012681221</v>
      </c>
      <c r="T52" s="115"/>
      <c r="U52" s="116"/>
    </row>
    <row r="53" ht="30">
      <c r="A53" s="149" t="s">
        <v>110</v>
      </c>
      <c r="B53" s="150" t="s">
        <v>121</v>
      </c>
      <c r="C53" s="151" t="s">
        <v>122</v>
      </c>
      <c r="D53" s="152">
        <v>2025</v>
      </c>
      <c r="E53" s="152">
        <v>2025</v>
      </c>
      <c r="F53" s="148"/>
      <c r="G53" s="90">
        <f t="shared" si="9"/>
        <v>0.624023230820001</v>
      </c>
      <c r="H53" s="90"/>
      <c r="I53" s="90">
        <f>170.31823314/1000</f>
        <v>0.17031823314</v>
      </c>
      <c r="J53" s="90">
        <f t="shared" si="10"/>
        <v>0.453704997680001</v>
      </c>
      <c r="K53" s="90"/>
      <c r="L53" s="90"/>
      <c r="M53" s="90">
        <f t="shared" si="11"/>
        <v>0.624023230820001</v>
      </c>
      <c r="N53" s="90">
        <v>0.624023230820001</v>
      </c>
      <c r="O53" s="90"/>
      <c r="P53" s="90"/>
      <c r="Q53" s="90"/>
      <c r="R53" s="90">
        <f t="shared" si="12"/>
        <v>0.624023230820001</v>
      </c>
      <c r="T53" s="115"/>
      <c r="U53" s="116"/>
    </row>
    <row r="54" ht="15.6" customHeight="1">
      <c r="A54" s="149" t="s">
        <v>110</v>
      </c>
      <c r="B54" s="150" t="s">
        <v>123</v>
      </c>
      <c r="C54" s="151" t="s">
        <v>124</v>
      </c>
      <c r="D54" s="152">
        <v>2025</v>
      </c>
      <c r="E54" s="152">
        <v>2025</v>
      </c>
      <c r="F54" s="148"/>
      <c r="G54" s="90">
        <f t="shared" si="9"/>
        <v>1.1913170770199999</v>
      </c>
      <c r="H54" s="90"/>
      <c r="I54" s="90">
        <f>325.15299054/1000</f>
        <v>0.32515299054000002</v>
      </c>
      <c r="J54" s="90">
        <f t="shared" si="10"/>
        <v>0.86616408647999987</v>
      </c>
      <c r="K54" s="90"/>
      <c r="L54" s="90"/>
      <c r="M54" s="90">
        <f t="shared" si="11"/>
        <v>1.1913170770199999</v>
      </c>
      <c r="N54" s="90">
        <v>1.1913170770199999</v>
      </c>
      <c r="O54" s="90"/>
      <c r="P54" s="90"/>
      <c r="Q54" s="90"/>
      <c r="R54" s="90">
        <f t="shared" si="12"/>
        <v>1.1913170770199999</v>
      </c>
      <c r="T54" s="115"/>
      <c r="U54" s="116"/>
    </row>
    <row r="55" ht="33" customHeight="1">
      <c r="A55" s="149" t="s">
        <v>110</v>
      </c>
      <c r="B55" s="150" t="s">
        <v>125</v>
      </c>
      <c r="C55" s="151" t="s">
        <v>126</v>
      </c>
      <c r="D55" s="152">
        <v>2026</v>
      </c>
      <c r="E55" s="152">
        <v>2026</v>
      </c>
      <c r="F55" s="148"/>
      <c r="G55" s="90">
        <f t="shared" si="9"/>
        <v>2.6712884827928001</v>
      </c>
      <c r="H55" s="90"/>
      <c r="I55" s="90">
        <f>1062.0969166392/1000</f>
        <v>1.0620969166391998</v>
      </c>
      <c r="J55" s="90">
        <f t="shared" si="10"/>
        <v>1.6091915661536003</v>
      </c>
      <c r="K55" s="90"/>
      <c r="L55" s="90"/>
      <c r="M55" s="90">
        <f t="shared" si="11"/>
        <v>2.6712884827928001</v>
      </c>
      <c r="N55" s="90"/>
      <c r="O55" s="90">
        <v>2.6712884827928001</v>
      </c>
      <c r="P55" s="90"/>
      <c r="Q55" s="90"/>
      <c r="R55" s="90">
        <f t="shared" si="12"/>
        <v>2.6712884827928001</v>
      </c>
      <c r="T55" s="115"/>
      <c r="U55" s="116"/>
    </row>
    <row r="56" ht="30">
      <c r="A56" s="149" t="s">
        <v>110</v>
      </c>
      <c r="B56" s="150" t="s">
        <v>127</v>
      </c>
      <c r="C56" s="151" t="s">
        <v>128</v>
      </c>
      <c r="D56" s="152">
        <v>2026</v>
      </c>
      <c r="E56" s="152">
        <v>2026</v>
      </c>
      <c r="F56" s="148"/>
      <c r="G56" s="90">
        <f t="shared" si="9"/>
        <v>1.774776890796</v>
      </c>
      <c r="H56" s="90"/>
      <c r="I56" s="90">
        <f>601.8062817/1000</f>
        <v>0.60180628169999995</v>
      </c>
      <c r="J56" s="90">
        <f t="shared" si="10"/>
        <v>1.1729706090960001</v>
      </c>
      <c r="K56" s="90"/>
      <c r="L56" s="90"/>
      <c r="M56" s="90">
        <f t="shared" si="11"/>
        <v>1.774776890796</v>
      </c>
      <c r="N56" s="90"/>
      <c r="O56" s="90">
        <v>1.774776890796</v>
      </c>
      <c r="P56" s="90"/>
      <c r="Q56" s="90"/>
      <c r="R56" s="90">
        <f t="shared" si="12"/>
        <v>1.774776890796</v>
      </c>
      <c r="T56" s="115"/>
      <c r="U56" s="116"/>
    </row>
    <row r="57" ht="44.399999999999999" customHeight="1">
      <c r="A57" s="149" t="s">
        <v>110</v>
      </c>
      <c r="B57" s="150" t="s">
        <v>129</v>
      </c>
      <c r="C57" s="151" t="s">
        <v>130</v>
      </c>
      <c r="D57" s="152">
        <v>2026</v>
      </c>
      <c r="E57" s="152">
        <v>2026</v>
      </c>
      <c r="F57" s="148"/>
      <c r="G57" s="90">
        <f t="shared" si="9"/>
        <v>3.4649470397463999</v>
      </c>
      <c r="H57" s="90"/>
      <c r="I57" s="90">
        <f>1340.6198114088/1000</f>
        <v>1.3406198114087999</v>
      </c>
      <c r="J57" s="90">
        <f t="shared" si="10"/>
        <v>2.1243272283376</v>
      </c>
      <c r="K57" s="90"/>
      <c r="L57" s="90"/>
      <c r="M57" s="90">
        <f t="shared" si="11"/>
        <v>3.4649470397463999</v>
      </c>
      <c r="N57" s="90"/>
      <c r="O57" s="90">
        <v>3.4649470397463999</v>
      </c>
      <c r="P57" s="90"/>
      <c r="Q57" s="90"/>
      <c r="R57" s="90">
        <f t="shared" si="12"/>
        <v>3.4649470397463999</v>
      </c>
      <c r="T57" s="115"/>
      <c r="U57" s="116"/>
    </row>
    <row r="58" ht="44.399999999999999" customHeight="1">
      <c r="A58" s="149" t="s">
        <v>110</v>
      </c>
      <c r="B58" s="150" t="s">
        <v>131</v>
      </c>
      <c r="C58" s="151" t="s">
        <v>132</v>
      </c>
      <c r="D58" s="152">
        <v>2026</v>
      </c>
      <c r="E58" s="152">
        <v>2026</v>
      </c>
      <c r="F58" s="148"/>
      <c r="G58" s="90">
        <f t="shared" si="9"/>
        <v>4.0948960166711998</v>
      </c>
      <c r="H58" s="90"/>
      <c r="I58" s="90">
        <f>1506.1514143416/1000</f>
        <v>1.5061514143415999</v>
      </c>
      <c r="J58" s="90">
        <f t="shared" si="10"/>
        <v>2.5887446023295997</v>
      </c>
      <c r="K58" s="90"/>
      <c r="L58" s="90"/>
      <c r="M58" s="90">
        <f t="shared" si="11"/>
        <v>4.0948960166711998</v>
      </c>
      <c r="N58" s="90"/>
      <c r="O58" s="90">
        <v>4.0948960166711998</v>
      </c>
      <c r="P58" s="90"/>
      <c r="Q58" s="90"/>
      <c r="R58" s="90">
        <f t="shared" si="12"/>
        <v>4.0948960166711998</v>
      </c>
      <c r="T58" s="115"/>
      <c r="U58" s="116"/>
    </row>
    <row r="59" ht="30">
      <c r="A59" s="149" t="s">
        <v>110</v>
      </c>
      <c r="B59" s="150" t="s">
        <v>133</v>
      </c>
      <c r="C59" s="151" t="s">
        <v>134</v>
      </c>
      <c r="D59" s="152">
        <v>2026</v>
      </c>
      <c r="E59" s="152">
        <v>2026</v>
      </c>
      <c r="F59" s="148"/>
      <c r="G59" s="90">
        <f t="shared" si="9"/>
        <v>0.30070685752639997</v>
      </c>
      <c r="H59" s="90"/>
      <c r="I59" s="90">
        <f>90.6122816352/1000</f>
        <v>0.090612281635200007</v>
      </c>
      <c r="J59" s="90">
        <f t="shared" si="10"/>
        <v>0.21009457589119995</v>
      </c>
      <c r="K59" s="90"/>
      <c r="L59" s="90"/>
      <c r="M59" s="90">
        <f t="shared" si="11"/>
        <v>0.30070685752639997</v>
      </c>
      <c r="N59" s="90"/>
      <c r="O59" s="90">
        <v>0.30070685752639997</v>
      </c>
      <c r="P59" s="90"/>
      <c r="Q59" s="90"/>
      <c r="R59" s="90">
        <f t="shared" si="12"/>
        <v>0.30070685752639997</v>
      </c>
      <c r="T59" s="115"/>
      <c r="U59" s="116"/>
    </row>
    <row r="60" ht="15.6" customHeight="1">
      <c r="A60" s="149" t="s">
        <v>110</v>
      </c>
      <c r="B60" s="150" t="s">
        <v>135</v>
      </c>
      <c r="C60" s="151" t="s">
        <v>136</v>
      </c>
      <c r="D60" s="152">
        <v>2026</v>
      </c>
      <c r="E60" s="152">
        <v>2026</v>
      </c>
      <c r="F60" s="148"/>
      <c r="G60" s="90">
        <f t="shared" si="9"/>
        <v>0.1179971200096</v>
      </c>
      <c r="H60" s="90"/>
      <c r="I60" s="90">
        <f>32.2056295392/1000</f>
        <v>0.032205629539199997</v>
      </c>
      <c r="J60" s="90">
        <f t="shared" si="10"/>
        <v>0.085791490470399995</v>
      </c>
      <c r="K60" s="90"/>
      <c r="L60" s="90"/>
      <c r="M60" s="90">
        <f t="shared" si="11"/>
        <v>0.1179971200096</v>
      </c>
      <c r="N60" s="90"/>
      <c r="O60" s="90">
        <v>0.1179971200096</v>
      </c>
      <c r="P60" s="90"/>
      <c r="Q60" s="90"/>
      <c r="R60" s="90">
        <f t="shared" si="12"/>
        <v>0.1179971200096</v>
      </c>
      <c r="T60" s="115"/>
      <c r="U60" s="116"/>
    </row>
    <row r="61" ht="31.199999999999999" customHeight="1">
      <c r="A61" s="149" t="s">
        <v>110</v>
      </c>
      <c r="B61" s="150" t="s">
        <v>137</v>
      </c>
      <c r="C61" s="151" t="s">
        <v>138</v>
      </c>
      <c r="D61" s="152">
        <v>2027</v>
      </c>
      <c r="E61" s="152">
        <v>2027</v>
      </c>
      <c r="F61" s="148"/>
      <c r="G61" s="90">
        <f t="shared" si="9"/>
        <v>3.2739845089569299</v>
      </c>
      <c r="H61" s="90"/>
      <c r="I61" s="90">
        <f>1293.19556509978/1000</f>
        <v>1.29319556509978</v>
      </c>
      <c r="J61" s="90">
        <f t="shared" si="10"/>
        <v>1.98078894385715</v>
      </c>
      <c r="K61" s="90"/>
      <c r="L61" s="90"/>
      <c r="M61" s="90">
        <f t="shared" si="11"/>
        <v>3.2739845089569299</v>
      </c>
      <c r="N61" s="90"/>
      <c r="O61" s="90"/>
      <c r="P61" s="90">
        <v>3.2739845089569299</v>
      </c>
      <c r="Q61" s="90"/>
      <c r="R61" s="90">
        <f t="shared" si="12"/>
        <v>3.2739845089569299</v>
      </c>
      <c r="T61" s="115"/>
      <c r="U61" s="116"/>
    </row>
    <row r="62" ht="30">
      <c r="A62" s="149" t="s">
        <v>110</v>
      </c>
      <c r="B62" s="150" t="s">
        <v>139</v>
      </c>
      <c r="C62" s="151" t="s">
        <v>140</v>
      </c>
      <c r="D62" s="152">
        <v>2027</v>
      </c>
      <c r="E62" s="152">
        <v>2027</v>
      </c>
      <c r="F62" s="148"/>
      <c r="G62" s="90">
        <f t="shared" si="9"/>
        <v>2.27731906763962</v>
      </c>
      <c r="H62" s="90"/>
      <c r="I62" s="90">
        <f>861.326668597824/1000</f>
        <v>0.86132666859782403</v>
      </c>
      <c r="J62" s="90">
        <f t="shared" si="10"/>
        <v>1.415992399041796</v>
      </c>
      <c r="K62" s="90"/>
      <c r="L62" s="90"/>
      <c r="M62" s="90">
        <f t="shared" si="11"/>
        <v>2.27731906763962</v>
      </c>
      <c r="N62" s="90"/>
      <c r="O62" s="90"/>
      <c r="P62" s="90">
        <v>2.27731906763962</v>
      </c>
      <c r="Q62" s="90"/>
      <c r="R62" s="90">
        <f t="shared" si="12"/>
        <v>2.27731906763962</v>
      </c>
      <c r="T62" s="115"/>
      <c r="U62" s="116"/>
    </row>
    <row r="63" ht="45.600000000000001" customHeight="1">
      <c r="A63" s="149" t="s">
        <v>110</v>
      </c>
      <c r="B63" s="150" t="s">
        <v>216</v>
      </c>
      <c r="C63" s="151" t="s">
        <v>142</v>
      </c>
      <c r="D63" s="152">
        <v>2027</v>
      </c>
      <c r="E63" s="152">
        <v>2027</v>
      </c>
      <c r="F63" s="148"/>
      <c r="G63" s="90">
        <f t="shared" si="9"/>
        <v>3.7163454175868802</v>
      </c>
      <c r="H63" s="90"/>
      <c r="I63" s="90">
        <f>1387.29111200659/1000</f>
        <v>1.3872911120065901</v>
      </c>
      <c r="J63" s="90">
        <f t="shared" si="10"/>
        <v>2.3290543055802901</v>
      </c>
      <c r="K63" s="90"/>
      <c r="L63" s="90"/>
      <c r="M63" s="90">
        <f t="shared" si="11"/>
        <v>3.7163454175868802</v>
      </c>
      <c r="N63" s="90"/>
      <c r="O63" s="90"/>
      <c r="P63" s="90">
        <v>3.7163454175868802</v>
      </c>
      <c r="Q63" s="90"/>
      <c r="R63" s="90">
        <f t="shared" si="12"/>
        <v>3.7163454175868802</v>
      </c>
      <c r="T63" s="115"/>
      <c r="U63" s="116"/>
    </row>
    <row r="64" ht="41.399999999999999" customHeight="1">
      <c r="A64" s="149" t="s">
        <v>110</v>
      </c>
      <c r="B64" s="150" t="s">
        <v>143</v>
      </c>
      <c r="C64" s="151" t="s">
        <v>144</v>
      </c>
      <c r="D64" s="152">
        <v>2027</v>
      </c>
      <c r="E64" s="152">
        <v>2027</v>
      </c>
      <c r="F64" s="148"/>
      <c r="G64" s="90">
        <f t="shared" si="9"/>
        <v>2.4089500021533499</v>
      </c>
      <c r="H64" s="90"/>
      <c r="I64" s="90">
        <f>910.573727466624/1000</f>
        <v>0.91057372746662391</v>
      </c>
      <c r="J64" s="90">
        <f t="shared" si="10"/>
        <v>1.498376274686726</v>
      </c>
      <c r="K64" s="90"/>
      <c r="L64" s="90"/>
      <c r="M64" s="90">
        <f t="shared" si="11"/>
        <v>2.4089500021533499</v>
      </c>
      <c r="N64" s="90"/>
      <c r="O64" s="90"/>
      <c r="P64" s="90">
        <v>2.4089500021533499</v>
      </c>
      <c r="Q64" s="90"/>
      <c r="R64" s="90">
        <f t="shared" si="12"/>
        <v>2.4089500021533499</v>
      </c>
      <c r="T64" s="115"/>
      <c r="U64" s="116"/>
    </row>
    <row r="65" ht="15">
      <c r="A65" s="149" t="s">
        <v>110</v>
      </c>
      <c r="B65" s="150" t="s">
        <v>145</v>
      </c>
      <c r="C65" s="151" t="s">
        <v>146</v>
      </c>
      <c r="D65" s="152">
        <v>2027</v>
      </c>
      <c r="E65" s="152">
        <v>2027</v>
      </c>
      <c r="F65" s="148"/>
      <c r="G65" s="90">
        <f t="shared" si="9"/>
        <v>0.75906992921427296</v>
      </c>
      <c r="H65" s="90"/>
      <c r="I65" s="90">
        <f>218.277530288064/1000</f>
        <v>0.21827753028806401</v>
      </c>
      <c r="J65" s="90">
        <f t="shared" si="10"/>
        <v>0.54079239892620889</v>
      </c>
      <c r="K65" s="90"/>
      <c r="L65" s="90"/>
      <c r="M65" s="90">
        <f t="shared" si="11"/>
        <v>0.75906992921427296</v>
      </c>
      <c r="N65" s="90"/>
      <c r="O65" s="90"/>
      <c r="P65" s="90">
        <v>0.75906992921427296</v>
      </c>
      <c r="Q65" s="90"/>
      <c r="R65" s="90">
        <f t="shared" si="12"/>
        <v>0.75906992921427296</v>
      </c>
      <c r="T65" s="115"/>
      <c r="U65" s="116"/>
    </row>
    <row r="66" ht="30" customHeight="1">
      <c r="A66" s="149" t="s">
        <v>110</v>
      </c>
      <c r="B66" s="150" t="s">
        <v>147</v>
      </c>
      <c r="C66" s="151" t="s">
        <v>148</v>
      </c>
      <c r="D66" s="152">
        <v>2028</v>
      </c>
      <c r="E66" s="152">
        <v>2028</v>
      </c>
      <c r="F66" s="148"/>
      <c r="G66" s="90">
        <f t="shared" si="9"/>
        <v>1.57071341534808</v>
      </c>
      <c r="H66" s="90"/>
      <c r="I66" s="90">
        <f>606.485066042419/1000</f>
        <v>0.60648506604241903</v>
      </c>
      <c r="J66" s="90">
        <f t="shared" si="10"/>
        <v>0.96422834930566093</v>
      </c>
      <c r="K66" s="90"/>
      <c r="L66" s="90"/>
      <c r="M66" s="90">
        <f t="shared" si="11"/>
        <v>1.57071341534808</v>
      </c>
      <c r="N66" s="90"/>
      <c r="O66" s="90"/>
      <c r="P66" s="90"/>
      <c r="Q66" s="90">
        <v>1.57071341534808</v>
      </c>
      <c r="R66" s="90">
        <f t="shared" si="12"/>
        <v>1.57071341534808</v>
      </c>
      <c r="T66" s="115"/>
      <c r="U66" s="116"/>
    </row>
    <row r="67" ht="15">
      <c r="A67" s="149" t="s">
        <v>110</v>
      </c>
      <c r="B67" s="150" t="s">
        <v>149</v>
      </c>
      <c r="C67" s="151" t="s">
        <v>150</v>
      </c>
      <c r="D67" s="152">
        <v>2028</v>
      </c>
      <c r="E67" s="152">
        <v>2028</v>
      </c>
      <c r="F67" s="148"/>
      <c r="G67" s="90">
        <f t="shared" si="9"/>
        <v>2.36327418776045</v>
      </c>
      <c r="H67" s="90"/>
      <c r="I67" s="90">
        <f>910.539421927649/1000</f>
        <v>0.91053942192764892</v>
      </c>
      <c r="J67" s="90">
        <f t="shared" si="10"/>
        <v>1.4527347658328011</v>
      </c>
      <c r="K67" s="90"/>
      <c r="L67" s="90"/>
      <c r="M67" s="90">
        <f t="shared" si="11"/>
        <v>2.36327418776045</v>
      </c>
      <c r="N67" s="90"/>
      <c r="O67" s="90"/>
      <c r="P67" s="90"/>
      <c r="Q67" s="90">
        <v>2.36327418776045</v>
      </c>
      <c r="R67" s="90">
        <f t="shared" si="12"/>
        <v>2.36327418776045</v>
      </c>
      <c r="T67" s="115"/>
      <c r="U67" s="116"/>
    </row>
    <row r="68" ht="45" customHeight="1">
      <c r="A68" s="149" t="s">
        <v>110</v>
      </c>
      <c r="B68" s="150" t="s">
        <v>217</v>
      </c>
      <c r="C68" s="151" t="s">
        <v>152</v>
      </c>
      <c r="D68" s="152">
        <v>2028</v>
      </c>
      <c r="E68" s="152">
        <v>2028</v>
      </c>
      <c r="F68" s="148"/>
      <c r="G68" s="90">
        <f t="shared" si="9"/>
        <v>3.5479825020718598</v>
      </c>
      <c r="H68" s="90"/>
      <c r="I68" s="90">
        <f>1335.47793685563/1000</f>
        <v>1.3354779368556302</v>
      </c>
      <c r="J68" s="90">
        <f t="shared" si="10"/>
        <v>2.2125045652162294</v>
      </c>
      <c r="K68" s="90"/>
      <c r="L68" s="90"/>
      <c r="M68" s="90">
        <f t="shared" si="11"/>
        <v>3.5479825020718598</v>
      </c>
      <c r="N68" s="90"/>
      <c r="O68" s="90"/>
      <c r="P68" s="90"/>
      <c r="Q68" s="90">
        <v>3.5479825020718598</v>
      </c>
      <c r="R68" s="90">
        <f t="shared" si="12"/>
        <v>3.5479825020718598</v>
      </c>
      <c r="T68" s="115"/>
      <c r="U68" s="116"/>
    </row>
    <row r="69" ht="15">
      <c r="A69" s="149" t="s">
        <v>110</v>
      </c>
      <c r="B69" s="150" t="s">
        <v>153</v>
      </c>
      <c r="C69" s="151" t="s">
        <v>154</v>
      </c>
      <c r="D69" s="152">
        <v>2028</v>
      </c>
      <c r="E69" s="152">
        <v>2028</v>
      </c>
      <c r="F69" s="148"/>
      <c r="G69" s="90">
        <f t="shared" si="9"/>
        <v>4.2644076665260604</v>
      </c>
      <c r="H69" s="90"/>
      <c r="I69" s="90">
        <f>1671.85565881511/1000</f>
        <v>1.6718556588151101</v>
      </c>
      <c r="J69" s="90">
        <f t="shared" si="10"/>
        <v>2.5925520077109505</v>
      </c>
      <c r="K69" s="90"/>
      <c r="L69" s="90"/>
      <c r="M69" s="90">
        <f t="shared" si="11"/>
        <v>4.2644076665260604</v>
      </c>
      <c r="N69" s="90"/>
      <c r="O69" s="90"/>
      <c r="P69" s="90"/>
      <c r="Q69" s="90">
        <v>4.2644076665260604</v>
      </c>
      <c r="R69" s="90">
        <f t="shared" si="12"/>
        <v>4.2644076665260604</v>
      </c>
      <c r="T69" s="115"/>
      <c r="U69" s="116"/>
    </row>
    <row r="70" ht="15">
      <c r="A70" s="149" t="s">
        <v>110</v>
      </c>
      <c r="B70" s="150" t="s">
        <v>155</v>
      </c>
      <c r="C70" s="151" t="s">
        <v>156</v>
      </c>
      <c r="D70" s="152">
        <v>2028</v>
      </c>
      <c r="E70" s="152">
        <v>2028</v>
      </c>
      <c r="F70" s="148"/>
      <c r="G70" s="90">
        <f t="shared" si="9"/>
        <v>0.59181387428467302</v>
      </c>
      <c r="H70" s="90"/>
      <c r="I70" s="90">
        <f>163.835996592553/1000</f>
        <v>0.16383599659255299</v>
      </c>
      <c r="J70" s="90">
        <f t="shared" si="10"/>
        <v>0.42797787769212003</v>
      </c>
      <c r="K70" s="90"/>
      <c r="L70" s="90"/>
      <c r="M70" s="90">
        <f t="shared" si="11"/>
        <v>0.59181387428467302</v>
      </c>
      <c r="N70" s="90"/>
      <c r="O70" s="90"/>
      <c r="P70" s="90"/>
      <c r="Q70" s="90">
        <v>0.59181387428467302</v>
      </c>
      <c r="R70" s="90">
        <f t="shared" si="12"/>
        <v>0.59181387428467302</v>
      </c>
      <c r="T70" s="115"/>
      <c r="U70" s="116"/>
    </row>
    <row r="71" ht="16.800000000000001" customHeight="1">
      <c r="A71" s="149" t="s">
        <v>110</v>
      </c>
      <c r="B71" s="150" t="s">
        <v>157</v>
      </c>
      <c r="C71" s="151" t="s">
        <v>158</v>
      </c>
      <c r="D71" s="152">
        <v>2028</v>
      </c>
      <c r="E71" s="152">
        <v>2028</v>
      </c>
      <c r="F71" s="148"/>
      <c r="G71" s="90">
        <f t="shared" si="9"/>
        <v>0.095719263751787687</v>
      </c>
      <c r="H71" s="90"/>
      <c r="I71" s="90">
        <f>26.125206682199/1000</f>
        <v>0.026125206682199</v>
      </c>
      <c r="J71" s="90">
        <f t="shared" si="10"/>
        <v>0.069594057069588683</v>
      </c>
      <c r="K71" s="90"/>
      <c r="L71" s="90"/>
      <c r="M71" s="90">
        <f t="shared" si="11"/>
        <v>0.095719263751787687</v>
      </c>
      <c r="N71" s="90"/>
      <c r="O71" s="90"/>
      <c r="P71" s="90"/>
      <c r="Q71" s="90">
        <v>0.095719263751787687</v>
      </c>
      <c r="R71" s="90">
        <f t="shared" si="12"/>
        <v>0.095719263751787687</v>
      </c>
      <c r="T71" s="115"/>
      <c r="U71" s="116"/>
    </row>
    <row r="72" ht="15" hidden="1">
      <c r="A72" s="139" t="s">
        <v>159</v>
      </c>
      <c r="B72" s="146" t="s">
        <v>160</v>
      </c>
      <c r="C72" s="141" t="s">
        <v>161</v>
      </c>
      <c r="D72" s="142"/>
      <c r="E72" s="142"/>
      <c r="F72" s="14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</row>
    <row r="73" ht="15" hidden="1">
      <c r="A73" s="139" t="s">
        <v>162</v>
      </c>
      <c r="B73" s="146" t="s">
        <v>163</v>
      </c>
      <c r="C73" s="141" t="s">
        <v>161</v>
      </c>
      <c r="D73" s="142"/>
      <c r="E73" s="142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</row>
    <row r="74" ht="15" hidden="1">
      <c r="A74" s="139" t="s">
        <v>164</v>
      </c>
      <c r="B74" s="146" t="s">
        <v>165</v>
      </c>
      <c r="C74" s="141" t="s">
        <v>161</v>
      </c>
      <c r="D74" s="142"/>
      <c r="E74" s="142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</row>
    <row r="75" ht="15" hidden="1">
      <c r="A75" s="139" t="s">
        <v>166</v>
      </c>
      <c r="B75" s="140" t="s">
        <v>167</v>
      </c>
      <c r="C75" s="141" t="s">
        <v>161</v>
      </c>
      <c r="D75" s="142"/>
      <c r="E75" s="142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</row>
    <row r="76" ht="15" hidden="1">
      <c r="A76" s="139" t="s">
        <v>168</v>
      </c>
      <c r="B76" s="146" t="s">
        <v>169</v>
      </c>
      <c r="C76" s="141" t="s">
        <v>161</v>
      </c>
      <c r="D76" s="142"/>
      <c r="E76" s="142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</row>
    <row r="77" ht="15" hidden="1">
      <c r="A77" s="139" t="s">
        <v>170</v>
      </c>
      <c r="B77" s="146" t="s">
        <v>171</v>
      </c>
      <c r="C77" s="141" t="s">
        <v>161</v>
      </c>
      <c r="D77" s="142"/>
      <c r="E77" s="142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</row>
    <row r="78" ht="15" hidden="1">
      <c r="A78" s="139" t="s">
        <v>172</v>
      </c>
      <c r="B78" s="146" t="s">
        <v>173</v>
      </c>
      <c r="C78" s="141" t="s">
        <v>161</v>
      </c>
      <c r="D78" s="142"/>
      <c r="E78" s="142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</row>
    <row r="79" ht="15" hidden="1">
      <c r="A79" s="139" t="s">
        <v>174</v>
      </c>
      <c r="B79" s="146" t="s">
        <v>175</v>
      </c>
      <c r="C79" s="141" t="s">
        <v>161</v>
      </c>
      <c r="D79" s="142"/>
      <c r="E79" s="142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</row>
    <row r="80" ht="15" hidden="1">
      <c r="A80" s="139" t="s">
        <v>176</v>
      </c>
      <c r="B80" s="146" t="s">
        <v>177</v>
      </c>
      <c r="C80" s="141" t="s">
        <v>161</v>
      </c>
      <c r="D80" s="142"/>
      <c r="E80" s="142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</row>
    <row r="81" ht="15" hidden="1">
      <c r="A81" s="139" t="s">
        <v>178</v>
      </c>
      <c r="B81" s="146" t="s">
        <v>179</v>
      </c>
      <c r="C81" s="141" t="s">
        <v>161</v>
      </c>
      <c r="D81" s="142"/>
      <c r="E81" s="142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</row>
    <row r="82" ht="15" hidden="1">
      <c r="A82" s="139" t="s">
        <v>180</v>
      </c>
      <c r="B82" s="146" t="s">
        <v>181</v>
      </c>
      <c r="C82" s="141" t="s">
        <v>161</v>
      </c>
      <c r="D82" s="142"/>
      <c r="E82" s="142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</row>
    <row r="83" ht="15" hidden="1">
      <c r="A83" s="139" t="s">
        <v>182</v>
      </c>
      <c r="B83" s="146" t="s">
        <v>183</v>
      </c>
      <c r="C83" s="141" t="s">
        <v>161</v>
      </c>
      <c r="D83" s="142"/>
      <c r="E83" s="142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</row>
    <row r="84" ht="15" hidden="1">
      <c r="A84" s="139" t="s">
        <v>184</v>
      </c>
      <c r="B84" s="146" t="s">
        <v>185</v>
      </c>
      <c r="C84" s="141" t="s">
        <v>161</v>
      </c>
      <c r="D84" s="142"/>
      <c r="E84" s="142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</row>
    <row r="85" ht="15" hidden="1">
      <c r="A85" s="139" t="s">
        <v>186</v>
      </c>
      <c r="B85" s="140" t="s">
        <v>187</v>
      </c>
      <c r="C85" s="154" t="s">
        <v>161</v>
      </c>
      <c r="D85" s="142"/>
      <c r="E85" s="142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</row>
    <row r="86" ht="15" hidden="1">
      <c r="A86" s="139" t="s">
        <v>188</v>
      </c>
      <c r="B86" s="146" t="s">
        <v>189</v>
      </c>
      <c r="C86" s="141" t="s">
        <v>161</v>
      </c>
      <c r="D86" s="142"/>
      <c r="E86" s="142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</row>
    <row r="87" ht="15" hidden="1">
      <c r="A87" s="139" t="s">
        <v>190</v>
      </c>
      <c r="B87" s="146" t="s">
        <v>191</v>
      </c>
      <c r="C87" s="141" t="s">
        <v>161</v>
      </c>
      <c r="D87" s="142"/>
      <c r="E87" s="142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</row>
    <row r="88" ht="15">
      <c r="A88" s="1"/>
      <c r="B88" s="1"/>
      <c r="C88" s="1"/>
      <c r="D88" s="1"/>
      <c r="E88" s="1"/>
    </row>
    <row r="89" ht="15">
      <c r="A89" s="1"/>
      <c r="B89" s="1"/>
      <c r="C89" s="1"/>
      <c r="D89" s="1"/>
      <c r="E89" s="1"/>
    </row>
    <row r="90" ht="15"/>
    <row r="91" ht="15"/>
  </sheetData>
  <mergeCells count="19">
    <mergeCell ref="H1:R1"/>
    <mergeCell ref="H2:R2"/>
    <mergeCell ref="A3:R3"/>
    <mergeCell ref="A4:R4"/>
    <mergeCell ref="A5:R5"/>
    <mergeCell ref="A6:R6"/>
    <mergeCell ref="A7:R7"/>
    <mergeCell ref="A8:A10"/>
    <mergeCell ref="B8:B10"/>
    <mergeCell ref="C8:C10"/>
    <mergeCell ref="D8:D10"/>
    <mergeCell ref="E8:E9"/>
    <mergeCell ref="F8:F9"/>
    <mergeCell ref="G8:K8"/>
    <mergeCell ref="L8:M8"/>
    <mergeCell ref="N8:R8"/>
    <mergeCell ref="G9:K9"/>
    <mergeCell ref="L9:M9"/>
    <mergeCell ref="R9:R10"/>
  </mergeCells>
  <printOptions headings="0" gridLines="0"/>
  <pageMargins left="0.15748031496062992" right="0.15748031496062992" top="0.78740157480314954" bottom="0.19685039370078738" header="0" footer="0.15748031496062992"/>
  <pageSetup paperSize="9" scale="37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E1F5"/>
    <outlinePr applyStyles="0" summaryBelow="1" summaryRight="1" showOutlineSymbols="1"/>
    <pageSetUpPr autoPageBreaks="1" fitToPage="1"/>
  </sheetPr>
  <sheetViews>
    <sheetView zoomScale="80" workbookViewId="0">
      <selection activeCell="J58" activeCellId="0" sqref="A1:R58"/>
    </sheetView>
  </sheetViews>
  <sheetFormatPr defaultColWidth="9" defaultRowHeight="15"/>
  <cols>
    <col customWidth="1" min="1" max="1" style="155" width="8.33203125"/>
    <col customWidth="1" min="2" max="2" style="155" width="100.88671875"/>
    <col customWidth="1" min="3" max="3" style="156" width="17.109375"/>
    <col customWidth="1" min="4" max="4" style="155" width="14.44140625"/>
    <col customWidth="1" min="5" max="5" style="155" width="25.44140625"/>
    <col customWidth="1" min="6" max="6" style="155" width="8.77734375"/>
    <col customWidth="1" min="7" max="7" style="155" width="7.6640625"/>
    <col customWidth="1" min="8" max="8" style="157" width="23.25390625"/>
    <col customWidth="1" min="9" max="9" style="155" width="31.33203125"/>
    <col customWidth="1" min="10" max="10" style="155" width="10.6640625"/>
    <col customWidth="1" hidden="1" min="11" max="11" style="155" width="1.33203125"/>
    <col customWidth="1" hidden="1" min="12" max="12" style="155" width="0.33203125"/>
    <col customWidth="1" hidden="1" min="13" max="18" style="155" width="9"/>
    <col customWidth="1" min="19" max="30" style="155" width="9"/>
    <col min="31" max="16384" style="155" width="9"/>
  </cols>
  <sheetData>
    <row r="1" ht="29.25" customHeight="1">
      <c r="A1" s="158"/>
      <c r="B1" s="158"/>
      <c r="C1" s="159"/>
      <c r="D1" s="158"/>
      <c r="E1" s="158"/>
      <c r="F1" s="160"/>
      <c r="H1" s="161" t="str">
        <f>'0'!AB3</f>
        <v xml:space="preserve">Приложение № 3.1 к приказу  </v>
      </c>
      <c r="I1" s="161"/>
      <c r="J1" s="161"/>
      <c r="K1" s="158"/>
      <c r="L1" s="158"/>
      <c r="M1" s="158"/>
      <c r="N1" s="158"/>
      <c r="O1" s="158"/>
      <c r="P1" s="158"/>
      <c r="Q1" s="158"/>
      <c r="R1" s="158"/>
    </row>
    <row r="2" ht="26.5" customHeight="1">
      <c r="A2" s="158"/>
      <c r="B2" s="158"/>
      <c r="C2" s="158"/>
      <c r="D2" s="162"/>
      <c r="E2" s="158"/>
      <c r="F2" s="163"/>
      <c r="H2" s="161" t="str">
        <f>'0'!AC1</f>
        <v xml:space="preserve">Минпромэнерго Чувашии от 31.10.2024 № 01-04/92  </v>
      </c>
      <c r="I2" s="161"/>
      <c r="J2" s="161"/>
      <c r="K2" s="162"/>
      <c r="L2" s="162"/>
      <c r="M2" s="158"/>
      <c r="N2" s="158"/>
      <c r="O2" s="158"/>
      <c r="P2" s="158"/>
      <c r="Q2" s="158"/>
      <c r="R2" s="158"/>
    </row>
    <row r="3" ht="16.300000000000001" customHeight="1">
      <c r="A3" s="164" t="s">
        <v>218</v>
      </c>
      <c r="B3" s="164"/>
      <c r="C3" s="164"/>
      <c r="D3" s="164"/>
      <c r="E3" s="164"/>
      <c r="F3" s="164"/>
      <c r="G3" s="164"/>
      <c r="H3" s="164"/>
      <c r="I3" s="164"/>
      <c r="J3" s="164"/>
      <c r="K3" s="165"/>
      <c r="L3" s="165"/>
      <c r="M3" s="165"/>
      <c r="N3" s="165"/>
      <c r="O3" s="158"/>
      <c r="P3" s="158"/>
      <c r="Q3" s="158"/>
      <c r="R3" s="158"/>
    </row>
    <row r="4" ht="18">
      <c r="A4" s="166" t="s">
        <v>219</v>
      </c>
      <c r="B4" s="166"/>
      <c r="C4" s="166"/>
      <c r="D4" s="166"/>
      <c r="E4" s="166"/>
      <c r="F4" s="166"/>
      <c r="G4" s="166"/>
      <c r="H4" s="166"/>
      <c r="I4" s="166"/>
      <c r="J4" s="166"/>
      <c r="K4" s="158"/>
      <c r="L4" s="158"/>
      <c r="M4" s="158"/>
      <c r="N4" s="158"/>
      <c r="O4" s="158"/>
      <c r="P4" s="158"/>
      <c r="Q4" s="158"/>
      <c r="R4" s="158"/>
    </row>
    <row r="5" ht="17.699999999999999" customHeight="1">
      <c r="A5" s="167" t="str">
        <f>'0'!AB10</f>
        <v xml:space="preserve">Общество с ограниченной ответственностью «РЭС-Энерго» 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>
      <c r="A6" s="98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</row>
    <row r="7" s="168" customFormat="1" ht="57.100000000000001" customHeight="1">
      <c r="A7" s="169" t="s">
        <v>3</v>
      </c>
      <c r="B7" s="170" t="s">
        <v>4</v>
      </c>
      <c r="C7" s="171" t="s">
        <v>5</v>
      </c>
      <c r="D7" s="49" t="s">
        <v>220</v>
      </c>
      <c r="E7" s="170"/>
      <c r="F7" s="170"/>
      <c r="G7" s="170"/>
      <c r="H7" s="170"/>
      <c r="I7" s="170"/>
      <c r="J7" s="170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</row>
    <row r="8" ht="172.55000000000001" customHeight="1">
      <c r="A8" s="172"/>
      <c r="B8" s="170"/>
      <c r="C8" s="173"/>
      <c r="D8" s="174" t="s">
        <v>221</v>
      </c>
      <c r="E8" s="174" t="s">
        <v>222</v>
      </c>
      <c r="F8" s="175" t="s">
        <v>223</v>
      </c>
      <c r="G8" s="175" t="s">
        <v>224</v>
      </c>
      <c r="H8" s="176" t="s">
        <v>225</v>
      </c>
      <c r="I8" s="177" t="s">
        <v>226</v>
      </c>
      <c r="J8" s="178" t="s">
        <v>227</v>
      </c>
      <c r="T8" s="155"/>
    </row>
    <row r="9" s="155" customFormat="1" ht="104.59999999999999" customHeight="1">
      <c r="A9" s="179"/>
      <c r="B9" s="170"/>
      <c r="C9" s="180"/>
      <c r="D9" s="174"/>
      <c r="E9" s="174"/>
      <c r="F9" s="174"/>
      <c r="G9" s="174"/>
      <c r="H9" s="181" t="s">
        <v>228</v>
      </c>
      <c r="I9" s="182"/>
      <c r="J9" s="183"/>
    </row>
    <row r="10">
      <c r="A10" s="184">
        <v>1</v>
      </c>
      <c r="B10" s="185">
        <v>2</v>
      </c>
      <c r="C10" s="186">
        <v>3</v>
      </c>
      <c r="D10" s="187" t="s">
        <v>229</v>
      </c>
      <c r="E10" s="187" t="s">
        <v>230</v>
      </c>
      <c r="F10" s="187" t="s">
        <v>231</v>
      </c>
      <c r="G10" s="187" t="s">
        <v>232</v>
      </c>
      <c r="H10" s="188" t="s">
        <v>233</v>
      </c>
      <c r="I10" s="189" t="s">
        <v>234</v>
      </c>
      <c r="J10" s="190" t="s">
        <v>235</v>
      </c>
    </row>
    <row r="11">
      <c r="A11" s="191" t="s">
        <v>236</v>
      </c>
      <c r="B11" s="192" t="s">
        <v>48</v>
      </c>
      <c r="C11" s="193" t="s">
        <v>161</v>
      </c>
      <c r="D11" s="194"/>
      <c r="E11" s="195"/>
      <c r="F11" s="195"/>
      <c r="G11" s="195"/>
      <c r="H11" s="196">
        <f>H18</f>
        <v>14.916915205619999</v>
      </c>
      <c r="I11" s="195"/>
      <c r="J11" s="195"/>
    </row>
    <row r="12" ht="12" customHeight="1">
      <c r="A12" s="197" t="s">
        <v>49</v>
      </c>
      <c r="B12" s="198" t="s">
        <v>50</v>
      </c>
      <c r="C12" s="193" t="s">
        <v>161</v>
      </c>
      <c r="D12" s="194"/>
      <c r="E12" s="195"/>
      <c r="F12" s="195"/>
      <c r="G12" s="195"/>
      <c r="H12" s="196"/>
      <c r="I12" s="195"/>
      <c r="J12" s="195"/>
    </row>
    <row r="13" ht="31.25">
      <c r="A13" s="197" t="s">
        <v>51</v>
      </c>
      <c r="B13" s="198" t="s">
        <v>52</v>
      </c>
      <c r="C13" s="193" t="s">
        <v>161</v>
      </c>
      <c r="D13" s="194"/>
      <c r="E13" s="195"/>
      <c r="F13" s="195"/>
      <c r="G13" s="195"/>
      <c r="H13" s="196">
        <f>H11</f>
        <v>14.916915205619999</v>
      </c>
      <c r="I13" s="195"/>
      <c r="J13" s="195"/>
    </row>
    <row r="14" ht="31.25" hidden="1">
      <c r="A14" s="197" t="s">
        <v>53</v>
      </c>
      <c r="B14" s="198" t="s">
        <v>54</v>
      </c>
      <c r="C14" s="193" t="s">
        <v>161</v>
      </c>
      <c r="D14" s="194"/>
      <c r="E14" s="195"/>
      <c r="F14" s="195"/>
      <c r="G14" s="195"/>
      <c r="H14" s="196"/>
      <c r="I14" s="195"/>
      <c r="J14" s="195"/>
    </row>
    <row r="15" hidden="1">
      <c r="A15" s="197" t="s">
        <v>55</v>
      </c>
      <c r="B15" s="198" t="s">
        <v>56</v>
      </c>
      <c r="C15" s="193" t="s">
        <v>161</v>
      </c>
      <c r="D15" s="194"/>
      <c r="E15" s="195"/>
      <c r="F15" s="195"/>
      <c r="G15" s="195"/>
      <c r="H15" s="196"/>
      <c r="I15" s="195"/>
      <c r="J15" s="195"/>
    </row>
    <row r="16" hidden="1">
      <c r="A16" s="197" t="s">
        <v>57</v>
      </c>
      <c r="B16" s="198" t="s">
        <v>58</v>
      </c>
      <c r="C16" s="193" t="s">
        <v>161</v>
      </c>
      <c r="D16" s="194"/>
      <c r="E16" s="195"/>
      <c r="F16" s="195"/>
      <c r="G16" s="195"/>
      <c r="H16" s="196"/>
      <c r="I16" s="195"/>
      <c r="J16" s="195"/>
    </row>
    <row r="17" hidden="1">
      <c r="A17" s="197" t="s">
        <v>59</v>
      </c>
      <c r="B17" s="198" t="s">
        <v>60</v>
      </c>
      <c r="C17" s="193" t="s">
        <v>161</v>
      </c>
      <c r="D17" s="194"/>
      <c r="E17" s="195"/>
      <c r="F17" s="195"/>
      <c r="G17" s="195"/>
      <c r="H17" s="196">
        <f>I62</f>
        <v>0</v>
      </c>
      <c r="I17" s="195"/>
      <c r="J17" s="195"/>
    </row>
    <row r="18" ht="24" customHeight="1">
      <c r="A18" s="197" t="s">
        <v>61</v>
      </c>
      <c r="B18" s="198" t="s">
        <v>62</v>
      </c>
      <c r="C18" s="193" t="s">
        <v>161</v>
      </c>
      <c r="D18" s="194"/>
      <c r="E18" s="195"/>
      <c r="F18" s="195"/>
      <c r="G18" s="195"/>
      <c r="H18" s="196">
        <f>H46</f>
        <v>14.916915205619999</v>
      </c>
      <c r="I18" s="195"/>
      <c r="J18" s="195"/>
    </row>
    <row r="19" ht="15">
      <c r="A19" s="197" t="s">
        <v>63</v>
      </c>
      <c r="B19" s="198" t="s">
        <v>64</v>
      </c>
      <c r="C19" s="193" t="s">
        <v>161</v>
      </c>
      <c r="D19" s="194"/>
      <c r="E19" s="195"/>
      <c r="F19" s="195"/>
      <c r="G19" s="195"/>
      <c r="H19" s="196"/>
      <c r="I19" s="195"/>
      <c r="J19" s="195"/>
    </row>
    <row r="20" ht="15" hidden="1">
      <c r="A20" s="197" t="s">
        <v>65</v>
      </c>
      <c r="B20" s="198" t="s">
        <v>66</v>
      </c>
      <c r="C20" s="193" t="s">
        <v>161</v>
      </c>
      <c r="D20" s="194"/>
      <c r="E20" s="195"/>
      <c r="F20" s="195"/>
      <c r="G20" s="195"/>
      <c r="H20" s="196"/>
      <c r="I20" s="195"/>
      <c r="J20" s="195"/>
    </row>
    <row r="21" ht="15" hidden="1">
      <c r="A21" s="197" t="s">
        <v>67</v>
      </c>
      <c r="B21" s="198" t="s">
        <v>237</v>
      </c>
      <c r="C21" s="193" t="s">
        <v>161</v>
      </c>
      <c r="D21" s="194"/>
      <c r="E21" s="195"/>
      <c r="F21" s="195"/>
      <c r="G21" s="195"/>
      <c r="H21" s="196"/>
      <c r="I21" s="195"/>
      <c r="J21" s="195"/>
    </row>
    <row r="22" ht="15" hidden="1">
      <c r="A22" s="197" t="s">
        <v>69</v>
      </c>
      <c r="B22" s="198" t="s">
        <v>70</v>
      </c>
      <c r="C22" s="193" t="s">
        <v>161</v>
      </c>
      <c r="D22" s="194"/>
      <c r="E22" s="195"/>
      <c r="F22" s="195"/>
      <c r="G22" s="195"/>
      <c r="H22" s="196"/>
      <c r="I22" s="195"/>
      <c r="J22" s="195"/>
    </row>
    <row r="23" ht="15" hidden="1">
      <c r="A23" s="197" t="s">
        <v>71</v>
      </c>
      <c r="B23" s="198" t="s">
        <v>72</v>
      </c>
      <c r="C23" s="193" t="s">
        <v>161</v>
      </c>
      <c r="D23" s="194"/>
      <c r="E23" s="195"/>
      <c r="F23" s="195"/>
      <c r="G23" s="195"/>
      <c r="H23" s="196"/>
      <c r="I23" s="195"/>
      <c r="J23" s="195"/>
    </row>
    <row r="24" ht="15" hidden="1">
      <c r="A24" s="197" t="s">
        <v>73</v>
      </c>
      <c r="B24" s="198" t="s">
        <v>74</v>
      </c>
      <c r="C24" s="193" t="s">
        <v>161</v>
      </c>
      <c r="D24" s="194"/>
      <c r="E24" s="195"/>
      <c r="F24" s="195"/>
      <c r="G24" s="195"/>
      <c r="H24" s="196"/>
      <c r="I24" s="195"/>
      <c r="J24" s="195"/>
    </row>
    <row r="25" ht="15" hidden="1">
      <c r="A25" s="197" t="s">
        <v>75</v>
      </c>
      <c r="B25" s="198" t="s">
        <v>238</v>
      </c>
      <c r="C25" s="193" t="s">
        <v>161</v>
      </c>
      <c r="D25" s="194"/>
      <c r="E25" s="195"/>
      <c r="F25" s="195"/>
      <c r="G25" s="195"/>
      <c r="H25" s="196"/>
      <c r="I25" s="195"/>
      <c r="J25" s="195"/>
    </row>
    <row r="26" ht="15" hidden="1">
      <c r="A26" s="197" t="s">
        <v>77</v>
      </c>
      <c r="B26" s="198" t="s">
        <v>78</v>
      </c>
      <c r="C26" s="193" t="s">
        <v>161</v>
      </c>
      <c r="D26" s="194"/>
      <c r="E26" s="195"/>
      <c r="F26" s="195"/>
      <c r="G26" s="195"/>
      <c r="H26" s="196"/>
      <c r="I26" s="195"/>
      <c r="J26" s="195"/>
    </row>
    <row r="27" ht="15" hidden="1">
      <c r="A27" s="197" t="s">
        <v>79</v>
      </c>
      <c r="B27" s="198" t="s">
        <v>80</v>
      </c>
      <c r="C27" s="193" t="s">
        <v>161</v>
      </c>
      <c r="D27" s="194"/>
      <c r="E27" s="195"/>
      <c r="F27" s="195"/>
      <c r="G27" s="195"/>
      <c r="H27" s="196"/>
      <c r="I27" s="195"/>
      <c r="J27" s="195"/>
    </row>
    <row r="28" ht="15" hidden="1">
      <c r="A28" s="197" t="s">
        <v>81</v>
      </c>
      <c r="B28" s="198" t="s">
        <v>239</v>
      </c>
      <c r="C28" s="193" t="s">
        <v>161</v>
      </c>
      <c r="D28" s="194"/>
      <c r="E28" s="195"/>
      <c r="F28" s="195"/>
      <c r="G28" s="195"/>
      <c r="H28" s="196"/>
      <c r="I28" s="195"/>
      <c r="J28" s="195"/>
    </row>
    <row r="29" ht="15" hidden="1">
      <c r="A29" s="197" t="s">
        <v>81</v>
      </c>
      <c r="B29" s="198" t="s">
        <v>240</v>
      </c>
      <c r="C29" s="193" t="s">
        <v>161</v>
      </c>
      <c r="D29" s="194"/>
      <c r="E29" s="195"/>
      <c r="F29" s="195"/>
      <c r="G29" s="195"/>
      <c r="H29" s="196"/>
      <c r="I29" s="195"/>
      <c r="J29" s="195"/>
    </row>
    <row r="30" ht="15" hidden="1">
      <c r="A30" s="197" t="s">
        <v>81</v>
      </c>
      <c r="B30" s="198" t="s">
        <v>84</v>
      </c>
      <c r="C30" s="193" t="s">
        <v>161</v>
      </c>
      <c r="D30" s="194"/>
      <c r="E30" s="195"/>
      <c r="F30" s="195"/>
      <c r="G30" s="195"/>
      <c r="H30" s="196"/>
      <c r="I30" s="195"/>
      <c r="J30" s="195"/>
    </row>
    <row r="31" ht="15" hidden="1">
      <c r="A31" s="197" t="s">
        <v>81</v>
      </c>
      <c r="B31" s="198" t="s">
        <v>85</v>
      </c>
      <c r="C31" s="193" t="s">
        <v>161</v>
      </c>
      <c r="D31" s="194"/>
      <c r="E31" s="195"/>
      <c r="F31" s="195"/>
      <c r="G31" s="195"/>
      <c r="H31" s="196"/>
      <c r="I31" s="195"/>
      <c r="J31" s="195"/>
    </row>
    <row r="32" ht="15" hidden="1">
      <c r="A32" s="197" t="s">
        <v>86</v>
      </c>
      <c r="B32" s="198" t="s">
        <v>239</v>
      </c>
      <c r="C32" s="193" t="s">
        <v>161</v>
      </c>
      <c r="D32" s="194"/>
      <c r="E32" s="195"/>
      <c r="F32" s="195"/>
      <c r="G32" s="195"/>
      <c r="H32" s="196"/>
      <c r="I32" s="195"/>
      <c r="J32" s="195"/>
    </row>
    <row r="33" ht="15" hidden="1">
      <c r="A33" s="197" t="s">
        <v>86</v>
      </c>
      <c r="B33" s="198" t="s">
        <v>240</v>
      </c>
      <c r="C33" s="193" t="s">
        <v>161</v>
      </c>
      <c r="D33" s="194"/>
      <c r="E33" s="195"/>
      <c r="F33" s="195"/>
      <c r="G33" s="195"/>
      <c r="H33" s="196"/>
      <c r="I33" s="195"/>
      <c r="J33" s="195"/>
    </row>
    <row r="34" ht="15" hidden="1">
      <c r="A34" s="197" t="s">
        <v>86</v>
      </c>
      <c r="B34" s="198" t="s">
        <v>84</v>
      </c>
      <c r="C34" s="193" t="s">
        <v>161</v>
      </c>
      <c r="D34" s="194"/>
      <c r="E34" s="195"/>
      <c r="F34" s="195"/>
      <c r="G34" s="195"/>
      <c r="H34" s="196"/>
      <c r="I34" s="195"/>
      <c r="J34" s="195"/>
    </row>
    <row r="35" ht="15" hidden="1">
      <c r="A35" s="197" t="s">
        <v>86</v>
      </c>
      <c r="B35" s="198" t="s">
        <v>87</v>
      </c>
      <c r="C35" s="193" t="s">
        <v>161</v>
      </c>
      <c r="D35" s="194"/>
      <c r="E35" s="195"/>
      <c r="F35" s="195"/>
      <c r="G35" s="195"/>
      <c r="H35" s="196"/>
      <c r="I35" s="195"/>
      <c r="J35" s="195"/>
    </row>
    <row r="36" ht="15" hidden="1">
      <c r="A36" s="197" t="s">
        <v>88</v>
      </c>
      <c r="B36" s="198" t="s">
        <v>241</v>
      </c>
      <c r="C36" s="193" t="s">
        <v>161</v>
      </c>
      <c r="D36" s="194"/>
      <c r="E36" s="195"/>
      <c r="F36" s="195"/>
      <c r="G36" s="195"/>
      <c r="H36" s="196"/>
      <c r="I36" s="195"/>
      <c r="J36" s="195"/>
    </row>
    <row r="37" ht="15" hidden="1">
      <c r="A37" s="197" t="s">
        <v>90</v>
      </c>
      <c r="B37" s="198" t="s">
        <v>91</v>
      </c>
      <c r="C37" s="193" t="s">
        <v>161</v>
      </c>
      <c r="D37" s="194"/>
      <c r="E37" s="195"/>
      <c r="F37" s="195"/>
      <c r="G37" s="195"/>
      <c r="H37" s="196"/>
      <c r="I37" s="195"/>
      <c r="J37" s="195"/>
    </row>
    <row r="38" ht="15" hidden="1">
      <c r="A38" s="197" t="s">
        <v>92</v>
      </c>
      <c r="B38" s="198" t="s">
        <v>242</v>
      </c>
      <c r="C38" s="193" t="s">
        <v>161</v>
      </c>
      <c r="D38" s="194"/>
      <c r="E38" s="195"/>
      <c r="F38" s="195"/>
      <c r="G38" s="195"/>
      <c r="H38" s="196"/>
      <c r="I38" s="195"/>
      <c r="J38" s="195"/>
    </row>
    <row r="39" ht="15">
      <c r="A39" s="197" t="s">
        <v>94</v>
      </c>
      <c r="B39" s="198" t="s">
        <v>95</v>
      </c>
      <c r="C39" s="199" t="s">
        <v>161</v>
      </c>
      <c r="D39" s="194"/>
      <c r="E39" s="195"/>
      <c r="F39" s="195"/>
      <c r="G39" s="195"/>
      <c r="H39" s="196">
        <f>H46</f>
        <v>14.916915205619999</v>
      </c>
      <c r="I39" s="195"/>
      <c r="J39" s="195"/>
    </row>
    <row r="40" ht="28.5">
      <c r="A40" s="197" t="s">
        <v>96</v>
      </c>
      <c r="B40" s="198" t="s">
        <v>97</v>
      </c>
      <c r="C40" s="199" t="s">
        <v>161</v>
      </c>
      <c r="D40" s="194"/>
      <c r="E40" s="195"/>
      <c r="F40" s="195"/>
      <c r="G40" s="195"/>
      <c r="H40" s="196"/>
      <c r="I40" s="195"/>
      <c r="J40" s="195"/>
    </row>
    <row r="41" ht="15" hidden="1">
      <c r="A41" s="197" t="s">
        <v>98</v>
      </c>
      <c r="B41" s="198" t="s">
        <v>99</v>
      </c>
      <c r="C41" s="199" t="s">
        <v>161</v>
      </c>
      <c r="D41" s="194"/>
      <c r="E41" s="195"/>
      <c r="F41" s="195"/>
      <c r="G41" s="195"/>
      <c r="H41" s="196"/>
      <c r="I41" s="195"/>
      <c r="J41" s="195"/>
    </row>
    <row r="42" ht="15" hidden="1">
      <c r="A42" s="197" t="s">
        <v>100</v>
      </c>
      <c r="B42" s="198" t="s">
        <v>101</v>
      </c>
      <c r="C42" s="193" t="s">
        <v>161</v>
      </c>
      <c r="D42" s="194"/>
      <c r="E42" s="195"/>
      <c r="F42" s="195"/>
      <c r="G42" s="195"/>
      <c r="H42" s="196"/>
      <c r="I42" s="195"/>
      <c r="J42" s="195"/>
    </row>
    <row r="43" ht="15">
      <c r="A43" s="197" t="s">
        <v>102</v>
      </c>
      <c r="B43" s="198" t="s">
        <v>103</v>
      </c>
      <c r="C43" s="193" t="s">
        <v>161</v>
      </c>
      <c r="D43" s="194"/>
      <c r="E43" s="195"/>
      <c r="F43" s="195"/>
      <c r="G43" s="195"/>
      <c r="H43" s="196"/>
      <c r="I43" s="195"/>
      <c r="J43" s="195"/>
    </row>
    <row r="44" ht="15" hidden="1">
      <c r="A44" s="197" t="s">
        <v>104</v>
      </c>
      <c r="B44" s="198" t="s">
        <v>105</v>
      </c>
      <c r="C44" s="193" t="s">
        <v>161</v>
      </c>
      <c r="D44" s="194"/>
      <c r="E44" s="195"/>
      <c r="F44" s="195"/>
      <c r="G44" s="195"/>
      <c r="H44" s="196"/>
      <c r="I44" s="195"/>
      <c r="J44" s="195"/>
    </row>
    <row r="45" ht="25.800000000000001" hidden="1" customHeight="1">
      <c r="A45" s="197" t="s">
        <v>106</v>
      </c>
      <c r="B45" s="200" t="s">
        <v>107</v>
      </c>
      <c r="C45" s="199" t="s">
        <v>161</v>
      </c>
      <c r="D45" s="194"/>
      <c r="E45" s="195"/>
      <c r="F45" s="195"/>
      <c r="G45" s="195"/>
      <c r="H45" s="196"/>
      <c r="I45" s="195"/>
      <c r="J45" s="195"/>
    </row>
    <row r="46" ht="15">
      <c r="A46" s="197" t="s">
        <v>108</v>
      </c>
      <c r="B46" s="198" t="s">
        <v>109</v>
      </c>
      <c r="C46" s="199" t="s">
        <v>161</v>
      </c>
      <c r="D46" s="194"/>
      <c r="E46" s="195"/>
      <c r="F46" s="195"/>
      <c r="G46" s="195"/>
      <c r="H46" s="196">
        <f>H47</f>
        <v>14.916915205619999</v>
      </c>
      <c r="I46" s="195"/>
      <c r="J46" s="195"/>
    </row>
    <row r="47" ht="15">
      <c r="A47" s="197" t="s">
        <v>110</v>
      </c>
      <c r="B47" s="200" t="s">
        <v>111</v>
      </c>
      <c r="C47" s="199" t="s">
        <v>161</v>
      </c>
      <c r="D47" s="194"/>
      <c r="E47" s="195"/>
      <c r="F47" s="195"/>
      <c r="G47" s="195"/>
      <c r="H47" s="196">
        <f>SUM(H48:H53)</f>
        <v>14.916915205619999</v>
      </c>
      <c r="I47" s="195"/>
      <c r="J47" s="19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</row>
    <row r="48" ht="45">
      <c r="A48" s="201" t="s">
        <v>110</v>
      </c>
      <c r="B48" s="87" t="s">
        <v>112</v>
      </c>
      <c r="C48" s="88" t="s">
        <v>113</v>
      </c>
      <c r="D48" s="194"/>
      <c r="E48" s="195"/>
      <c r="F48" s="195"/>
      <c r="G48" s="195"/>
      <c r="H48" s="196">
        <f>3.02238169503*1.2</f>
        <v>3.6268580340359997</v>
      </c>
      <c r="I48" s="195"/>
      <c r="J48" s="195"/>
    </row>
    <row r="49" ht="30">
      <c r="A49" s="201" t="s">
        <v>110</v>
      </c>
      <c r="B49" s="87" t="s">
        <v>115</v>
      </c>
      <c r="C49" s="88" t="s">
        <v>116</v>
      </c>
      <c r="D49" s="194"/>
      <c r="E49" s="195"/>
      <c r="F49" s="195"/>
      <c r="G49" s="195"/>
      <c r="H49" s="196">
        <f>1.82000868889*1.2</f>
        <v>2.1840104266679998</v>
      </c>
      <c r="I49" s="195"/>
      <c r="J49" s="195"/>
    </row>
    <row r="50" ht="60">
      <c r="A50" s="201" t="s">
        <v>110</v>
      </c>
      <c r="B50" s="87" t="s">
        <v>117</v>
      </c>
      <c r="C50" s="88" t="s">
        <v>118</v>
      </c>
      <c r="D50" s="194"/>
      <c r="E50" s="195"/>
      <c r="F50" s="195"/>
      <c r="G50" s="195"/>
      <c r="H50" s="196">
        <f>2.96290516738*1.2</f>
        <v>3.555486200856</v>
      </c>
      <c r="I50" s="195"/>
      <c r="J50" s="195"/>
    </row>
    <row r="51" ht="75">
      <c r="A51" s="201" t="s">
        <v>110</v>
      </c>
      <c r="B51" s="87" t="s">
        <v>119</v>
      </c>
      <c r="C51" s="88" t="s">
        <v>120</v>
      </c>
      <c r="D51" s="194"/>
      <c r="E51" s="195"/>
      <c r="F51" s="195"/>
      <c r="G51" s="195"/>
      <c r="H51" s="196">
        <f>2.81012681221*1.2</f>
        <v>3.3721521746519998</v>
      </c>
      <c r="I51" s="195"/>
      <c r="J51" s="195"/>
    </row>
    <row r="52" ht="30">
      <c r="A52" s="201" t="s">
        <v>110</v>
      </c>
      <c r="B52" s="87" t="s">
        <v>121</v>
      </c>
      <c r="C52" s="88" t="s">
        <v>122</v>
      </c>
      <c r="D52" s="194"/>
      <c r="E52" s="195"/>
      <c r="F52" s="195"/>
      <c r="G52" s="195"/>
      <c r="H52" s="196">
        <f>0.624023230820001*1.2</f>
        <v>0.74882787698400122</v>
      </c>
      <c r="I52" s="195"/>
      <c r="J52" s="195"/>
    </row>
    <row r="53" ht="30">
      <c r="A53" s="201" t="s">
        <v>110</v>
      </c>
      <c r="B53" s="202" t="s">
        <v>123</v>
      </c>
      <c r="C53" s="88" t="s">
        <v>124</v>
      </c>
      <c r="D53" s="194"/>
      <c r="E53" s="195"/>
      <c r="F53" s="195"/>
      <c r="G53" s="195"/>
      <c r="H53" s="196">
        <f>1.19131707702*1.2</f>
        <v>1.4295804924239999</v>
      </c>
      <c r="I53" s="195"/>
      <c r="J53" s="195"/>
    </row>
    <row r="54" ht="15" hidden="1">
      <c r="A54" s="197" t="s">
        <v>159</v>
      </c>
      <c r="B54" s="200" t="s">
        <v>160</v>
      </c>
      <c r="C54" s="203" t="s">
        <v>161</v>
      </c>
      <c r="D54" s="195"/>
      <c r="E54" s="195"/>
      <c r="F54" s="195"/>
      <c r="G54" s="195"/>
      <c r="H54" s="204"/>
      <c r="I54" s="196"/>
      <c r="J54" s="195"/>
    </row>
    <row r="55" ht="15" hidden="1">
      <c r="A55" s="197" t="s">
        <v>162</v>
      </c>
      <c r="B55" s="200" t="s">
        <v>163</v>
      </c>
      <c r="C55" s="203" t="s">
        <v>161</v>
      </c>
      <c r="D55" s="195"/>
      <c r="E55" s="195"/>
      <c r="F55" s="195"/>
      <c r="G55" s="195"/>
      <c r="H55" s="204"/>
      <c r="I55" s="196"/>
      <c r="J55" s="195"/>
    </row>
    <row r="56" ht="15" hidden="1">
      <c r="A56" s="197" t="s">
        <v>164</v>
      </c>
      <c r="B56" s="200" t="s">
        <v>165</v>
      </c>
      <c r="C56" s="203" t="s">
        <v>161</v>
      </c>
      <c r="D56" s="195"/>
      <c r="E56" s="195"/>
      <c r="F56" s="195"/>
      <c r="G56" s="195"/>
      <c r="H56" s="204"/>
      <c r="I56" s="196"/>
      <c r="J56" s="195"/>
    </row>
    <row r="57" ht="15" hidden="1">
      <c r="A57" s="197" t="s">
        <v>166</v>
      </c>
      <c r="B57" s="198" t="s">
        <v>167</v>
      </c>
      <c r="C57" s="203" t="s">
        <v>161</v>
      </c>
      <c r="D57" s="195"/>
      <c r="E57" s="195"/>
      <c r="F57" s="195"/>
      <c r="G57" s="195"/>
      <c r="H57" s="204"/>
      <c r="I57" s="196"/>
      <c r="J57" s="195"/>
    </row>
    <row r="58" ht="15" hidden="1">
      <c r="A58" s="197" t="s">
        <v>168</v>
      </c>
      <c r="B58" s="200" t="s">
        <v>169</v>
      </c>
      <c r="C58" s="203" t="s">
        <v>161</v>
      </c>
      <c r="D58" s="195"/>
      <c r="E58" s="195"/>
      <c r="F58" s="195"/>
      <c r="G58" s="195"/>
      <c r="H58" s="204"/>
      <c r="I58" s="196"/>
      <c r="J58" s="195"/>
    </row>
    <row r="59" ht="15" hidden="1">
      <c r="A59" s="197" t="s">
        <v>170</v>
      </c>
      <c r="B59" s="200" t="s">
        <v>171</v>
      </c>
      <c r="C59" s="203" t="s">
        <v>161</v>
      </c>
      <c r="D59" s="195"/>
      <c r="E59" s="195"/>
      <c r="F59" s="195"/>
      <c r="G59" s="195"/>
      <c r="H59" s="204"/>
      <c r="I59" s="196"/>
      <c r="J59" s="195"/>
    </row>
    <row r="60" ht="15" hidden="1">
      <c r="A60" s="197" t="s">
        <v>172</v>
      </c>
      <c r="B60" s="200" t="s">
        <v>173</v>
      </c>
      <c r="C60" s="203" t="s">
        <v>161</v>
      </c>
      <c r="D60" s="195"/>
      <c r="E60" s="195"/>
      <c r="F60" s="195"/>
      <c r="G60" s="195"/>
      <c r="H60" s="204"/>
      <c r="I60" s="196"/>
      <c r="J60" s="195"/>
    </row>
    <row r="61" ht="15" hidden="1">
      <c r="A61" s="197" t="s">
        <v>174</v>
      </c>
      <c r="B61" s="200" t="s">
        <v>175</v>
      </c>
      <c r="C61" s="203" t="s">
        <v>161</v>
      </c>
      <c r="D61" s="195"/>
      <c r="E61" s="195"/>
      <c r="F61" s="195"/>
      <c r="G61" s="195"/>
      <c r="H61" s="204"/>
      <c r="I61" s="196"/>
      <c r="J61" s="195"/>
    </row>
    <row r="62" ht="15" hidden="1">
      <c r="A62" s="197" t="s">
        <v>176</v>
      </c>
      <c r="B62" s="200" t="s">
        <v>177</v>
      </c>
      <c r="C62" s="203" t="s">
        <v>161</v>
      </c>
      <c r="D62" s="195"/>
      <c r="E62" s="195"/>
      <c r="F62" s="195"/>
      <c r="G62" s="195"/>
      <c r="H62" s="204"/>
      <c r="I62" s="205"/>
      <c r="J62" s="195"/>
    </row>
    <row r="63" ht="15" hidden="1">
      <c r="A63" s="197" t="s">
        <v>178</v>
      </c>
      <c r="B63" s="200" t="s">
        <v>179</v>
      </c>
      <c r="C63" s="203" t="s">
        <v>161</v>
      </c>
      <c r="D63" s="195"/>
      <c r="E63" s="195"/>
      <c r="F63" s="195"/>
      <c r="G63" s="195"/>
      <c r="H63" s="204"/>
      <c r="I63" s="206"/>
      <c r="J63" s="195"/>
    </row>
    <row r="64" ht="15" hidden="1">
      <c r="A64" s="197" t="s">
        <v>180</v>
      </c>
      <c r="B64" s="200" t="s">
        <v>181</v>
      </c>
      <c r="C64" s="203" t="s">
        <v>161</v>
      </c>
      <c r="D64" s="195"/>
      <c r="E64" s="195"/>
      <c r="F64" s="195"/>
      <c r="G64" s="195"/>
      <c r="H64" s="204"/>
      <c r="I64" s="195"/>
      <c r="J64" s="195"/>
    </row>
    <row r="65" ht="15" hidden="1">
      <c r="A65" s="197" t="s">
        <v>182</v>
      </c>
      <c r="B65" s="200" t="s">
        <v>183</v>
      </c>
      <c r="C65" s="203" t="s">
        <v>161</v>
      </c>
      <c r="D65" s="195"/>
      <c r="E65" s="195"/>
      <c r="F65" s="195"/>
      <c r="G65" s="195"/>
      <c r="H65" s="204"/>
      <c r="I65" s="195"/>
      <c r="J65" s="195"/>
    </row>
    <row r="66" ht="15" hidden="1">
      <c r="A66" s="197" t="s">
        <v>184</v>
      </c>
      <c r="B66" s="200" t="s">
        <v>185</v>
      </c>
      <c r="C66" s="203" t="s">
        <v>161</v>
      </c>
      <c r="D66" s="195"/>
      <c r="E66" s="195"/>
      <c r="F66" s="195"/>
      <c r="G66" s="195"/>
      <c r="H66" s="204"/>
      <c r="I66" s="195"/>
      <c r="J66" s="195"/>
    </row>
    <row r="67" ht="15" hidden="1">
      <c r="A67" s="197" t="s">
        <v>186</v>
      </c>
      <c r="B67" s="198" t="s">
        <v>187</v>
      </c>
      <c r="C67" s="207" t="s">
        <v>161</v>
      </c>
      <c r="D67" s="195"/>
      <c r="E67" s="195"/>
      <c r="F67" s="195"/>
      <c r="G67" s="195"/>
      <c r="H67" s="204"/>
      <c r="I67" s="195"/>
      <c r="J67" s="195"/>
    </row>
    <row r="68" ht="15" hidden="1">
      <c r="A68" s="197" t="s">
        <v>188</v>
      </c>
      <c r="B68" s="200" t="s">
        <v>189</v>
      </c>
      <c r="C68" s="203" t="s">
        <v>161</v>
      </c>
      <c r="D68" s="195"/>
      <c r="E68" s="195"/>
      <c r="F68" s="195"/>
      <c r="G68" s="195"/>
      <c r="H68" s="204"/>
      <c r="I68" s="195"/>
      <c r="J68" s="195"/>
    </row>
    <row r="69" ht="15" hidden="1">
      <c r="A69" s="197" t="s">
        <v>190</v>
      </c>
      <c r="B69" s="200" t="s">
        <v>191</v>
      </c>
      <c r="C69" s="203" t="s">
        <v>161</v>
      </c>
      <c r="D69" s="195"/>
      <c r="E69" s="195"/>
      <c r="F69" s="195"/>
      <c r="G69" s="195"/>
      <c r="H69" s="204"/>
      <c r="I69" s="195"/>
      <c r="J69" s="195"/>
    </row>
    <row r="70" ht="15">
      <c r="A70" s="155"/>
      <c r="B70" s="155"/>
      <c r="C70" s="156"/>
      <c r="I70" s="155"/>
    </row>
    <row r="71" ht="15">
      <c r="A71" s="155"/>
      <c r="B71" s="155"/>
      <c r="C71" s="156"/>
    </row>
    <row r="72" ht="15">
      <c r="A72" s="155"/>
      <c r="B72" s="155"/>
      <c r="C72" s="156"/>
    </row>
    <row r="73" ht="15">
      <c r="A73" s="155"/>
      <c r="B73" s="155"/>
      <c r="C73" s="156"/>
    </row>
    <row r="74" ht="15">
      <c r="A74" s="155"/>
      <c r="B74" s="155"/>
      <c r="C74" s="156"/>
    </row>
    <row r="75" ht="15">
      <c r="A75" s="155"/>
      <c r="B75" s="155"/>
      <c r="C75" s="156"/>
    </row>
    <row r="76" ht="15">
      <c r="A76" s="155"/>
      <c r="B76" s="155"/>
      <c r="C76" s="156"/>
    </row>
    <row r="77" ht="15">
      <c r="A77" s="155"/>
      <c r="B77" s="155"/>
      <c r="C77" s="156"/>
      <c r="D77" s="155"/>
      <c r="E77" s="155"/>
      <c r="F77" s="155"/>
      <c r="G77" s="155"/>
      <c r="H77" s="157"/>
      <c r="I77" s="155"/>
      <c r="J77" s="155"/>
    </row>
    <row r="78" ht="15">
      <c r="A78" s="155"/>
      <c r="B78" s="155"/>
      <c r="C78" s="156"/>
    </row>
    <row r="79" ht="15">
      <c r="A79" s="155"/>
      <c r="B79" s="155"/>
      <c r="C79" s="156"/>
    </row>
    <row r="80" ht="15">
      <c r="A80" s="155"/>
      <c r="B80" s="155"/>
      <c r="C80" s="156"/>
    </row>
    <row r="81" ht="15">
      <c r="A81" s="155"/>
      <c r="B81" s="155"/>
      <c r="C81" s="156"/>
    </row>
    <row r="82" ht="15">
      <c r="A82" s="155"/>
      <c r="B82" s="155"/>
      <c r="C82" s="156"/>
    </row>
    <row r="83" ht="15">
      <c r="A83" s="155"/>
      <c r="B83" s="155"/>
      <c r="C83" s="156"/>
    </row>
    <row r="84" ht="15">
      <c r="A84" s="155"/>
      <c r="B84" s="155"/>
      <c r="C84" s="156"/>
    </row>
    <row r="85" ht="15">
      <c r="A85" s="155"/>
      <c r="B85" s="155"/>
      <c r="C85" s="156"/>
    </row>
    <row r="86" ht="15">
      <c r="A86" s="155"/>
      <c r="B86" s="155"/>
      <c r="C86" s="156"/>
    </row>
    <row r="87" ht="15">
      <c r="A87" s="155"/>
      <c r="B87" s="155"/>
      <c r="C87" s="156"/>
    </row>
    <row r="88" ht="15">
      <c r="A88" s="155"/>
      <c r="B88" s="155"/>
      <c r="C88" s="156"/>
    </row>
    <row r="89" ht="15">
      <c r="A89" s="155"/>
      <c r="B89" s="155"/>
      <c r="C89" s="156"/>
    </row>
    <row r="90" ht="15">
      <c r="A90" s="155"/>
      <c r="B90" s="155"/>
      <c r="C90" s="156"/>
    </row>
    <row r="91" ht="15">
      <c r="A91" s="155"/>
      <c r="B91" s="155"/>
      <c r="C91" s="156"/>
    </row>
    <row r="92" ht="15">
      <c r="A92" s="155"/>
      <c r="B92" s="155"/>
      <c r="C92" s="156"/>
    </row>
    <row r="93" ht="15">
      <c r="A93" s="155"/>
      <c r="B93" s="155"/>
      <c r="C93" s="156"/>
    </row>
    <row r="94" ht="15">
      <c r="A94" s="155"/>
      <c r="B94" s="155"/>
      <c r="C94" s="156"/>
    </row>
    <row r="95" ht="15">
      <c r="A95" s="155"/>
      <c r="B95" s="155"/>
      <c r="C95" s="156"/>
    </row>
    <row r="96" ht="15">
      <c r="A96" s="155"/>
      <c r="B96" s="155"/>
      <c r="C96" s="156"/>
    </row>
    <row r="97" ht="15">
      <c r="A97" s="155"/>
      <c r="B97" s="155"/>
      <c r="C97" s="156"/>
    </row>
    <row r="98" ht="15">
      <c r="A98" s="155"/>
      <c r="B98" s="155"/>
      <c r="C98" s="156"/>
    </row>
    <row r="99" ht="15">
      <c r="A99" s="155"/>
      <c r="B99" s="155"/>
      <c r="C99" s="156"/>
    </row>
    <row r="100" ht="15">
      <c r="A100" s="155"/>
      <c r="B100" s="155"/>
      <c r="C100" s="156"/>
    </row>
    <row r="101" ht="15">
      <c r="A101" s="155"/>
      <c r="B101" s="155"/>
      <c r="C101" s="156"/>
    </row>
    <row r="102" ht="15">
      <c r="A102" s="155"/>
      <c r="B102" s="155"/>
      <c r="C102" s="156"/>
    </row>
    <row r="103" ht="15">
      <c r="A103" s="155"/>
      <c r="B103" s="155"/>
      <c r="C103" s="156"/>
    </row>
    <row r="104" ht="15">
      <c r="A104" s="155"/>
      <c r="B104" s="155"/>
      <c r="C104" s="156"/>
    </row>
    <row r="105" ht="15">
      <c r="A105" s="155"/>
      <c r="B105" s="155"/>
      <c r="C105" s="156"/>
    </row>
    <row r="106" ht="15">
      <c r="A106" s="155"/>
      <c r="B106" s="155"/>
      <c r="C106" s="156"/>
    </row>
    <row r="107" ht="15">
      <c r="A107" s="155"/>
      <c r="B107" s="155"/>
      <c r="C107" s="156"/>
    </row>
    <row r="108" ht="15">
      <c r="A108" s="155"/>
      <c r="B108" s="155"/>
      <c r="C108" s="156"/>
    </row>
    <row r="109" ht="15">
      <c r="A109" s="155"/>
      <c r="B109" s="155"/>
      <c r="C109" s="156"/>
    </row>
    <row r="110" ht="15">
      <c r="A110" s="155"/>
      <c r="B110" s="155"/>
      <c r="C110" s="156"/>
    </row>
    <row r="111" ht="15">
      <c r="A111" s="155"/>
      <c r="B111" s="155"/>
      <c r="C111" s="156"/>
    </row>
    <row r="112" ht="15">
      <c r="A112" s="155"/>
      <c r="B112" s="155"/>
      <c r="C112" s="156"/>
    </row>
    <row r="113" ht="15">
      <c r="A113" s="155"/>
      <c r="B113" s="155"/>
      <c r="C113" s="156"/>
    </row>
    <row r="114" ht="15">
      <c r="A114" s="155"/>
      <c r="B114" s="155"/>
      <c r="C114" s="156"/>
    </row>
    <row r="115" ht="15">
      <c r="A115" s="155"/>
      <c r="B115" s="155"/>
      <c r="C115" s="156"/>
    </row>
    <row r="116" ht="15">
      <c r="A116" s="155"/>
      <c r="B116" s="155"/>
      <c r="C116" s="156"/>
    </row>
    <row r="117" ht="15">
      <c r="A117" s="155"/>
      <c r="B117" s="155"/>
      <c r="C117" s="156"/>
    </row>
    <row r="118" ht="15">
      <c r="A118" s="155"/>
      <c r="B118" s="155"/>
      <c r="C118" s="156"/>
    </row>
    <row r="119" ht="15">
      <c r="A119" s="155"/>
      <c r="B119" s="155"/>
      <c r="C119" s="156"/>
    </row>
    <row r="120" ht="15">
      <c r="A120" s="155"/>
      <c r="B120" s="155"/>
      <c r="C120" s="156"/>
    </row>
    <row r="121" ht="15">
      <c r="A121" s="155"/>
      <c r="B121" s="155"/>
      <c r="C121" s="156"/>
    </row>
    <row r="122" ht="15">
      <c r="A122" s="155"/>
      <c r="B122" s="155"/>
      <c r="C122" s="156"/>
    </row>
    <row r="123" ht="15">
      <c r="A123" s="155"/>
      <c r="B123" s="155"/>
      <c r="C123" s="156"/>
    </row>
  </sheetData>
  <mergeCells count="10">
    <mergeCell ref="H1:J1"/>
    <mergeCell ref="H2:J2"/>
    <mergeCell ref="A3:J3"/>
    <mergeCell ref="A4:J4"/>
    <mergeCell ref="A5:R5"/>
    <mergeCell ref="A6:R6"/>
    <mergeCell ref="A7:A9"/>
    <mergeCell ref="B7:B9"/>
    <mergeCell ref="C7:C9"/>
    <mergeCell ref="D7:J7"/>
  </mergeCells>
  <printOptions headings="0" gridLines="0"/>
  <pageMargins left="0.22000000000000006" right="0.15748031496062992" top="0.60999999999999988" bottom="0.17000000000000001" header="0.20000000000000004" footer="0.17000000000000001"/>
  <pageSetup paperSize="9" scale="5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E1F5"/>
    <outlinePr applyStyles="0" summaryBelow="1" summaryRight="1" showOutlineSymbols="1"/>
    <pageSetUpPr autoPageBreaks="1" fitToPage="1"/>
  </sheetPr>
  <sheetViews>
    <sheetView topLeftCell="A10" zoomScale="80" workbookViewId="0">
      <selection activeCell="J58" activeCellId="0" sqref="A1:R58"/>
    </sheetView>
  </sheetViews>
  <sheetFormatPr defaultColWidth="9" defaultRowHeight="15"/>
  <cols>
    <col customWidth="1" min="1" max="1" style="155" width="8.33203125"/>
    <col customWidth="1" min="2" max="2" style="155" width="100.88671875"/>
    <col customWidth="1" min="3" max="3" style="156" width="17.33203125"/>
    <col customWidth="1" min="4" max="4" style="155" width="14.44140625"/>
    <col customWidth="1" min="5" max="5" style="155" width="25.44140625"/>
    <col customWidth="1" min="6" max="6" style="155" width="8.77734375"/>
    <col customWidth="1" min="7" max="7" style="155" width="7.6640625"/>
    <col customWidth="1" min="8" max="8" style="157" width="30.625"/>
    <col customWidth="1" min="9" max="9" style="155" width="31.44140625"/>
    <col customWidth="1" min="10" max="10" style="155" width="10.6640625"/>
    <col customWidth="1" hidden="1" min="11" max="11" style="155" width="1.33203125"/>
    <col customWidth="1" hidden="1" min="12" max="12" style="155" width="0.33203125"/>
    <col customWidth="1" hidden="1" min="13" max="18" style="155" width="9"/>
    <col customWidth="1" min="19" max="30" style="155" width="9"/>
    <col min="31" max="16384" style="155" width="9"/>
  </cols>
  <sheetData>
    <row r="1" ht="29.25" customHeight="1">
      <c r="A1" s="158"/>
      <c r="B1" s="158"/>
      <c r="C1" s="159"/>
      <c r="D1" s="158"/>
      <c r="E1" s="158"/>
      <c r="F1" s="160"/>
      <c r="H1" s="161" t="str">
        <f>'0'!AB4</f>
        <v xml:space="preserve">Приложение № 3.2 к приказу  </v>
      </c>
      <c r="I1" s="161"/>
      <c r="J1" s="161"/>
      <c r="K1" s="158"/>
      <c r="L1" s="158"/>
      <c r="M1" s="158"/>
      <c r="N1" s="158"/>
      <c r="O1" s="158"/>
      <c r="P1" s="158"/>
      <c r="Q1" s="158"/>
      <c r="R1" s="158"/>
    </row>
    <row r="2" ht="26.5" customHeight="1">
      <c r="A2" s="158"/>
      <c r="B2" s="158"/>
      <c r="C2" s="158"/>
      <c r="D2" s="162"/>
      <c r="E2" s="158"/>
      <c r="F2" s="163"/>
      <c r="H2" s="161" t="str">
        <f>'0'!AC1</f>
        <v xml:space="preserve">Минпромэнерго Чувашии от 31.10.2024 № 01-04/92  </v>
      </c>
      <c r="I2" s="161"/>
      <c r="J2" s="161"/>
      <c r="K2" s="162"/>
      <c r="L2" s="162"/>
      <c r="M2" s="158"/>
      <c r="N2" s="158"/>
      <c r="O2" s="158"/>
      <c r="P2" s="158"/>
      <c r="Q2" s="158"/>
      <c r="R2" s="158"/>
    </row>
    <row r="3" ht="16.300000000000001" customHeight="1">
      <c r="A3" s="164" t="s">
        <v>218</v>
      </c>
      <c r="B3" s="164"/>
      <c r="C3" s="164"/>
      <c r="D3" s="164"/>
      <c r="E3" s="164"/>
      <c r="F3" s="164"/>
      <c r="G3" s="164"/>
      <c r="H3" s="164"/>
      <c r="I3" s="164"/>
      <c r="J3" s="164"/>
      <c r="K3" s="165"/>
      <c r="L3" s="165"/>
      <c r="M3" s="165"/>
      <c r="N3" s="165"/>
      <c r="O3" s="158"/>
      <c r="P3" s="158"/>
      <c r="Q3" s="158"/>
      <c r="R3" s="158"/>
    </row>
    <row r="4" ht="18">
      <c r="A4" s="166" t="s">
        <v>243</v>
      </c>
      <c r="B4" s="166"/>
      <c r="C4" s="166"/>
      <c r="D4" s="166"/>
      <c r="E4" s="166"/>
      <c r="F4" s="166"/>
      <c r="G4" s="166"/>
      <c r="H4" s="166"/>
      <c r="I4" s="166"/>
      <c r="J4" s="166"/>
      <c r="K4" s="158"/>
      <c r="L4" s="158"/>
      <c r="M4" s="158"/>
      <c r="N4" s="158"/>
      <c r="O4" s="158"/>
      <c r="P4" s="158"/>
      <c r="Q4" s="158"/>
      <c r="R4" s="158"/>
    </row>
    <row r="5" ht="17.699999999999999" customHeight="1">
      <c r="A5" s="167" t="str">
        <f>'0'!AB10</f>
        <v xml:space="preserve">Общество с ограниченной ответственностью «РЭС-Энерго» 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>
      <c r="A6" s="98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</row>
    <row r="7" s="168" customFormat="1" ht="42.149999999999999" customHeight="1">
      <c r="A7" s="169" t="s">
        <v>3</v>
      </c>
      <c r="B7" s="170" t="s">
        <v>4</v>
      </c>
      <c r="C7" s="171" t="s">
        <v>5</v>
      </c>
      <c r="D7" s="49" t="s">
        <v>220</v>
      </c>
      <c r="E7" s="170"/>
      <c r="F7" s="170"/>
      <c r="G7" s="170"/>
      <c r="H7" s="170"/>
      <c r="I7" s="170"/>
      <c r="J7" s="170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</row>
    <row r="8" ht="163.05000000000001" customHeight="1">
      <c r="A8" s="172"/>
      <c r="B8" s="170"/>
      <c r="C8" s="173"/>
      <c r="D8" s="174" t="s">
        <v>221</v>
      </c>
      <c r="E8" s="174" t="s">
        <v>222</v>
      </c>
      <c r="F8" s="175" t="s">
        <v>223</v>
      </c>
      <c r="G8" s="175" t="s">
        <v>224</v>
      </c>
      <c r="H8" s="208" t="s">
        <v>225</v>
      </c>
      <c r="I8" s="170" t="s">
        <v>226</v>
      </c>
      <c r="J8" s="178" t="s">
        <v>227</v>
      </c>
    </row>
    <row r="9" s="155" customFormat="1" ht="91.049999999999997" customHeight="1">
      <c r="A9" s="179"/>
      <c r="B9" s="170"/>
      <c r="C9" s="180"/>
      <c r="D9" s="174"/>
      <c r="E9" s="174"/>
      <c r="F9" s="174"/>
      <c r="G9" s="174"/>
      <c r="H9" s="181" t="s">
        <v>228</v>
      </c>
      <c r="I9" s="49"/>
      <c r="J9" s="170"/>
    </row>
    <row r="10">
      <c r="A10" s="184">
        <v>1</v>
      </c>
      <c r="B10" s="185">
        <v>2</v>
      </c>
      <c r="C10" s="186">
        <v>3</v>
      </c>
      <c r="D10" s="209" t="s">
        <v>229</v>
      </c>
      <c r="E10" s="209" t="s">
        <v>230</v>
      </c>
      <c r="F10" s="209" t="s">
        <v>231</v>
      </c>
      <c r="G10" s="209" t="s">
        <v>232</v>
      </c>
      <c r="H10" s="210" t="s">
        <v>233</v>
      </c>
      <c r="I10" s="209" t="s">
        <v>234</v>
      </c>
      <c r="J10" s="209" t="s">
        <v>235</v>
      </c>
    </row>
    <row r="11" s="155" customFormat="1" ht="1.3999999999999999" hidden="1" customHeight="1">
      <c r="A11" s="65" t="s">
        <v>180</v>
      </c>
      <c r="B11" s="211" t="s">
        <v>244</v>
      </c>
      <c r="C11" s="156"/>
      <c r="D11" s="155"/>
      <c r="E11" s="155"/>
      <c r="F11" s="155"/>
      <c r="G11" s="155"/>
      <c r="H11" s="157"/>
      <c r="I11" s="155"/>
      <c r="J11" s="155"/>
    </row>
    <row r="12" s="155" customFormat="1" ht="31.25" hidden="1">
      <c r="A12" s="65" t="s">
        <v>182</v>
      </c>
      <c r="B12" s="50" t="s">
        <v>245</v>
      </c>
      <c r="C12" s="156"/>
      <c r="D12" s="155"/>
      <c r="E12" s="155"/>
      <c r="F12" s="155"/>
      <c r="G12" s="155"/>
      <c r="H12" s="157"/>
      <c r="I12" s="155"/>
      <c r="J12" s="155"/>
    </row>
    <row r="13" s="155" customFormat="1" ht="31.25" hidden="1">
      <c r="A13" s="65" t="s">
        <v>184</v>
      </c>
      <c r="B13" s="50" t="s">
        <v>185</v>
      </c>
      <c r="C13" s="156"/>
      <c r="D13" s="155"/>
      <c r="E13" s="155"/>
      <c r="F13" s="155"/>
      <c r="G13" s="155"/>
      <c r="H13" s="157"/>
      <c r="I13" s="155"/>
      <c r="J13" s="155"/>
    </row>
    <row r="14" s="155" customFormat="1" hidden="1">
      <c r="A14" s="65" t="s">
        <v>186</v>
      </c>
      <c r="B14" s="50" t="s">
        <v>187</v>
      </c>
      <c r="C14" s="156"/>
      <c r="D14" s="155"/>
      <c r="E14" s="155"/>
      <c r="F14" s="155"/>
      <c r="G14" s="155"/>
      <c r="H14" s="157"/>
      <c r="I14" s="155"/>
      <c r="J14" s="155"/>
    </row>
    <row r="15" s="155" customFormat="1" hidden="1">
      <c r="A15" s="65" t="s">
        <v>188</v>
      </c>
      <c r="B15" s="50" t="s">
        <v>189</v>
      </c>
      <c r="C15" s="156"/>
      <c r="D15" s="155"/>
      <c r="E15" s="155"/>
      <c r="F15" s="155"/>
      <c r="G15" s="155"/>
      <c r="H15" s="157"/>
      <c r="I15" s="155"/>
      <c r="J15" s="155"/>
    </row>
    <row r="16" s="156" customFormat="1" hidden="1">
      <c r="A16" s="65" t="s">
        <v>190</v>
      </c>
      <c r="B16" s="50" t="s">
        <v>191</v>
      </c>
      <c r="C16" s="156"/>
      <c r="D16" s="155"/>
      <c r="E16" s="155"/>
      <c r="F16" s="155"/>
      <c r="G16" s="155"/>
      <c r="H16" s="157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</row>
    <row r="17" s="156" customFormat="1">
      <c r="A17" s="49">
        <v>0</v>
      </c>
      <c r="B17" s="50" t="s">
        <v>48</v>
      </c>
      <c r="C17" s="212"/>
      <c r="D17" s="213"/>
      <c r="E17" s="195"/>
      <c r="F17" s="195"/>
      <c r="G17" s="195"/>
      <c r="H17" s="214">
        <f>H52</f>
        <v>14.90953488905088</v>
      </c>
      <c r="I17" s="195"/>
      <c r="J17" s="19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</row>
    <row r="18" ht="15">
      <c r="A18" s="49" t="s">
        <v>49</v>
      </c>
      <c r="B18" s="50" t="s">
        <v>50</v>
      </c>
      <c r="C18" s="212"/>
      <c r="D18" s="213"/>
      <c r="E18" s="195"/>
      <c r="F18" s="195"/>
      <c r="G18" s="195"/>
      <c r="H18" s="214"/>
      <c r="I18" s="195"/>
      <c r="J18" s="195"/>
    </row>
    <row r="19" ht="15">
      <c r="A19" s="49" t="s">
        <v>51</v>
      </c>
      <c r="B19" s="50" t="s">
        <v>52</v>
      </c>
      <c r="C19" s="212"/>
      <c r="D19" s="213"/>
      <c r="E19" s="195"/>
      <c r="F19" s="195"/>
      <c r="G19" s="195"/>
      <c r="H19" s="214">
        <f>H17</f>
        <v>14.90953488905088</v>
      </c>
      <c r="I19" s="195"/>
      <c r="J19" s="195"/>
    </row>
    <row r="20" ht="15" hidden="1">
      <c r="A20" s="65" t="s">
        <v>53</v>
      </c>
      <c r="B20" s="50" t="s">
        <v>54</v>
      </c>
      <c r="C20" s="212"/>
      <c r="D20" s="213"/>
      <c r="E20" s="195"/>
      <c r="F20" s="195"/>
      <c r="G20" s="195"/>
      <c r="H20" s="214"/>
      <c r="I20" s="195"/>
      <c r="J20" s="195"/>
    </row>
    <row r="21" ht="15" hidden="1">
      <c r="A21" s="65" t="s">
        <v>55</v>
      </c>
      <c r="B21" s="50" t="s">
        <v>56</v>
      </c>
      <c r="C21" s="212"/>
      <c r="D21" s="213"/>
      <c r="E21" s="195"/>
      <c r="F21" s="195"/>
      <c r="G21" s="195"/>
      <c r="H21" s="214"/>
      <c r="I21" s="195"/>
      <c r="J21" s="195"/>
    </row>
    <row r="22" ht="15" hidden="1">
      <c r="A22" s="65" t="s">
        <v>57</v>
      </c>
      <c r="B22" s="50" t="s">
        <v>58</v>
      </c>
      <c r="C22" s="212"/>
      <c r="D22" s="213"/>
      <c r="E22" s="195"/>
      <c r="F22" s="195"/>
      <c r="G22" s="195"/>
      <c r="H22" s="214"/>
      <c r="I22" s="195"/>
      <c r="J22" s="195"/>
    </row>
    <row r="23" ht="15" hidden="1">
      <c r="A23" s="65" t="s">
        <v>59</v>
      </c>
      <c r="B23" s="50" t="s">
        <v>60</v>
      </c>
      <c r="C23" s="212"/>
      <c r="D23" s="213"/>
      <c r="E23" s="195"/>
      <c r="F23" s="195"/>
      <c r="G23" s="195"/>
      <c r="H23" s="214"/>
      <c r="I23" s="195"/>
      <c r="J23" s="195"/>
    </row>
    <row r="24" ht="15">
      <c r="A24" s="65" t="s">
        <v>61</v>
      </c>
      <c r="B24" s="70" t="s">
        <v>62</v>
      </c>
      <c r="C24" s="212"/>
      <c r="D24" s="213"/>
      <c r="E24" s="195"/>
      <c r="F24" s="195"/>
      <c r="G24" s="195"/>
      <c r="H24" s="214">
        <f>H17</f>
        <v>14.90953488905088</v>
      </c>
      <c r="I24" s="195"/>
      <c r="J24" s="195"/>
    </row>
    <row r="25" ht="15">
      <c r="A25" s="65" t="s">
        <v>63</v>
      </c>
      <c r="B25" s="70" t="s">
        <v>64</v>
      </c>
      <c r="C25" s="212"/>
      <c r="D25" s="213"/>
      <c r="E25" s="195"/>
      <c r="F25" s="195"/>
      <c r="G25" s="195"/>
      <c r="H25" s="214"/>
      <c r="I25" s="195"/>
      <c r="J25" s="195"/>
    </row>
    <row r="26" ht="15" hidden="1">
      <c r="A26" s="65" t="s">
        <v>65</v>
      </c>
      <c r="B26" s="70" t="s">
        <v>66</v>
      </c>
      <c r="C26" s="212"/>
      <c r="D26" s="213"/>
      <c r="E26" s="195"/>
      <c r="F26" s="195"/>
      <c r="G26" s="195"/>
      <c r="H26" s="214"/>
      <c r="I26" s="195"/>
      <c r="J26" s="195"/>
    </row>
    <row r="27" ht="15" hidden="1">
      <c r="A27" s="65" t="s">
        <v>67</v>
      </c>
      <c r="B27" s="70" t="s">
        <v>68</v>
      </c>
      <c r="C27" s="212"/>
      <c r="D27" s="213"/>
      <c r="E27" s="195"/>
      <c r="F27" s="195"/>
      <c r="G27" s="195"/>
      <c r="H27" s="214"/>
      <c r="I27" s="195"/>
      <c r="J27" s="195"/>
    </row>
    <row r="28" ht="15" hidden="1">
      <c r="A28" s="65" t="s">
        <v>69</v>
      </c>
      <c r="B28" s="70" t="s">
        <v>70</v>
      </c>
      <c r="C28" s="212"/>
      <c r="D28" s="213"/>
      <c r="E28" s="195"/>
      <c r="F28" s="195"/>
      <c r="G28" s="195"/>
      <c r="H28" s="214"/>
      <c r="I28" s="195"/>
      <c r="J28" s="195"/>
    </row>
    <row r="29" ht="15" hidden="1">
      <c r="A29" s="65" t="s">
        <v>71</v>
      </c>
      <c r="B29" s="70" t="s">
        <v>72</v>
      </c>
      <c r="C29" s="212"/>
      <c r="D29" s="213"/>
      <c r="E29" s="195"/>
      <c r="F29" s="195"/>
      <c r="G29" s="195"/>
      <c r="H29" s="214"/>
      <c r="I29" s="195"/>
      <c r="J29" s="195"/>
    </row>
    <row r="30" ht="15" hidden="1">
      <c r="A30" s="65" t="s">
        <v>73</v>
      </c>
      <c r="B30" s="70" t="s">
        <v>74</v>
      </c>
      <c r="C30" s="212"/>
      <c r="D30" s="213"/>
      <c r="E30" s="195"/>
      <c r="F30" s="195"/>
      <c r="G30" s="195"/>
      <c r="H30" s="214"/>
      <c r="I30" s="195"/>
      <c r="J30" s="195"/>
    </row>
    <row r="31" ht="15" hidden="1">
      <c r="A31" s="65" t="s">
        <v>75</v>
      </c>
      <c r="B31" s="70" t="s">
        <v>76</v>
      </c>
      <c r="C31" s="212"/>
      <c r="D31" s="213"/>
      <c r="E31" s="195"/>
      <c r="F31" s="195"/>
      <c r="G31" s="195"/>
      <c r="H31" s="214"/>
      <c r="I31" s="195"/>
      <c r="J31" s="195"/>
    </row>
    <row r="32" ht="15" hidden="1">
      <c r="A32" s="65" t="s">
        <v>77</v>
      </c>
      <c r="B32" s="70" t="s">
        <v>78</v>
      </c>
      <c r="C32" s="212"/>
      <c r="D32" s="213"/>
      <c r="E32" s="195"/>
      <c r="F32" s="195"/>
      <c r="G32" s="195"/>
      <c r="H32" s="214"/>
      <c r="I32" s="195"/>
      <c r="J32" s="195"/>
    </row>
    <row r="33" ht="15" hidden="1">
      <c r="A33" s="65" t="s">
        <v>79</v>
      </c>
      <c r="B33" s="70" t="s">
        <v>80</v>
      </c>
      <c r="C33" s="212"/>
      <c r="D33" s="213"/>
      <c r="E33" s="195"/>
      <c r="F33" s="195"/>
      <c r="G33" s="195"/>
      <c r="H33" s="214"/>
      <c r="I33" s="195"/>
      <c r="J33" s="195"/>
    </row>
    <row r="34" ht="15" hidden="1">
      <c r="A34" s="65" t="s">
        <v>81</v>
      </c>
      <c r="B34" s="70" t="s">
        <v>82</v>
      </c>
      <c r="C34" s="212"/>
      <c r="D34" s="213"/>
      <c r="E34" s="195"/>
      <c r="F34" s="195"/>
      <c r="G34" s="195"/>
      <c r="H34" s="214"/>
      <c r="I34" s="195"/>
      <c r="J34" s="195"/>
    </row>
    <row r="35" ht="15" hidden="1">
      <c r="A35" s="65" t="s">
        <v>81</v>
      </c>
      <c r="B35" s="70" t="s">
        <v>83</v>
      </c>
      <c r="C35" s="212"/>
      <c r="D35" s="213"/>
      <c r="E35" s="195"/>
      <c r="F35" s="195"/>
      <c r="G35" s="195"/>
      <c r="H35" s="214"/>
      <c r="I35" s="195"/>
      <c r="J35" s="195"/>
    </row>
    <row r="36" ht="15" hidden="1">
      <c r="A36" s="65" t="s">
        <v>81</v>
      </c>
      <c r="B36" s="70" t="s">
        <v>84</v>
      </c>
      <c r="C36" s="212"/>
      <c r="D36" s="213"/>
      <c r="E36" s="195"/>
      <c r="F36" s="195"/>
      <c r="G36" s="195"/>
      <c r="H36" s="214"/>
      <c r="I36" s="195"/>
      <c r="J36" s="195"/>
    </row>
    <row r="37" ht="15" hidden="1">
      <c r="A37" s="65" t="s">
        <v>81</v>
      </c>
      <c r="B37" s="70" t="s">
        <v>85</v>
      </c>
      <c r="C37" s="212"/>
      <c r="D37" s="213"/>
      <c r="E37" s="195"/>
      <c r="F37" s="195"/>
      <c r="G37" s="195"/>
      <c r="H37" s="214"/>
      <c r="I37" s="195"/>
      <c r="J37" s="195"/>
    </row>
    <row r="38" ht="15" hidden="1">
      <c r="A38" s="65" t="s">
        <v>86</v>
      </c>
      <c r="B38" s="70" t="s">
        <v>82</v>
      </c>
      <c r="C38" s="212"/>
      <c r="D38" s="213"/>
      <c r="E38" s="195"/>
      <c r="F38" s="195"/>
      <c r="G38" s="195"/>
      <c r="H38" s="214"/>
      <c r="I38" s="195"/>
      <c r="J38" s="195"/>
    </row>
    <row r="39" ht="15" hidden="1">
      <c r="A39" s="65" t="s">
        <v>86</v>
      </c>
      <c r="B39" s="70" t="s">
        <v>83</v>
      </c>
      <c r="C39" s="212"/>
      <c r="D39" s="213"/>
      <c r="E39" s="195"/>
      <c r="F39" s="195"/>
      <c r="G39" s="195"/>
      <c r="H39" s="214"/>
      <c r="I39" s="195"/>
      <c r="J39" s="195"/>
    </row>
    <row r="40" ht="15" hidden="1">
      <c r="A40" s="65" t="s">
        <v>86</v>
      </c>
      <c r="B40" s="70" t="s">
        <v>84</v>
      </c>
      <c r="C40" s="212"/>
      <c r="D40" s="213"/>
      <c r="E40" s="195"/>
      <c r="F40" s="195"/>
      <c r="G40" s="195"/>
      <c r="H40" s="214"/>
      <c r="I40" s="195"/>
      <c r="J40" s="195"/>
    </row>
    <row r="41" ht="15" hidden="1">
      <c r="A41" s="65" t="s">
        <v>86</v>
      </c>
      <c r="B41" s="70" t="s">
        <v>87</v>
      </c>
      <c r="C41" s="212"/>
      <c r="D41" s="213"/>
      <c r="E41" s="195"/>
      <c r="F41" s="195"/>
      <c r="G41" s="195"/>
      <c r="H41" s="214"/>
      <c r="I41" s="195"/>
      <c r="J41" s="195"/>
    </row>
    <row r="42" ht="15" hidden="1">
      <c r="A42" s="65" t="s">
        <v>88</v>
      </c>
      <c r="B42" s="70" t="s">
        <v>89</v>
      </c>
      <c r="C42" s="212"/>
      <c r="D42" s="213"/>
      <c r="E42" s="195"/>
      <c r="F42" s="195"/>
      <c r="G42" s="195"/>
      <c r="H42" s="214"/>
      <c r="I42" s="195"/>
      <c r="J42" s="195"/>
    </row>
    <row r="43" ht="15" hidden="1">
      <c r="A43" s="65" t="s">
        <v>90</v>
      </c>
      <c r="B43" s="70" t="s">
        <v>91</v>
      </c>
      <c r="C43" s="212"/>
      <c r="D43" s="213"/>
      <c r="E43" s="195"/>
      <c r="F43" s="195"/>
      <c r="G43" s="195"/>
      <c r="H43" s="214"/>
      <c r="I43" s="195"/>
      <c r="J43" s="195"/>
    </row>
    <row r="44" ht="15" hidden="1">
      <c r="A44" s="65" t="s">
        <v>92</v>
      </c>
      <c r="B44" s="70" t="s">
        <v>93</v>
      </c>
      <c r="C44" s="212"/>
      <c r="D44" s="213"/>
      <c r="E44" s="195"/>
      <c r="F44" s="195"/>
      <c r="G44" s="195"/>
      <c r="H44" s="214"/>
      <c r="I44" s="195"/>
      <c r="J44" s="195"/>
    </row>
    <row r="45" ht="15">
      <c r="A45" s="72" t="s">
        <v>94</v>
      </c>
      <c r="B45" s="73" t="s">
        <v>95</v>
      </c>
      <c r="C45" s="215"/>
      <c r="D45" s="216"/>
      <c r="E45" s="195"/>
      <c r="F45" s="195"/>
      <c r="G45" s="195"/>
      <c r="H45" s="214">
        <f>H17</f>
        <v>14.90953488905088</v>
      </c>
      <c r="I45" s="195"/>
      <c r="J45" s="195"/>
    </row>
    <row r="46" ht="30">
      <c r="A46" s="72" t="s">
        <v>96</v>
      </c>
      <c r="B46" s="73" t="s">
        <v>97</v>
      </c>
      <c r="C46" s="215"/>
      <c r="D46" s="142"/>
      <c r="E46" s="195"/>
      <c r="F46" s="195"/>
      <c r="G46" s="195"/>
      <c r="H46" s="214"/>
      <c r="I46" s="195"/>
      <c r="J46" s="195"/>
    </row>
    <row r="47" ht="15">
      <c r="A47" s="72" t="s">
        <v>98</v>
      </c>
      <c r="B47" s="73" t="s">
        <v>99</v>
      </c>
      <c r="C47" s="215"/>
      <c r="D47" s="142"/>
      <c r="E47" s="195"/>
      <c r="F47" s="195"/>
      <c r="G47" s="195"/>
      <c r="H47" s="214"/>
      <c r="I47" s="195"/>
      <c r="J47" s="195"/>
    </row>
    <row r="48" ht="30">
      <c r="A48" s="72" t="s">
        <v>100</v>
      </c>
      <c r="B48" s="73" t="s">
        <v>101</v>
      </c>
      <c r="C48" s="217"/>
      <c r="D48" s="142"/>
      <c r="E48" s="195"/>
      <c r="F48" s="195"/>
      <c r="G48" s="195"/>
      <c r="H48" s="214"/>
      <c r="I48" s="195"/>
      <c r="J48" s="195"/>
    </row>
    <row r="49" ht="15">
      <c r="A49" s="72" t="s">
        <v>102</v>
      </c>
      <c r="B49" s="73" t="s">
        <v>103</v>
      </c>
      <c r="C49" s="217"/>
      <c r="D49" s="142"/>
      <c r="E49" s="195"/>
      <c r="F49" s="195"/>
      <c r="G49" s="195"/>
      <c r="H49" s="214"/>
      <c r="I49" s="195"/>
      <c r="J49" s="195"/>
    </row>
    <row r="50" ht="15">
      <c r="A50" s="72" t="s">
        <v>104</v>
      </c>
      <c r="B50" s="73" t="s">
        <v>105</v>
      </c>
      <c r="C50" s="217"/>
      <c r="D50" s="142"/>
      <c r="E50" s="195"/>
      <c r="F50" s="195"/>
      <c r="G50" s="195"/>
      <c r="H50" s="214"/>
      <c r="I50" s="195"/>
      <c r="J50" s="195"/>
    </row>
    <row r="51" ht="15">
      <c r="A51" s="72" t="s">
        <v>106</v>
      </c>
      <c r="B51" s="85" t="s">
        <v>107</v>
      </c>
      <c r="C51" s="215"/>
      <c r="D51" s="142"/>
      <c r="E51" s="195"/>
      <c r="F51" s="195"/>
      <c r="G51" s="195"/>
      <c r="H51" s="214"/>
      <c r="I51" s="195"/>
      <c r="J51" s="195"/>
    </row>
    <row r="52" ht="15">
      <c r="A52" s="72" t="s">
        <v>108</v>
      </c>
      <c r="B52" s="73" t="s">
        <v>109</v>
      </c>
      <c r="C52" s="215"/>
      <c r="D52" s="142"/>
      <c r="E52" s="195"/>
      <c r="F52" s="195"/>
      <c r="G52" s="195"/>
      <c r="H52" s="214">
        <v>14.90953488905088</v>
      </c>
      <c r="I52" s="195"/>
      <c r="J52" s="195"/>
    </row>
    <row r="53" ht="15">
      <c r="A53" s="72" t="s">
        <v>110</v>
      </c>
      <c r="B53" s="85" t="s">
        <v>111</v>
      </c>
      <c r="C53" s="215"/>
      <c r="D53" s="142"/>
      <c r="E53" s="195"/>
      <c r="F53" s="195"/>
      <c r="G53" s="195"/>
      <c r="H53" s="214">
        <f>SUM(H60:H65)</f>
        <v>14.90953488905088</v>
      </c>
      <c r="I53" s="195"/>
      <c r="J53" s="195"/>
    </row>
    <row r="54" ht="45">
      <c r="A54" s="86" t="s">
        <v>110</v>
      </c>
      <c r="B54" s="87" t="s">
        <v>112</v>
      </c>
      <c r="C54" s="218" t="s">
        <v>113</v>
      </c>
      <c r="D54" s="219"/>
      <c r="E54" s="195"/>
      <c r="F54" s="195"/>
      <c r="G54" s="195"/>
      <c r="H54" s="204"/>
      <c r="I54" s="195"/>
      <c r="J54" s="195"/>
    </row>
    <row r="55" ht="30">
      <c r="A55" s="86" t="s">
        <v>110</v>
      </c>
      <c r="B55" s="87" t="s">
        <v>115</v>
      </c>
      <c r="C55" s="218" t="s">
        <v>116</v>
      </c>
      <c r="D55" s="219"/>
      <c r="E55" s="195"/>
      <c r="F55" s="195"/>
      <c r="G55" s="195"/>
      <c r="H55" s="204"/>
      <c r="I55" s="195"/>
      <c r="J55" s="195"/>
    </row>
    <row r="56" ht="60">
      <c r="A56" s="86" t="s">
        <v>110</v>
      </c>
      <c r="B56" s="87" t="s">
        <v>117</v>
      </c>
      <c r="C56" s="218" t="s">
        <v>118</v>
      </c>
      <c r="D56" s="219"/>
      <c r="E56" s="195"/>
      <c r="F56" s="195"/>
      <c r="G56" s="195"/>
      <c r="H56" s="204"/>
      <c r="I56" s="195"/>
      <c r="J56" s="195"/>
    </row>
    <row r="57" ht="75">
      <c r="A57" s="86" t="s">
        <v>110</v>
      </c>
      <c r="B57" s="87" t="s">
        <v>119</v>
      </c>
      <c r="C57" s="218" t="s">
        <v>120</v>
      </c>
      <c r="D57" s="219"/>
      <c r="E57" s="195"/>
      <c r="F57" s="195"/>
      <c r="G57" s="195"/>
      <c r="H57" s="204"/>
      <c r="I57" s="195"/>
      <c r="J57" s="195"/>
    </row>
    <row r="58" ht="30">
      <c r="A58" s="86" t="s">
        <v>110</v>
      </c>
      <c r="B58" s="87" t="s">
        <v>121</v>
      </c>
      <c r="C58" s="218" t="s">
        <v>122</v>
      </c>
      <c r="D58" s="219"/>
      <c r="E58" s="195"/>
      <c r="F58" s="195"/>
      <c r="G58" s="195"/>
      <c r="H58" s="204"/>
      <c r="I58" s="195"/>
      <c r="J58" s="195"/>
    </row>
    <row r="59" ht="30">
      <c r="A59" s="86" t="s">
        <v>110</v>
      </c>
      <c r="B59" s="87" t="s">
        <v>123</v>
      </c>
      <c r="C59" s="218" t="s">
        <v>124</v>
      </c>
      <c r="D59" s="219"/>
      <c r="E59" s="195"/>
      <c r="F59" s="195"/>
      <c r="G59" s="195"/>
      <c r="H59" s="204"/>
      <c r="I59" s="195"/>
      <c r="J59" s="195"/>
    </row>
    <row r="60" ht="45">
      <c r="A60" s="86" t="s">
        <v>110</v>
      </c>
      <c r="B60" s="87" t="s">
        <v>125</v>
      </c>
      <c r="C60" s="218" t="s">
        <v>126</v>
      </c>
      <c r="D60" s="219"/>
      <c r="E60" s="195"/>
      <c r="F60" s="195"/>
      <c r="G60" s="195"/>
      <c r="H60" s="78">
        <v>3.20554617935136</v>
      </c>
      <c r="I60" s="195"/>
      <c r="J60" s="195"/>
    </row>
    <row r="61" ht="30">
      <c r="A61" s="86" t="s">
        <v>110</v>
      </c>
      <c r="B61" s="87" t="s">
        <v>127</v>
      </c>
      <c r="C61" s="218" t="s">
        <v>128</v>
      </c>
      <c r="D61" s="219"/>
      <c r="E61" s="195"/>
      <c r="F61" s="195"/>
      <c r="G61" s="195"/>
      <c r="H61" s="78">
        <v>2.1297322689552001</v>
      </c>
      <c r="I61" s="195"/>
      <c r="J61" s="195"/>
    </row>
    <row r="62" ht="60">
      <c r="A62" s="86" t="s">
        <v>110</v>
      </c>
      <c r="B62" s="87" t="s">
        <v>129</v>
      </c>
      <c r="C62" s="218" t="s">
        <v>130</v>
      </c>
      <c r="D62" s="219"/>
      <c r="E62" s="195"/>
      <c r="F62" s="195"/>
      <c r="G62" s="195"/>
      <c r="H62" s="78">
        <v>4.1579364476956799</v>
      </c>
      <c r="I62" s="195"/>
      <c r="J62" s="195"/>
    </row>
    <row r="63" ht="75">
      <c r="A63" s="86" t="s">
        <v>110</v>
      </c>
      <c r="B63" s="87" t="s">
        <v>131</v>
      </c>
      <c r="C63" s="218" t="s">
        <v>132</v>
      </c>
      <c r="D63" s="219"/>
      <c r="E63" s="195"/>
      <c r="F63" s="195"/>
      <c r="G63" s="195"/>
      <c r="H63" s="78">
        <v>4.9138752200054396</v>
      </c>
      <c r="I63" s="195"/>
      <c r="J63" s="195"/>
    </row>
    <row r="64" ht="30">
      <c r="A64" s="86" t="s">
        <v>110</v>
      </c>
      <c r="B64" s="87" t="s">
        <v>133</v>
      </c>
      <c r="C64" s="218" t="s">
        <v>134</v>
      </c>
      <c r="D64" s="219"/>
      <c r="E64" s="195"/>
      <c r="F64" s="195"/>
      <c r="G64" s="195"/>
      <c r="H64" s="78">
        <v>0.36084822903167996</v>
      </c>
      <c r="I64" s="195"/>
      <c r="J64" s="195"/>
    </row>
    <row r="65" ht="15">
      <c r="A65" s="86" t="s">
        <v>110</v>
      </c>
      <c r="B65" s="87" t="s">
        <v>135</v>
      </c>
      <c r="C65" s="218" t="s">
        <v>136</v>
      </c>
      <c r="D65" s="219"/>
      <c r="E65" s="195"/>
      <c r="F65" s="195"/>
      <c r="G65" s="195"/>
      <c r="H65" s="78">
        <v>0.14159654401152</v>
      </c>
      <c r="I65" s="195"/>
      <c r="J65" s="195"/>
    </row>
    <row r="66" ht="15">
      <c r="A66" s="86" t="s">
        <v>110</v>
      </c>
      <c r="B66" s="87" t="s">
        <v>137</v>
      </c>
      <c r="C66" s="218" t="s">
        <v>138</v>
      </c>
      <c r="D66" s="219"/>
      <c r="E66" s="195"/>
      <c r="F66" s="195"/>
      <c r="G66" s="195"/>
      <c r="H66" s="157"/>
      <c r="I66" s="195"/>
      <c r="J66" s="195"/>
    </row>
    <row r="67" ht="15">
      <c r="A67" s="86" t="s">
        <v>110</v>
      </c>
      <c r="B67" s="87" t="s">
        <v>139</v>
      </c>
      <c r="C67" s="218" t="s">
        <v>140</v>
      </c>
      <c r="D67" s="219"/>
      <c r="E67" s="195"/>
      <c r="F67" s="195"/>
      <c r="G67" s="195"/>
      <c r="H67" s="204"/>
      <c r="I67" s="195"/>
      <c r="J67" s="195"/>
    </row>
    <row r="68" ht="15">
      <c r="A68" s="86" t="s">
        <v>110</v>
      </c>
      <c r="B68" s="87" t="s">
        <v>141</v>
      </c>
      <c r="C68" s="218" t="s">
        <v>142</v>
      </c>
      <c r="D68" s="219"/>
      <c r="E68" s="195"/>
      <c r="F68" s="195"/>
      <c r="G68" s="195"/>
      <c r="H68" s="204"/>
      <c r="I68" s="195"/>
      <c r="J68" s="195"/>
    </row>
    <row r="69" ht="15">
      <c r="A69" s="86" t="s">
        <v>110</v>
      </c>
      <c r="B69" s="87" t="s">
        <v>143</v>
      </c>
      <c r="C69" s="218" t="s">
        <v>144</v>
      </c>
      <c r="D69" s="219"/>
      <c r="E69" s="195"/>
      <c r="F69" s="195"/>
      <c r="G69" s="195"/>
      <c r="H69" s="204"/>
      <c r="I69" s="195"/>
      <c r="J69" s="195"/>
    </row>
    <row r="70" ht="15">
      <c r="A70" s="86" t="s">
        <v>110</v>
      </c>
      <c r="B70" s="87" t="s">
        <v>145</v>
      </c>
      <c r="C70" s="218" t="s">
        <v>146</v>
      </c>
      <c r="D70" s="219"/>
      <c r="E70" s="195"/>
      <c r="F70" s="195"/>
      <c r="G70" s="195"/>
      <c r="H70" s="204"/>
      <c r="I70" s="195"/>
      <c r="J70" s="195"/>
    </row>
    <row r="71" ht="15">
      <c r="A71" s="86" t="s">
        <v>110</v>
      </c>
      <c r="B71" s="87" t="s">
        <v>147</v>
      </c>
      <c r="C71" s="218" t="s">
        <v>148</v>
      </c>
      <c r="D71" s="219"/>
      <c r="E71" s="195"/>
      <c r="F71" s="195"/>
      <c r="G71" s="195"/>
      <c r="H71" s="204"/>
      <c r="I71" s="195"/>
      <c r="J71" s="195"/>
    </row>
    <row r="72" ht="15">
      <c r="A72" s="86" t="s">
        <v>110</v>
      </c>
      <c r="B72" s="87" t="s">
        <v>149</v>
      </c>
      <c r="C72" s="218" t="s">
        <v>150</v>
      </c>
      <c r="D72" s="219"/>
      <c r="E72" s="195"/>
      <c r="F72" s="195"/>
      <c r="G72" s="195"/>
      <c r="H72" s="204"/>
      <c r="I72" s="195"/>
      <c r="J72" s="195"/>
    </row>
    <row r="73" ht="15">
      <c r="A73" s="86" t="s">
        <v>110</v>
      </c>
      <c r="B73" s="87" t="s">
        <v>151</v>
      </c>
      <c r="C73" s="218" t="s">
        <v>152</v>
      </c>
      <c r="D73" s="219"/>
      <c r="E73" s="195"/>
      <c r="F73" s="195"/>
      <c r="G73" s="195"/>
      <c r="H73" s="204"/>
      <c r="I73" s="195"/>
      <c r="J73" s="195"/>
    </row>
    <row r="74" ht="15">
      <c r="A74" s="86" t="s">
        <v>110</v>
      </c>
      <c r="B74" s="87" t="s">
        <v>153</v>
      </c>
      <c r="C74" s="218" t="s">
        <v>154</v>
      </c>
      <c r="D74" s="219"/>
      <c r="E74" s="195"/>
      <c r="F74" s="195"/>
      <c r="G74" s="195"/>
      <c r="H74" s="204"/>
      <c r="I74" s="195"/>
      <c r="J74" s="195"/>
    </row>
    <row r="75" ht="15">
      <c r="A75" s="86" t="s">
        <v>110</v>
      </c>
      <c r="B75" s="87" t="s">
        <v>155</v>
      </c>
      <c r="C75" s="218" t="s">
        <v>156</v>
      </c>
      <c r="D75" s="219"/>
      <c r="E75" s="195"/>
      <c r="F75" s="195"/>
      <c r="G75" s="195"/>
      <c r="H75" s="204"/>
      <c r="I75" s="195"/>
      <c r="J75" s="195"/>
    </row>
    <row r="76" ht="15">
      <c r="A76" s="86" t="s">
        <v>110</v>
      </c>
      <c r="B76" s="87" t="s">
        <v>157</v>
      </c>
      <c r="C76" s="218" t="s">
        <v>158</v>
      </c>
      <c r="D76" s="219"/>
      <c r="E76" s="195"/>
      <c r="F76" s="195"/>
      <c r="G76" s="195"/>
      <c r="H76" s="204"/>
      <c r="I76" s="195"/>
      <c r="J76" s="195"/>
    </row>
    <row r="77" ht="15">
      <c r="A77" s="155"/>
      <c r="B77" s="155"/>
      <c r="C77" s="156"/>
      <c r="D77" s="155"/>
    </row>
    <row r="78" ht="15">
      <c r="A78" s="155"/>
      <c r="B78" s="155"/>
      <c r="C78" s="156"/>
      <c r="D78" s="155"/>
    </row>
    <row r="79" ht="15">
      <c r="A79" s="155"/>
      <c r="B79" s="155"/>
      <c r="C79" s="156"/>
      <c r="D79" s="155"/>
    </row>
    <row r="80" ht="15">
      <c r="A80" s="155"/>
      <c r="B80" s="155"/>
      <c r="C80" s="156"/>
      <c r="D80" s="155"/>
    </row>
    <row r="81" ht="15">
      <c r="A81" s="155"/>
      <c r="B81" s="155"/>
      <c r="C81" s="156"/>
      <c r="D81" s="155"/>
    </row>
    <row r="82" ht="15">
      <c r="A82" s="155"/>
      <c r="B82" s="155"/>
      <c r="C82" s="156"/>
      <c r="D82" s="155"/>
    </row>
    <row r="83" ht="15">
      <c r="A83" s="155"/>
      <c r="B83" s="155"/>
      <c r="C83" s="156"/>
      <c r="D83" s="155"/>
    </row>
    <row r="84" ht="15">
      <c r="A84" s="155"/>
      <c r="B84" s="155"/>
      <c r="C84" s="156"/>
      <c r="D84" s="155"/>
    </row>
    <row r="85" ht="15">
      <c r="A85" s="155"/>
      <c r="B85" s="155"/>
      <c r="C85" s="156"/>
      <c r="D85" s="155"/>
    </row>
    <row r="86" ht="15">
      <c r="A86" s="155"/>
      <c r="B86" s="155"/>
      <c r="C86" s="156"/>
      <c r="D86" s="155"/>
    </row>
    <row r="87" ht="15">
      <c r="A87" s="155"/>
      <c r="B87" s="155"/>
      <c r="C87" s="156"/>
      <c r="D87" s="155"/>
    </row>
    <row r="88" ht="15">
      <c r="A88" s="155"/>
      <c r="B88" s="155"/>
      <c r="C88" s="156"/>
      <c r="D88" s="155"/>
    </row>
    <row r="89" ht="15">
      <c r="A89" s="155"/>
      <c r="B89" s="155"/>
      <c r="C89" s="156"/>
      <c r="D89" s="155"/>
    </row>
    <row r="90" ht="15">
      <c r="A90" s="155"/>
      <c r="B90" s="155"/>
      <c r="C90" s="156"/>
      <c r="D90" s="155"/>
    </row>
    <row r="91" ht="15">
      <c r="A91" s="155"/>
      <c r="B91" s="155"/>
      <c r="C91" s="156"/>
      <c r="D91" s="155"/>
    </row>
    <row r="92" ht="15">
      <c r="A92" s="155"/>
      <c r="B92" s="155"/>
      <c r="C92" s="156"/>
      <c r="D92" s="155"/>
    </row>
    <row r="93" ht="15">
      <c r="A93" s="155"/>
      <c r="B93" s="155"/>
      <c r="C93" s="156"/>
      <c r="D93" s="155"/>
    </row>
    <row r="94" ht="15">
      <c r="A94" s="155"/>
      <c r="B94" s="155"/>
      <c r="C94" s="156"/>
      <c r="D94" s="155"/>
    </row>
    <row r="95" ht="15">
      <c r="A95" s="155"/>
      <c r="B95" s="155"/>
      <c r="C95" s="156"/>
      <c r="D95" s="155"/>
    </row>
    <row r="96" ht="15">
      <c r="A96" s="155"/>
      <c r="B96" s="155"/>
      <c r="C96" s="156"/>
      <c r="D96" s="155"/>
    </row>
    <row r="97" ht="15">
      <c r="A97" s="155"/>
      <c r="B97" s="155"/>
      <c r="C97" s="156"/>
      <c r="D97" s="155"/>
    </row>
    <row r="98" ht="15">
      <c r="A98" s="155"/>
      <c r="B98" s="155"/>
      <c r="C98" s="156"/>
      <c r="D98" s="155"/>
    </row>
    <row r="99" ht="15">
      <c r="A99" s="155"/>
      <c r="B99" s="155"/>
      <c r="C99" s="156"/>
      <c r="D99" s="155"/>
    </row>
    <row r="100" ht="15">
      <c r="A100" s="155"/>
      <c r="B100" s="155"/>
      <c r="C100" s="156"/>
      <c r="D100" s="155"/>
    </row>
    <row r="101" ht="15">
      <c r="A101" s="155"/>
      <c r="B101" s="155"/>
      <c r="C101" s="156"/>
      <c r="D101" s="155"/>
    </row>
    <row r="102" ht="15">
      <c r="A102" s="155"/>
      <c r="B102" s="155"/>
      <c r="C102" s="156"/>
      <c r="D102" s="155"/>
    </row>
    <row r="103" ht="15">
      <c r="A103" s="155"/>
      <c r="B103" s="155"/>
      <c r="C103" s="156"/>
      <c r="D103" s="155"/>
    </row>
    <row r="104" ht="15">
      <c r="A104" s="155"/>
      <c r="B104" s="155"/>
      <c r="C104" s="156"/>
      <c r="D104" s="155"/>
    </row>
    <row r="105" ht="15">
      <c r="A105" s="155"/>
      <c r="B105" s="155"/>
      <c r="C105" s="156"/>
      <c r="D105" s="155"/>
    </row>
    <row r="106" ht="15">
      <c r="A106" s="155"/>
      <c r="B106" s="155"/>
      <c r="C106" s="156"/>
      <c r="D106" s="155"/>
    </row>
    <row r="107" ht="15">
      <c r="A107" s="155"/>
      <c r="B107" s="155"/>
      <c r="C107" s="156"/>
      <c r="D107" s="155"/>
    </row>
    <row r="108" ht="15">
      <c r="A108" s="155"/>
      <c r="B108" s="155"/>
      <c r="C108" s="156"/>
      <c r="D108" s="155"/>
    </row>
    <row r="109" ht="15">
      <c r="A109" s="155"/>
      <c r="B109" s="155"/>
      <c r="C109" s="156"/>
      <c r="D109" s="155"/>
    </row>
    <row r="110" ht="15">
      <c r="A110" s="155"/>
      <c r="B110" s="155"/>
      <c r="C110" s="156"/>
      <c r="D110" s="155"/>
    </row>
    <row r="111" ht="15">
      <c r="A111" s="155"/>
      <c r="B111" s="155"/>
      <c r="C111" s="156"/>
      <c r="D111" s="155"/>
    </row>
    <row r="112" ht="15">
      <c r="A112" s="155"/>
      <c r="B112" s="155"/>
      <c r="C112" s="156"/>
      <c r="D112" s="155"/>
    </row>
    <row r="113" ht="15">
      <c r="A113" s="155"/>
      <c r="B113" s="155"/>
      <c r="C113" s="156"/>
      <c r="D113" s="155"/>
    </row>
    <row r="114" ht="15">
      <c r="A114" s="155"/>
      <c r="B114" s="155"/>
      <c r="C114" s="156"/>
      <c r="D114" s="155"/>
    </row>
    <row r="115" ht="15">
      <c r="A115" s="155"/>
      <c r="B115" s="155"/>
      <c r="C115" s="156"/>
      <c r="D115" s="155"/>
    </row>
    <row r="116" ht="15">
      <c r="A116" s="155"/>
      <c r="B116" s="155"/>
      <c r="C116" s="156"/>
      <c r="D116" s="155"/>
    </row>
    <row r="117" ht="15">
      <c r="A117" s="155"/>
      <c r="B117" s="155"/>
      <c r="C117" s="156"/>
      <c r="D117" s="155"/>
    </row>
    <row r="118" ht="15">
      <c r="A118" s="155"/>
      <c r="B118" s="155"/>
      <c r="C118" s="156"/>
      <c r="D118" s="155"/>
    </row>
    <row r="119" ht="15">
      <c r="A119" s="155"/>
      <c r="B119" s="155"/>
      <c r="C119" s="156"/>
      <c r="D119" s="155"/>
    </row>
    <row r="120" ht="15">
      <c r="A120" s="155"/>
      <c r="B120" s="155"/>
      <c r="C120" s="156"/>
      <c r="D120" s="155"/>
    </row>
    <row r="121" ht="15">
      <c r="A121" s="155"/>
      <c r="B121" s="155"/>
      <c r="C121" s="156"/>
      <c r="D121" s="155"/>
    </row>
    <row r="122" ht="15">
      <c r="A122" s="155"/>
      <c r="B122" s="155"/>
      <c r="C122" s="156"/>
      <c r="D122" s="155"/>
    </row>
    <row r="123" ht="15">
      <c r="A123" s="155"/>
      <c r="B123" s="155"/>
      <c r="C123" s="156"/>
      <c r="D123" s="155"/>
    </row>
    <row r="124" ht="15">
      <c r="A124" s="155"/>
      <c r="B124" s="155"/>
      <c r="C124" s="156"/>
      <c r="D124" s="155"/>
    </row>
  </sheetData>
  <mergeCells count="10">
    <mergeCell ref="H1:J1"/>
    <mergeCell ref="H2:J2"/>
    <mergeCell ref="A3:J3"/>
    <mergeCell ref="A4:J4"/>
    <mergeCell ref="A5:R5"/>
    <mergeCell ref="A6:R6"/>
    <mergeCell ref="A7:A9"/>
    <mergeCell ref="B7:B9"/>
    <mergeCell ref="C7:C9"/>
    <mergeCell ref="D7:J7"/>
  </mergeCells>
  <printOptions headings="0" gridLines="0"/>
  <pageMargins left="0.23622047244094491" right="0.15748031496062992" top="0.59055118110236249" bottom="0.15748031496062992" header="0.19685039370078738" footer="0.15748031496062992"/>
  <pageSetup paperSize="9" scale="52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E1F5"/>
    <outlinePr applyStyles="0" summaryBelow="1" summaryRight="1" showOutlineSymbols="1"/>
    <pageSetUpPr autoPageBreaks="1" fitToPage="1"/>
  </sheetPr>
  <sheetViews>
    <sheetView zoomScale="100" workbookViewId="0">
      <selection activeCell="J58" activeCellId="0" sqref="A1:R58"/>
    </sheetView>
  </sheetViews>
  <sheetFormatPr defaultColWidth="9" defaultRowHeight="15"/>
  <cols>
    <col customWidth="1" min="1" max="1" style="155" width="8.33203125"/>
    <col customWidth="1" min="2" max="2" style="155" width="100.88671875"/>
    <col customWidth="1" min="3" max="3" style="156" width="17.33203125"/>
    <col customWidth="1" min="4" max="4" style="155" width="14.44140625"/>
    <col customWidth="1" min="5" max="5" style="155" width="25.44140625"/>
    <col customWidth="1" min="6" max="6" style="155" width="8.77734375"/>
    <col customWidth="1" min="7" max="7" style="155" width="7.6640625"/>
    <col customWidth="1" min="8" max="8" style="157" width="30.625"/>
    <col customWidth="1" min="9" max="9" style="155" width="31.44140625"/>
    <col customWidth="1" min="10" max="10" style="155" width="10.6640625"/>
    <col customWidth="1" hidden="1" min="11" max="11" style="155" width="1.33203125"/>
    <col customWidth="1" hidden="1" min="12" max="12" style="155" width="0.33203125"/>
    <col customWidth="1" hidden="1" min="13" max="18" style="155" width="9"/>
    <col customWidth="1" min="19" max="30" style="155" width="9"/>
    <col min="31" max="16384" style="155" width="9"/>
  </cols>
  <sheetData>
    <row r="1" ht="29.25" customHeight="1">
      <c r="A1" s="158"/>
      <c r="B1" s="158"/>
      <c r="C1" s="159"/>
      <c r="D1" s="158"/>
      <c r="E1" s="158"/>
      <c r="F1" s="160"/>
      <c r="H1" s="161" t="s">
        <v>246</v>
      </c>
      <c r="I1" s="161"/>
      <c r="J1" s="161"/>
      <c r="K1" s="158"/>
      <c r="L1" s="158"/>
      <c r="M1" s="158"/>
      <c r="N1" s="158"/>
      <c r="O1" s="158"/>
      <c r="P1" s="158"/>
      <c r="Q1" s="158"/>
      <c r="R1" s="158"/>
      <c r="U1" s="155"/>
    </row>
    <row r="2" ht="26.5" customHeight="1">
      <c r="A2" s="158"/>
      <c r="B2" s="158"/>
      <c r="C2" s="158"/>
      <c r="D2" s="162"/>
      <c r="E2" s="158"/>
      <c r="F2" s="163"/>
      <c r="H2" s="161" t="str">
        <f>'0'!AC1</f>
        <v xml:space="preserve">Минпромэнерго Чувашии от 31.10.2024 № 01-04/92  </v>
      </c>
      <c r="I2" s="161"/>
      <c r="J2" s="161"/>
      <c r="K2" s="162"/>
      <c r="L2" s="162"/>
      <c r="M2" s="158"/>
      <c r="N2" s="158"/>
      <c r="O2" s="158"/>
      <c r="P2" s="158"/>
      <c r="Q2" s="158"/>
      <c r="R2" s="158"/>
    </row>
    <row r="3" ht="16.300000000000001" customHeight="1">
      <c r="A3" s="164" t="s">
        <v>218</v>
      </c>
      <c r="B3" s="164"/>
      <c r="C3" s="164"/>
      <c r="D3" s="164"/>
      <c r="E3" s="164"/>
      <c r="F3" s="164"/>
      <c r="G3" s="164"/>
      <c r="H3" s="164"/>
      <c r="I3" s="164"/>
      <c r="J3" s="164"/>
      <c r="K3" s="165"/>
      <c r="L3" s="165"/>
      <c r="M3" s="165"/>
      <c r="N3" s="165"/>
      <c r="O3" s="158"/>
      <c r="P3" s="158"/>
      <c r="Q3" s="158"/>
      <c r="R3" s="158"/>
    </row>
    <row r="4" ht="18">
      <c r="A4" s="166" t="s">
        <v>247</v>
      </c>
      <c r="B4" s="166"/>
      <c r="C4" s="166"/>
      <c r="D4" s="166"/>
      <c r="E4" s="166"/>
      <c r="F4" s="166"/>
      <c r="G4" s="166"/>
      <c r="H4" s="166"/>
      <c r="I4" s="166"/>
      <c r="J4" s="166"/>
      <c r="K4" s="158"/>
      <c r="L4" s="158"/>
      <c r="M4" s="158"/>
      <c r="N4" s="158"/>
      <c r="O4" s="158"/>
      <c r="P4" s="158"/>
      <c r="Q4" s="158"/>
      <c r="R4" s="158"/>
    </row>
    <row r="5" ht="17.699999999999999" customHeight="1">
      <c r="A5" s="167" t="str">
        <f>'0'!AB10</f>
        <v xml:space="preserve">Общество с ограниченной ответственностью «РЭС-Энерго» 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>
      <c r="A6" s="98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</row>
    <row r="7" s="168" customFormat="1" ht="42.149999999999999" customHeight="1">
      <c r="A7" s="169" t="s">
        <v>3</v>
      </c>
      <c r="B7" s="170" t="s">
        <v>4</v>
      </c>
      <c r="C7" s="171" t="s">
        <v>5</v>
      </c>
      <c r="D7" s="49" t="s">
        <v>220</v>
      </c>
      <c r="E7" s="170"/>
      <c r="F7" s="170"/>
      <c r="G7" s="170"/>
      <c r="H7" s="170"/>
      <c r="I7" s="170"/>
      <c r="J7" s="170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</row>
    <row r="8" ht="163.05000000000001" customHeight="1">
      <c r="A8" s="172"/>
      <c r="B8" s="170"/>
      <c r="C8" s="173"/>
      <c r="D8" s="174" t="s">
        <v>221</v>
      </c>
      <c r="E8" s="174" t="s">
        <v>222</v>
      </c>
      <c r="F8" s="175" t="s">
        <v>223</v>
      </c>
      <c r="G8" s="175" t="s">
        <v>224</v>
      </c>
      <c r="H8" s="208" t="s">
        <v>225</v>
      </c>
      <c r="I8" s="170" t="s">
        <v>226</v>
      </c>
      <c r="J8" s="178" t="s">
        <v>227</v>
      </c>
    </row>
    <row r="9" s="155" customFormat="1" ht="91.049999999999997" customHeight="1">
      <c r="A9" s="179"/>
      <c r="B9" s="170"/>
      <c r="C9" s="180"/>
      <c r="D9" s="174"/>
      <c r="E9" s="174"/>
      <c r="F9" s="174"/>
      <c r="G9" s="174"/>
      <c r="H9" s="181" t="s">
        <v>228</v>
      </c>
      <c r="I9" s="49"/>
      <c r="J9" s="170"/>
    </row>
    <row r="10">
      <c r="A10" s="184">
        <v>1</v>
      </c>
      <c r="B10" s="185">
        <v>2</v>
      </c>
      <c r="C10" s="186">
        <v>3</v>
      </c>
      <c r="D10" s="209" t="s">
        <v>229</v>
      </c>
      <c r="E10" s="209" t="s">
        <v>230</v>
      </c>
      <c r="F10" s="209" t="s">
        <v>231</v>
      </c>
      <c r="G10" s="209" t="s">
        <v>232</v>
      </c>
      <c r="H10" s="210" t="s">
        <v>233</v>
      </c>
      <c r="I10" s="209" t="s">
        <v>234</v>
      </c>
      <c r="J10" s="209" t="s">
        <v>235</v>
      </c>
    </row>
    <row r="11" s="155" customFormat="1" ht="1.3999999999999999" hidden="1" customHeight="1">
      <c r="A11" s="65" t="s">
        <v>180</v>
      </c>
      <c r="B11" s="211" t="s">
        <v>244</v>
      </c>
      <c r="C11" s="156"/>
      <c r="H11" s="220"/>
    </row>
    <row r="12" s="155" customFormat="1" ht="31.25" hidden="1">
      <c r="A12" s="65" t="s">
        <v>182</v>
      </c>
      <c r="B12" s="50" t="s">
        <v>245</v>
      </c>
      <c r="C12" s="156"/>
      <c r="H12" s="220"/>
    </row>
    <row r="13" s="155" customFormat="1" ht="31.25" hidden="1">
      <c r="A13" s="65" t="s">
        <v>184</v>
      </c>
      <c r="B13" s="50" t="s">
        <v>185</v>
      </c>
      <c r="C13" s="156"/>
      <c r="H13" s="220"/>
    </row>
    <row r="14" s="155" customFormat="1" hidden="1">
      <c r="A14" s="65" t="s">
        <v>186</v>
      </c>
      <c r="B14" s="50" t="s">
        <v>187</v>
      </c>
      <c r="C14" s="156"/>
      <c r="H14" s="220"/>
    </row>
    <row r="15" s="155" customFormat="1" hidden="1">
      <c r="A15" s="65" t="s">
        <v>188</v>
      </c>
      <c r="B15" s="50" t="s">
        <v>189</v>
      </c>
      <c r="C15" s="156"/>
      <c r="H15" s="220"/>
    </row>
    <row r="16" s="156" customFormat="1" hidden="1">
      <c r="A16" s="65" t="s">
        <v>190</v>
      </c>
      <c r="B16" s="50" t="s">
        <v>191</v>
      </c>
      <c r="D16" s="155"/>
      <c r="E16" s="155"/>
      <c r="F16" s="155"/>
      <c r="G16" s="155"/>
      <c r="H16" s="220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</row>
    <row r="17" s="156" customFormat="1">
      <c r="A17" s="49">
        <v>0</v>
      </c>
      <c r="B17" s="50" t="s">
        <v>48</v>
      </c>
      <c r="C17" s="212"/>
      <c r="D17" s="213"/>
      <c r="E17" s="195"/>
      <c r="F17" s="195"/>
      <c r="G17" s="195"/>
      <c r="H17" s="214">
        <v>14.922802710661262</v>
      </c>
      <c r="I17" s="195"/>
      <c r="J17" s="19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</row>
    <row r="18" ht="15">
      <c r="A18" s="49" t="s">
        <v>49</v>
      </c>
      <c r="B18" s="50" t="s">
        <v>50</v>
      </c>
      <c r="C18" s="212"/>
      <c r="D18" s="213"/>
      <c r="E18" s="195"/>
      <c r="F18" s="195"/>
      <c r="G18" s="195"/>
      <c r="H18" s="221"/>
      <c r="I18" s="195"/>
      <c r="J18" s="195"/>
    </row>
    <row r="19" ht="15">
      <c r="A19" s="49" t="s">
        <v>51</v>
      </c>
      <c r="B19" s="50" t="s">
        <v>52</v>
      </c>
      <c r="C19" s="212"/>
      <c r="D19" s="213"/>
      <c r="E19" s="195"/>
      <c r="F19" s="195"/>
      <c r="G19" s="195"/>
      <c r="H19" s="214">
        <v>14.922802710661262</v>
      </c>
      <c r="I19" s="195"/>
      <c r="J19" s="195"/>
    </row>
    <row r="20" ht="30">
      <c r="A20" s="65" t="s">
        <v>53</v>
      </c>
      <c r="B20" s="50" t="s">
        <v>54</v>
      </c>
      <c r="C20" s="212"/>
      <c r="D20" s="213"/>
      <c r="E20" s="195"/>
      <c r="F20" s="195"/>
      <c r="G20" s="195"/>
      <c r="H20" s="221"/>
      <c r="I20" s="195"/>
      <c r="J20" s="195"/>
    </row>
    <row r="21" ht="15">
      <c r="A21" s="65" t="s">
        <v>55</v>
      </c>
      <c r="B21" s="50" t="s">
        <v>56</v>
      </c>
      <c r="C21" s="212"/>
      <c r="D21" s="213"/>
      <c r="E21" s="195"/>
      <c r="F21" s="195"/>
      <c r="G21" s="195"/>
      <c r="H21" s="221"/>
      <c r="I21" s="195"/>
      <c r="J21" s="195"/>
    </row>
    <row r="22" ht="15">
      <c r="A22" s="65" t="s">
        <v>57</v>
      </c>
      <c r="B22" s="50" t="s">
        <v>58</v>
      </c>
      <c r="C22" s="212"/>
      <c r="D22" s="213"/>
      <c r="E22" s="195"/>
      <c r="F22" s="195"/>
      <c r="G22" s="195"/>
      <c r="H22" s="221"/>
      <c r="I22" s="195"/>
      <c r="J22" s="195"/>
    </row>
    <row r="23" ht="15">
      <c r="A23" s="65" t="s">
        <v>59</v>
      </c>
      <c r="B23" s="50" t="s">
        <v>60</v>
      </c>
      <c r="C23" s="212"/>
      <c r="D23" s="213"/>
      <c r="E23" s="195"/>
      <c r="F23" s="195"/>
      <c r="G23" s="195"/>
      <c r="H23" s="221"/>
      <c r="I23" s="195"/>
      <c r="J23" s="195"/>
    </row>
    <row r="24" ht="15">
      <c r="A24" s="65" t="s">
        <v>61</v>
      </c>
      <c r="B24" s="70" t="s">
        <v>62</v>
      </c>
      <c r="C24" s="212"/>
      <c r="D24" s="213"/>
      <c r="E24" s="195"/>
      <c r="F24" s="195"/>
      <c r="G24" s="195"/>
      <c r="H24" s="214">
        <v>14.922802710661262</v>
      </c>
      <c r="I24" s="195"/>
      <c r="J24" s="195"/>
    </row>
    <row r="25" ht="15">
      <c r="A25" s="65" t="s">
        <v>63</v>
      </c>
      <c r="B25" s="70" t="s">
        <v>64</v>
      </c>
      <c r="C25" s="212"/>
      <c r="D25" s="213"/>
      <c r="E25" s="195"/>
      <c r="F25" s="195"/>
      <c r="G25" s="195"/>
      <c r="H25" s="221"/>
      <c r="I25" s="195"/>
      <c r="J25" s="195"/>
    </row>
    <row r="26" ht="15" hidden="1">
      <c r="A26" s="65" t="s">
        <v>65</v>
      </c>
      <c r="B26" s="70" t="s">
        <v>66</v>
      </c>
      <c r="C26" s="212"/>
      <c r="D26" s="213"/>
      <c r="E26" s="195"/>
      <c r="F26" s="195"/>
      <c r="G26" s="195"/>
      <c r="H26" s="221"/>
      <c r="I26" s="195"/>
      <c r="J26" s="195"/>
    </row>
    <row r="27" ht="15" hidden="1">
      <c r="A27" s="65" t="s">
        <v>67</v>
      </c>
      <c r="B27" s="70" t="s">
        <v>68</v>
      </c>
      <c r="C27" s="212"/>
      <c r="D27" s="213"/>
      <c r="E27" s="195"/>
      <c r="F27" s="195"/>
      <c r="G27" s="195"/>
      <c r="H27" s="221"/>
      <c r="I27" s="195"/>
      <c r="J27" s="195"/>
    </row>
    <row r="28" ht="15" hidden="1">
      <c r="A28" s="65" t="s">
        <v>69</v>
      </c>
      <c r="B28" s="70" t="s">
        <v>70</v>
      </c>
      <c r="C28" s="212"/>
      <c r="D28" s="213"/>
      <c r="E28" s="195"/>
      <c r="F28" s="195"/>
      <c r="G28" s="195"/>
      <c r="H28" s="221"/>
      <c r="I28" s="195"/>
      <c r="J28" s="195"/>
    </row>
    <row r="29" ht="15" hidden="1">
      <c r="A29" s="65" t="s">
        <v>71</v>
      </c>
      <c r="B29" s="70" t="s">
        <v>72</v>
      </c>
      <c r="C29" s="212"/>
      <c r="D29" s="213"/>
      <c r="E29" s="195"/>
      <c r="F29" s="195"/>
      <c r="G29" s="195"/>
      <c r="H29" s="221"/>
      <c r="I29" s="195"/>
      <c r="J29" s="195"/>
    </row>
    <row r="30" ht="15" hidden="1">
      <c r="A30" s="65" t="s">
        <v>73</v>
      </c>
      <c r="B30" s="70" t="s">
        <v>74</v>
      </c>
      <c r="C30" s="212"/>
      <c r="D30" s="213"/>
      <c r="E30" s="195"/>
      <c r="F30" s="195"/>
      <c r="G30" s="195"/>
      <c r="H30" s="221"/>
      <c r="I30" s="195"/>
      <c r="J30" s="195"/>
    </row>
    <row r="31" ht="15" hidden="1">
      <c r="A31" s="65" t="s">
        <v>75</v>
      </c>
      <c r="B31" s="70" t="s">
        <v>76</v>
      </c>
      <c r="C31" s="212"/>
      <c r="D31" s="213"/>
      <c r="E31" s="195"/>
      <c r="F31" s="195"/>
      <c r="G31" s="195"/>
      <c r="H31" s="221"/>
      <c r="I31" s="195"/>
      <c r="J31" s="195"/>
    </row>
    <row r="32" ht="15" hidden="1">
      <c r="A32" s="65" t="s">
        <v>77</v>
      </c>
      <c r="B32" s="70" t="s">
        <v>78</v>
      </c>
      <c r="C32" s="212"/>
      <c r="D32" s="213"/>
      <c r="E32" s="195"/>
      <c r="F32" s="195"/>
      <c r="G32" s="195"/>
      <c r="H32" s="221"/>
      <c r="I32" s="195"/>
      <c r="J32" s="195"/>
    </row>
    <row r="33" ht="15" hidden="1">
      <c r="A33" s="65" t="s">
        <v>79</v>
      </c>
      <c r="B33" s="70" t="s">
        <v>80</v>
      </c>
      <c r="C33" s="212"/>
      <c r="D33" s="213"/>
      <c r="E33" s="195"/>
      <c r="F33" s="195"/>
      <c r="G33" s="195"/>
      <c r="H33" s="221"/>
      <c r="I33" s="195"/>
      <c r="J33" s="195"/>
    </row>
    <row r="34" ht="15" hidden="1">
      <c r="A34" s="65" t="s">
        <v>81</v>
      </c>
      <c r="B34" s="70" t="s">
        <v>82</v>
      </c>
      <c r="C34" s="212"/>
      <c r="D34" s="213"/>
      <c r="E34" s="195"/>
      <c r="F34" s="195"/>
      <c r="G34" s="195"/>
      <c r="H34" s="221"/>
      <c r="I34" s="195"/>
      <c r="J34" s="195"/>
    </row>
    <row r="35" ht="15" hidden="1">
      <c r="A35" s="65" t="s">
        <v>81</v>
      </c>
      <c r="B35" s="70" t="s">
        <v>83</v>
      </c>
      <c r="C35" s="212"/>
      <c r="D35" s="213"/>
      <c r="E35" s="195"/>
      <c r="F35" s="195"/>
      <c r="G35" s="195"/>
      <c r="H35" s="221"/>
      <c r="I35" s="195"/>
      <c r="J35" s="195"/>
    </row>
    <row r="36" ht="15" hidden="1">
      <c r="A36" s="65" t="s">
        <v>81</v>
      </c>
      <c r="B36" s="70" t="s">
        <v>84</v>
      </c>
      <c r="C36" s="212"/>
      <c r="D36" s="213"/>
      <c r="E36" s="195"/>
      <c r="F36" s="195"/>
      <c r="G36" s="195"/>
      <c r="H36" s="221"/>
      <c r="I36" s="195"/>
      <c r="J36" s="195"/>
    </row>
    <row r="37" ht="15" hidden="1">
      <c r="A37" s="65" t="s">
        <v>81</v>
      </c>
      <c r="B37" s="70" t="s">
        <v>85</v>
      </c>
      <c r="C37" s="212"/>
      <c r="D37" s="213"/>
      <c r="E37" s="195"/>
      <c r="F37" s="195"/>
      <c r="G37" s="195"/>
      <c r="H37" s="221"/>
      <c r="I37" s="195"/>
      <c r="J37" s="195"/>
    </row>
    <row r="38" ht="15" hidden="1">
      <c r="A38" s="65" t="s">
        <v>86</v>
      </c>
      <c r="B38" s="70" t="s">
        <v>82</v>
      </c>
      <c r="C38" s="212"/>
      <c r="D38" s="213"/>
      <c r="E38" s="195"/>
      <c r="F38" s="195"/>
      <c r="G38" s="195"/>
      <c r="H38" s="221"/>
      <c r="I38" s="195"/>
      <c r="J38" s="195"/>
    </row>
    <row r="39" ht="15" hidden="1">
      <c r="A39" s="65" t="s">
        <v>86</v>
      </c>
      <c r="B39" s="70" t="s">
        <v>83</v>
      </c>
      <c r="C39" s="212"/>
      <c r="D39" s="213"/>
      <c r="E39" s="195"/>
      <c r="F39" s="195"/>
      <c r="G39" s="195"/>
      <c r="H39" s="221"/>
      <c r="I39" s="195"/>
      <c r="J39" s="195"/>
    </row>
    <row r="40" ht="15" hidden="1">
      <c r="A40" s="65" t="s">
        <v>86</v>
      </c>
      <c r="B40" s="70" t="s">
        <v>84</v>
      </c>
      <c r="C40" s="212"/>
      <c r="D40" s="213"/>
      <c r="E40" s="195"/>
      <c r="F40" s="195"/>
      <c r="G40" s="195"/>
      <c r="H40" s="221"/>
      <c r="I40" s="195"/>
      <c r="J40" s="195"/>
    </row>
    <row r="41" ht="15" hidden="1">
      <c r="A41" s="65" t="s">
        <v>86</v>
      </c>
      <c r="B41" s="70" t="s">
        <v>87</v>
      </c>
      <c r="C41" s="212"/>
      <c r="D41" s="213"/>
      <c r="E41" s="195"/>
      <c r="F41" s="195"/>
      <c r="G41" s="195"/>
      <c r="H41" s="221"/>
      <c r="I41" s="195"/>
      <c r="J41" s="195"/>
    </row>
    <row r="42" ht="15" hidden="1">
      <c r="A42" s="65" t="s">
        <v>88</v>
      </c>
      <c r="B42" s="70" t="s">
        <v>89</v>
      </c>
      <c r="C42" s="212"/>
      <c r="D42" s="213"/>
      <c r="E42" s="195"/>
      <c r="F42" s="195"/>
      <c r="G42" s="195"/>
      <c r="H42" s="221"/>
      <c r="I42" s="195"/>
      <c r="J42" s="195"/>
    </row>
    <row r="43" ht="15" hidden="1">
      <c r="A43" s="65" t="s">
        <v>90</v>
      </c>
      <c r="B43" s="70" t="s">
        <v>91</v>
      </c>
      <c r="C43" s="212"/>
      <c r="D43" s="213"/>
      <c r="E43" s="195"/>
      <c r="F43" s="195"/>
      <c r="G43" s="195"/>
      <c r="H43" s="221"/>
      <c r="I43" s="195"/>
      <c r="J43" s="195"/>
    </row>
    <row r="44" ht="15" hidden="1">
      <c r="A44" s="65" t="s">
        <v>92</v>
      </c>
      <c r="B44" s="70" t="s">
        <v>93</v>
      </c>
      <c r="C44" s="212"/>
      <c r="D44" s="213"/>
      <c r="E44" s="195"/>
      <c r="F44" s="195"/>
      <c r="G44" s="195"/>
      <c r="H44" s="221"/>
      <c r="I44" s="195"/>
      <c r="J44" s="195"/>
    </row>
    <row r="45" ht="15">
      <c r="A45" s="72" t="s">
        <v>94</v>
      </c>
      <c r="B45" s="73" t="s">
        <v>95</v>
      </c>
      <c r="C45" s="215"/>
      <c r="D45" s="216"/>
      <c r="E45" s="195"/>
      <c r="F45" s="195"/>
      <c r="G45" s="195"/>
      <c r="H45" s="214">
        <v>14.922802710661262</v>
      </c>
      <c r="I45" s="195"/>
      <c r="J45" s="195"/>
    </row>
    <row r="46" ht="30">
      <c r="A46" s="72" t="s">
        <v>96</v>
      </c>
      <c r="B46" s="73" t="s">
        <v>97</v>
      </c>
      <c r="C46" s="215"/>
      <c r="D46" s="142"/>
      <c r="E46" s="195"/>
      <c r="F46" s="195"/>
      <c r="G46" s="195"/>
      <c r="H46" s="221"/>
      <c r="I46" s="195"/>
      <c r="J46" s="195"/>
    </row>
    <row r="47" ht="15" hidden="1">
      <c r="A47" s="72" t="s">
        <v>98</v>
      </c>
      <c r="B47" s="73" t="s">
        <v>99</v>
      </c>
      <c r="C47" s="215"/>
      <c r="D47" s="142"/>
      <c r="E47" s="195"/>
      <c r="F47" s="195"/>
      <c r="G47" s="195"/>
      <c r="H47" s="221"/>
      <c r="I47" s="195"/>
      <c r="J47" s="195"/>
    </row>
    <row r="48" ht="30" hidden="1">
      <c r="A48" s="72" t="s">
        <v>100</v>
      </c>
      <c r="B48" s="73" t="s">
        <v>101</v>
      </c>
      <c r="C48" s="217"/>
      <c r="D48" s="142"/>
      <c r="E48" s="195"/>
      <c r="F48" s="195"/>
      <c r="G48" s="195"/>
      <c r="H48" s="221"/>
      <c r="I48" s="195"/>
      <c r="J48" s="195"/>
    </row>
    <row r="49" ht="15">
      <c r="A49" s="72" t="s">
        <v>102</v>
      </c>
      <c r="B49" s="73" t="s">
        <v>103</v>
      </c>
      <c r="C49" s="217"/>
      <c r="D49" s="142"/>
      <c r="E49" s="195"/>
      <c r="F49" s="195"/>
      <c r="G49" s="195"/>
      <c r="H49" s="221"/>
      <c r="I49" s="195"/>
      <c r="J49" s="195"/>
    </row>
    <row r="50" ht="15" hidden="1">
      <c r="A50" s="72" t="s">
        <v>104</v>
      </c>
      <c r="B50" s="73" t="s">
        <v>105</v>
      </c>
      <c r="C50" s="217"/>
      <c r="D50" s="142"/>
      <c r="E50" s="195"/>
      <c r="F50" s="195"/>
      <c r="G50" s="195"/>
      <c r="H50" s="221"/>
      <c r="I50" s="195"/>
      <c r="J50" s="195"/>
    </row>
    <row r="51" ht="15" hidden="1">
      <c r="A51" s="72" t="s">
        <v>106</v>
      </c>
      <c r="B51" s="85" t="s">
        <v>107</v>
      </c>
      <c r="C51" s="215"/>
      <c r="D51" s="142"/>
      <c r="E51" s="195"/>
      <c r="F51" s="195"/>
      <c r="G51" s="195"/>
      <c r="H51" s="221"/>
      <c r="I51" s="195"/>
      <c r="J51" s="195"/>
    </row>
    <row r="52" ht="15">
      <c r="A52" s="72" t="s">
        <v>108</v>
      </c>
      <c r="B52" s="73" t="s">
        <v>109</v>
      </c>
      <c r="C52" s="215"/>
      <c r="D52" s="142"/>
      <c r="E52" s="195"/>
      <c r="F52" s="195"/>
      <c r="G52" s="195"/>
      <c r="H52" s="214">
        <f>H53</f>
        <v>14.922802710661262</v>
      </c>
      <c r="I52" s="195"/>
      <c r="J52" s="195"/>
    </row>
    <row r="53" ht="15">
      <c r="A53" s="72" t="s">
        <v>110</v>
      </c>
      <c r="B53" s="85" t="s">
        <v>111</v>
      </c>
      <c r="C53" s="215"/>
      <c r="D53" s="142"/>
      <c r="E53" s="195"/>
      <c r="F53" s="195"/>
      <c r="G53" s="195"/>
      <c r="H53" s="214">
        <v>14.922802710661262</v>
      </c>
      <c r="I53" s="195"/>
      <c r="J53" s="195"/>
    </row>
    <row r="54" ht="45" hidden="1">
      <c r="A54" s="86" t="s">
        <v>110</v>
      </c>
      <c r="B54" s="87" t="s">
        <v>112</v>
      </c>
      <c r="C54" s="218" t="s">
        <v>113</v>
      </c>
      <c r="D54" s="219"/>
      <c r="E54" s="195"/>
      <c r="F54" s="195"/>
      <c r="G54" s="195"/>
      <c r="H54" s="221"/>
      <c r="I54" s="195"/>
      <c r="J54" s="195"/>
    </row>
    <row r="55" ht="30" hidden="1">
      <c r="A55" s="86" t="s">
        <v>110</v>
      </c>
      <c r="B55" s="87" t="s">
        <v>115</v>
      </c>
      <c r="C55" s="218" t="s">
        <v>116</v>
      </c>
      <c r="D55" s="219"/>
      <c r="E55" s="195"/>
      <c r="F55" s="195"/>
      <c r="G55" s="195"/>
      <c r="H55" s="204"/>
      <c r="I55" s="195"/>
      <c r="J55" s="195"/>
    </row>
    <row r="56" ht="60" hidden="1">
      <c r="A56" s="86" t="s">
        <v>110</v>
      </c>
      <c r="B56" s="87" t="s">
        <v>117</v>
      </c>
      <c r="C56" s="218" t="s">
        <v>118</v>
      </c>
      <c r="D56" s="219"/>
      <c r="E56" s="195"/>
      <c r="F56" s="195"/>
      <c r="G56" s="195"/>
      <c r="H56" s="204"/>
      <c r="I56" s="195"/>
      <c r="J56" s="195"/>
    </row>
    <row r="57" ht="75" hidden="1">
      <c r="A57" s="86" t="s">
        <v>110</v>
      </c>
      <c r="B57" s="87" t="s">
        <v>119</v>
      </c>
      <c r="C57" s="218" t="s">
        <v>120</v>
      </c>
      <c r="D57" s="219"/>
      <c r="E57" s="195"/>
      <c r="F57" s="195"/>
      <c r="G57" s="195"/>
      <c r="H57" s="204"/>
      <c r="I57" s="195"/>
      <c r="J57" s="195"/>
    </row>
    <row r="58" ht="30" hidden="1">
      <c r="A58" s="86" t="s">
        <v>110</v>
      </c>
      <c r="B58" s="87" t="s">
        <v>121</v>
      </c>
      <c r="C58" s="218" t="s">
        <v>122</v>
      </c>
      <c r="D58" s="219"/>
      <c r="E58" s="195"/>
      <c r="F58" s="195"/>
      <c r="G58" s="195"/>
      <c r="H58" s="204"/>
      <c r="I58" s="195"/>
      <c r="J58" s="195"/>
    </row>
    <row r="59" ht="30" hidden="1">
      <c r="A59" s="86" t="s">
        <v>110</v>
      </c>
      <c r="B59" s="87" t="s">
        <v>123</v>
      </c>
      <c r="C59" s="218" t="s">
        <v>124</v>
      </c>
      <c r="D59" s="219"/>
      <c r="E59" s="195"/>
      <c r="F59" s="195"/>
      <c r="G59" s="195"/>
      <c r="H59" s="204"/>
      <c r="I59" s="195"/>
      <c r="J59" s="195"/>
    </row>
    <row r="60" ht="45" hidden="1">
      <c r="A60" s="86" t="s">
        <v>110</v>
      </c>
      <c r="B60" s="87" t="s">
        <v>125</v>
      </c>
      <c r="C60" s="218" t="s">
        <v>126</v>
      </c>
      <c r="D60" s="219"/>
      <c r="E60" s="195"/>
      <c r="F60" s="195"/>
      <c r="G60" s="195"/>
      <c r="H60" s="204"/>
      <c r="I60" s="195"/>
      <c r="J60" s="195"/>
    </row>
    <row r="61" ht="30" hidden="1">
      <c r="A61" s="86" t="s">
        <v>110</v>
      </c>
      <c r="B61" s="87" t="s">
        <v>127</v>
      </c>
      <c r="C61" s="218" t="s">
        <v>128</v>
      </c>
      <c r="D61" s="219"/>
      <c r="E61" s="195"/>
      <c r="F61" s="195"/>
      <c r="G61" s="195"/>
      <c r="H61" s="204"/>
      <c r="I61" s="195"/>
      <c r="J61" s="195"/>
    </row>
    <row r="62" ht="60" hidden="1">
      <c r="A62" s="86" t="s">
        <v>110</v>
      </c>
      <c r="B62" s="87" t="s">
        <v>129</v>
      </c>
      <c r="C62" s="218" t="s">
        <v>130</v>
      </c>
      <c r="D62" s="219"/>
      <c r="E62" s="195"/>
      <c r="F62" s="195"/>
      <c r="G62" s="195"/>
      <c r="H62" s="204"/>
      <c r="I62" s="195"/>
      <c r="J62" s="195"/>
    </row>
    <row r="63" ht="75" hidden="1">
      <c r="A63" s="86" t="s">
        <v>110</v>
      </c>
      <c r="B63" s="87" t="s">
        <v>131</v>
      </c>
      <c r="C63" s="218" t="s">
        <v>132</v>
      </c>
      <c r="D63" s="219"/>
      <c r="E63" s="195"/>
      <c r="F63" s="195"/>
      <c r="G63" s="195"/>
      <c r="H63" s="204"/>
      <c r="I63" s="195"/>
      <c r="J63" s="195"/>
    </row>
    <row r="64" ht="30" hidden="1">
      <c r="A64" s="86" t="s">
        <v>110</v>
      </c>
      <c r="B64" s="87" t="s">
        <v>133</v>
      </c>
      <c r="C64" s="218" t="s">
        <v>134</v>
      </c>
      <c r="D64" s="219"/>
      <c r="E64" s="195"/>
      <c r="F64" s="195"/>
      <c r="G64" s="195"/>
      <c r="H64" s="204"/>
      <c r="I64" s="195"/>
      <c r="J64" s="195"/>
    </row>
    <row r="65" ht="15" hidden="1">
      <c r="A65" s="86" t="s">
        <v>110</v>
      </c>
      <c r="B65" s="87" t="s">
        <v>135</v>
      </c>
      <c r="C65" s="218" t="s">
        <v>136</v>
      </c>
      <c r="D65" s="219"/>
      <c r="E65" s="195"/>
      <c r="F65" s="195"/>
      <c r="G65" s="195"/>
      <c r="H65" s="204"/>
      <c r="I65" s="195"/>
      <c r="J65" s="195"/>
    </row>
    <row r="66" ht="15">
      <c r="A66" s="86" t="s">
        <v>110</v>
      </c>
      <c r="B66" s="87" t="s">
        <v>137</v>
      </c>
      <c r="C66" s="218" t="s">
        <v>138</v>
      </c>
      <c r="D66" s="219"/>
      <c r="E66" s="195"/>
      <c r="F66" s="195"/>
      <c r="G66" s="195"/>
      <c r="H66" s="78">
        <v>3.9287814107483157</v>
      </c>
      <c r="I66" s="195"/>
      <c r="J66" s="195"/>
    </row>
    <row r="67" ht="15">
      <c r="A67" s="86" t="s">
        <v>110</v>
      </c>
      <c r="B67" s="87" t="s">
        <v>139</v>
      </c>
      <c r="C67" s="218" t="s">
        <v>140</v>
      </c>
      <c r="D67" s="219"/>
      <c r="E67" s="195"/>
      <c r="F67" s="195"/>
      <c r="G67" s="195"/>
      <c r="H67" s="78">
        <v>2.7327828811675441</v>
      </c>
      <c r="I67" s="195"/>
      <c r="J67" s="195"/>
    </row>
    <row r="68" ht="15">
      <c r="A68" s="86" t="s">
        <v>110</v>
      </c>
      <c r="B68" s="87" t="s">
        <v>141</v>
      </c>
      <c r="C68" s="218" t="s">
        <v>142</v>
      </c>
      <c r="D68" s="219"/>
      <c r="E68" s="195"/>
      <c r="F68" s="195"/>
      <c r="G68" s="195"/>
      <c r="H68" s="78">
        <v>4.4596145011042561</v>
      </c>
      <c r="I68" s="195"/>
      <c r="J68" s="195"/>
    </row>
    <row r="69" ht="15">
      <c r="A69" s="86" t="s">
        <v>110</v>
      </c>
      <c r="B69" s="87" t="s">
        <v>143</v>
      </c>
      <c r="C69" s="218" t="s">
        <v>144</v>
      </c>
      <c r="D69" s="219"/>
      <c r="E69" s="195"/>
      <c r="F69" s="195"/>
      <c r="G69" s="195"/>
      <c r="H69" s="78">
        <v>2.8907400025840198</v>
      </c>
      <c r="I69" s="195"/>
      <c r="J69" s="195"/>
    </row>
    <row r="70" ht="15">
      <c r="A70" s="86" t="s">
        <v>110</v>
      </c>
      <c r="B70" s="87" t="s">
        <v>145</v>
      </c>
      <c r="C70" s="218" t="s">
        <v>146</v>
      </c>
      <c r="D70" s="219"/>
      <c r="E70" s="195"/>
      <c r="F70" s="195"/>
      <c r="G70" s="195"/>
      <c r="H70" s="78">
        <v>0.91088391505712751</v>
      </c>
      <c r="I70" s="195"/>
      <c r="J70" s="195"/>
    </row>
    <row r="71" ht="15" hidden="1">
      <c r="A71" s="86" t="s">
        <v>110</v>
      </c>
      <c r="B71" s="87" t="s">
        <v>147</v>
      </c>
      <c r="C71" s="218" t="s">
        <v>148</v>
      </c>
      <c r="D71" s="219"/>
      <c r="E71" s="195"/>
      <c r="F71" s="195"/>
      <c r="G71" s="195"/>
      <c r="H71" s="204"/>
      <c r="I71" s="195"/>
      <c r="J71" s="195"/>
    </row>
    <row r="72" ht="15" hidden="1">
      <c r="A72" s="86" t="s">
        <v>110</v>
      </c>
      <c r="B72" s="87" t="s">
        <v>149</v>
      </c>
      <c r="C72" s="218" t="s">
        <v>150</v>
      </c>
      <c r="D72" s="219"/>
      <c r="E72" s="195"/>
      <c r="F72" s="195"/>
      <c r="G72" s="195"/>
      <c r="H72" s="204"/>
      <c r="I72" s="195"/>
      <c r="J72" s="195"/>
    </row>
    <row r="73" ht="15" hidden="1">
      <c r="A73" s="86" t="s">
        <v>110</v>
      </c>
      <c r="B73" s="87" t="s">
        <v>151</v>
      </c>
      <c r="C73" s="218" t="s">
        <v>152</v>
      </c>
      <c r="D73" s="219"/>
      <c r="E73" s="195"/>
      <c r="F73" s="195"/>
      <c r="G73" s="195"/>
      <c r="H73" s="204"/>
      <c r="I73" s="195"/>
      <c r="J73" s="195"/>
    </row>
    <row r="74" ht="15" hidden="1">
      <c r="A74" s="86" t="s">
        <v>110</v>
      </c>
      <c r="B74" s="87" t="s">
        <v>153</v>
      </c>
      <c r="C74" s="218" t="s">
        <v>154</v>
      </c>
      <c r="D74" s="219"/>
      <c r="E74" s="195"/>
      <c r="F74" s="195"/>
      <c r="G74" s="195"/>
      <c r="H74" s="204"/>
      <c r="I74" s="195"/>
      <c r="J74" s="195"/>
    </row>
    <row r="75" ht="15" hidden="1">
      <c r="A75" s="86" t="s">
        <v>110</v>
      </c>
      <c r="B75" s="87" t="s">
        <v>155</v>
      </c>
      <c r="C75" s="218" t="s">
        <v>156</v>
      </c>
      <c r="D75" s="219"/>
      <c r="E75" s="195"/>
      <c r="F75" s="195"/>
      <c r="G75" s="195"/>
      <c r="H75" s="204"/>
      <c r="I75" s="195"/>
      <c r="J75" s="195"/>
    </row>
    <row r="76" ht="15" hidden="1">
      <c r="A76" s="86" t="s">
        <v>110</v>
      </c>
      <c r="B76" s="87" t="s">
        <v>157</v>
      </c>
      <c r="C76" s="218" t="s">
        <v>158</v>
      </c>
      <c r="D76" s="219"/>
      <c r="E76" s="195"/>
      <c r="F76" s="195"/>
      <c r="G76" s="195"/>
      <c r="H76" s="204"/>
      <c r="I76" s="195"/>
      <c r="J76" s="195"/>
    </row>
  </sheetData>
  <mergeCells count="10">
    <mergeCell ref="H1:J1"/>
    <mergeCell ref="H2:J2"/>
    <mergeCell ref="A3:J3"/>
    <mergeCell ref="A4:J4"/>
    <mergeCell ref="A5:R5"/>
    <mergeCell ref="A6:R6"/>
    <mergeCell ref="A7:A9"/>
    <mergeCell ref="B7:B9"/>
    <mergeCell ref="C7:C9"/>
    <mergeCell ref="D7:J7"/>
  </mergeCells>
  <printOptions headings="0" gridLines="0"/>
  <pageMargins left="0.23622047244094491" right="0.15748031496062992" top="0.59055118110236249" bottom="0.15748031496062992" header="0.19685039370078738" footer="0.15748031496062992"/>
  <pageSetup paperSize="9" scale="52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E1F5"/>
    <outlinePr applyStyles="0" summaryBelow="1" summaryRight="1" showOutlineSymbols="1"/>
    <pageSetUpPr autoPageBreaks="1" fitToPage="1"/>
  </sheetPr>
  <sheetViews>
    <sheetView topLeftCell="C1" zoomScale="100" workbookViewId="0">
      <selection activeCell="J58" activeCellId="0" sqref="A1:R58"/>
    </sheetView>
  </sheetViews>
  <sheetFormatPr defaultColWidth="9" defaultRowHeight="15"/>
  <cols>
    <col customWidth="1" min="1" max="1" style="155" width="8.33203125"/>
    <col customWidth="1" min="2" max="2" style="155" width="100.88671875"/>
    <col customWidth="1" min="3" max="3" style="156" width="17.33203125"/>
    <col customWidth="1" min="4" max="4" style="155" width="14.44140625"/>
    <col customWidth="1" min="5" max="5" style="155" width="25.44140625"/>
    <col customWidth="1" min="6" max="6" style="155" width="8.77734375"/>
    <col customWidth="1" min="7" max="7" style="155" width="7.6640625"/>
    <col customWidth="1" min="8" max="8" style="157" width="30.625"/>
    <col customWidth="1" min="9" max="9" style="155" width="31.44140625"/>
    <col customWidth="1" min="10" max="10" style="155" width="10.6640625"/>
    <col customWidth="1" hidden="1" min="11" max="11" style="155" width="1.33203125"/>
    <col customWidth="1" hidden="1" min="12" max="12" style="155" width="0.33203125"/>
    <col customWidth="1" hidden="1" min="13" max="18" style="155" width="9"/>
    <col customWidth="1" min="19" max="30" style="155" width="9"/>
    <col min="31" max="16384" style="155" width="9"/>
  </cols>
  <sheetData>
    <row r="1" ht="29.25" customHeight="1">
      <c r="A1" s="158"/>
      <c r="B1" s="158"/>
      <c r="C1" s="159"/>
      <c r="D1" s="158"/>
      <c r="E1" s="158"/>
      <c r="F1" s="160"/>
      <c r="H1" s="161" t="s">
        <v>248</v>
      </c>
      <c r="I1" s="161"/>
      <c r="J1" s="161"/>
      <c r="K1" s="158"/>
      <c r="L1" s="158"/>
      <c r="M1" s="158"/>
      <c r="N1" s="158"/>
      <c r="O1" s="158"/>
      <c r="P1" s="158"/>
      <c r="Q1" s="158"/>
      <c r="R1" s="158"/>
    </row>
    <row r="2" ht="26.5" customHeight="1">
      <c r="A2" s="158"/>
      <c r="B2" s="158"/>
      <c r="C2" s="158"/>
      <c r="D2" s="162"/>
      <c r="E2" s="158"/>
      <c r="F2" s="163"/>
      <c r="H2" s="161" t="str">
        <f>'0'!AC1</f>
        <v xml:space="preserve">Минпромэнерго Чувашии от 31.10.2024 № 01-04/92  </v>
      </c>
      <c r="I2" s="161"/>
      <c r="J2" s="161"/>
      <c r="K2" s="162"/>
      <c r="L2" s="162"/>
      <c r="M2" s="158"/>
      <c r="N2" s="158"/>
      <c r="O2" s="158"/>
      <c r="P2" s="158"/>
      <c r="Q2" s="158"/>
      <c r="R2" s="158"/>
    </row>
    <row r="3" ht="16.300000000000001" customHeight="1">
      <c r="A3" s="164" t="s">
        <v>218</v>
      </c>
      <c r="B3" s="164"/>
      <c r="C3" s="164"/>
      <c r="D3" s="164"/>
      <c r="E3" s="164"/>
      <c r="F3" s="164"/>
      <c r="G3" s="164"/>
      <c r="H3" s="164"/>
      <c r="I3" s="164"/>
      <c r="J3" s="164"/>
      <c r="K3" s="165"/>
      <c r="L3" s="165"/>
      <c r="M3" s="165"/>
      <c r="N3" s="165"/>
      <c r="O3" s="158"/>
      <c r="P3" s="158"/>
      <c r="Q3" s="158"/>
      <c r="R3" s="158"/>
    </row>
    <row r="4" ht="18">
      <c r="A4" s="166" t="s">
        <v>249</v>
      </c>
      <c r="B4" s="166"/>
      <c r="C4" s="166"/>
      <c r="D4" s="166"/>
      <c r="E4" s="166"/>
      <c r="F4" s="166"/>
      <c r="G4" s="166"/>
      <c r="H4" s="166"/>
      <c r="I4" s="166"/>
      <c r="J4" s="166"/>
      <c r="K4" s="158"/>
      <c r="L4" s="158"/>
      <c r="M4" s="158"/>
      <c r="N4" s="158"/>
      <c r="O4" s="158"/>
      <c r="P4" s="158"/>
      <c r="Q4" s="158"/>
      <c r="R4" s="158"/>
    </row>
    <row r="5" ht="17.699999999999999" customHeight="1">
      <c r="A5" s="167" t="str">
        <f>'0'!AB10</f>
        <v xml:space="preserve">Общество с ограниченной ответственностью «РЭС-Энерго» 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>
      <c r="A6" s="98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</row>
    <row r="7" s="168" customFormat="1" ht="42.149999999999999" customHeight="1">
      <c r="A7" s="169" t="s">
        <v>3</v>
      </c>
      <c r="B7" s="170" t="s">
        <v>4</v>
      </c>
      <c r="C7" s="171" t="s">
        <v>5</v>
      </c>
      <c r="D7" s="49" t="s">
        <v>220</v>
      </c>
      <c r="E7" s="170"/>
      <c r="F7" s="170"/>
      <c r="G7" s="170"/>
      <c r="H7" s="170"/>
      <c r="I7" s="170"/>
      <c r="J7" s="170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</row>
    <row r="8" ht="163.05000000000001" customHeight="1">
      <c r="A8" s="172"/>
      <c r="B8" s="170"/>
      <c r="C8" s="173"/>
      <c r="D8" s="174" t="s">
        <v>221</v>
      </c>
      <c r="E8" s="174" t="s">
        <v>222</v>
      </c>
      <c r="F8" s="175" t="s">
        <v>223</v>
      </c>
      <c r="G8" s="175" t="s">
        <v>224</v>
      </c>
      <c r="H8" s="208" t="s">
        <v>225</v>
      </c>
      <c r="I8" s="170" t="s">
        <v>226</v>
      </c>
      <c r="J8" s="178" t="s">
        <v>227</v>
      </c>
    </row>
    <row r="9" s="155" customFormat="1" ht="91.049999999999997" customHeight="1">
      <c r="A9" s="179"/>
      <c r="B9" s="170"/>
      <c r="C9" s="180"/>
      <c r="D9" s="174"/>
      <c r="E9" s="174"/>
      <c r="F9" s="174"/>
      <c r="G9" s="174"/>
      <c r="H9" s="181" t="s">
        <v>228</v>
      </c>
      <c r="I9" s="49"/>
      <c r="J9" s="170"/>
    </row>
    <row r="10">
      <c r="A10" s="184">
        <v>1</v>
      </c>
      <c r="B10" s="185">
        <v>2</v>
      </c>
      <c r="C10" s="186">
        <v>3</v>
      </c>
      <c r="D10" s="209" t="s">
        <v>229</v>
      </c>
      <c r="E10" s="209" t="s">
        <v>230</v>
      </c>
      <c r="F10" s="209" t="s">
        <v>231</v>
      </c>
      <c r="G10" s="209" t="s">
        <v>232</v>
      </c>
      <c r="H10" s="210" t="s">
        <v>233</v>
      </c>
      <c r="I10" s="209" t="s">
        <v>234</v>
      </c>
      <c r="J10" s="209" t="s">
        <v>235</v>
      </c>
    </row>
    <row r="11" s="155" customFormat="1" ht="1.3999999999999999" hidden="1" customHeight="1">
      <c r="A11" s="65" t="s">
        <v>180</v>
      </c>
      <c r="B11" s="211" t="s">
        <v>244</v>
      </c>
      <c r="C11" s="156"/>
      <c r="H11" s="220"/>
    </row>
    <row r="12" s="155" customFormat="1" ht="31.25" hidden="1">
      <c r="A12" s="65" t="s">
        <v>182</v>
      </c>
      <c r="B12" s="50" t="s">
        <v>245</v>
      </c>
      <c r="C12" s="156"/>
      <c r="H12" s="220"/>
    </row>
    <row r="13" s="155" customFormat="1" ht="31.25" hidden="1">
      <c r="A13" s="65" t="s">
        <v>184</v>
      </c>
      <c r="B13" s="50" t="s">
        <v>185</v>
      </c>
      <c r="C13" s="156"/>
      <c r="H13" s="220"/>
    </row>
    <row r="14" s="155" customFormat="1" hidden="1">
      <c r="A14" s="65" t="s">
        <v>186</v>
      </c>
      <c r="B14" s="50" t="s">
        <v>187</v>
      </c>
      <c r="C14" s="156"/>
      <c r="H14" s="220"/>
    </row>
    <row r="15" s="155" customFormat="1" hidden="1">
      <c r="A15" s="65" t="s">
        <v>188</v>
      </c>
      <c r="B15" s="50" t="s">
        <v>189</v>
      </c>
      <c r="C15" s="156"/>
      <c r="H15" s="220"/>
    </row>
    <row r="16" s="156" customFormat="1" hidden="1">
      <c r="A16" s="65" t="s">
        <v>190</v>
      </c>
      <c r="B16" s="50" t="s">
        <v>191</v>
      </c>
      <c r="D16" s="155"/>
      <c r="E16" s="155"/>
      <c r="F16" s="155"/>
      <c r="G16" s="155"/>
      <c r="H16" s="220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</row>
    <row r="17" s="156" customFormat="1">
      <c r="A17" s="49">
        <v>0</v>
      </c>
      <c r="B17" s="50" t="s">
        <v>48</v>
      </c>
      <c r="C17" s="212"/>
      <c r="D17" s="213"/>
      <c r="E17" s="195"/>
      <c r="F17" s="195"/>
      <c r="G17" s="195"/>
      <c r="H17" s="214">
        <v>14.92069309169149</v>
      </c>
      <c r="I17" s="195"/>
      <c r="J17" s="19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</row>
    <row r="18" ht="15">
      <c r="A18" s="49" t="s">
        <v>49</v>
      </c>
      <c r="B18" s="50" t="s">
        <v>50</v>
      </c>
      <c r="C18" s="212"/>
      <c r="D18" s="213"/>
      <c r="E18" s="195"/>
      <c r="F18" s="195"/>
      <c r="G18" s="195"/>
      <c r="H18" s="221"/>
      <c r="I18" s="195"/>
      <c r="J18" s="195"/>
    </row>
    <row r="19" ht="15">
      <c r="A19" s="49" t="s">
        <v>51</v>
      </c>
      <c r="B19" s="50" t="s">
        <v>52</v>
      </c>
      <c r="C19" s="212"/>
      <c r="D19" s="213"/>
      <c r="E19" s="195"/>
      <c r="F19" s="195"/>
      <c r="G19" s="195"/>
      <c r="H19" s="214">
        <v>14.92069309169149</v>
      </c>
      <c r="I19" s="195"/>
      <c r="J19" s="195"/>
    </row>
    <row r="20" ht="30">
      <c r="A20" s="65" t="s">
        <v>53</v>
      </c>
      <c r="B20" s="50" t="s">
        <v>54</v>
      </c>
      <c r="C20" s="212"/>
      <c r="D20" s="213"/>
      <c r="E20" s="195"/>
      <c r="F20" s="195"/>
      <c r="G20" s="195"/>
      <c r="H20" s="221"/>
      <c r="I20" s="195"/>
      <c r="J20" s="195"/>
    </row>
    <row r="21" ht="15">
      <c r="A21" s="65" t="s">
        <v>55</v>
      </c>
      <c r="B21" s="50" t="s">
        <v>56</v>
      </c>
      <c r="C21" s="212"/>
      <c r="D21" s="213"/>
      <c r="E21" s="195"/>
      <c r="F21" s="195"/>
      <c r="G21" s="195"/>
      <c r="H21" s="221"/>
      <c r="I21" s="195"/>
      <c r="J21" s="195"/>
    </row>
    <row r="22" ht="15">
      <c r="A22" s="65" t="s">
        <v>57</v>
      </c>
      <c r="B22" s="50" t="s">
        <v>58</v>
      </c>
      <c r="C22" s="212"/>
      <c r="D22" s="213"/>
      <c r="E22" s="195"/>
      <c r="F22" s="195"/>
      <c r="G22" s="195"/>
      <c r="H22" s="221"/>
      <c r="I22" s="195"/>
      <c r="J22" s="195"/>
    </row>
    <row r="23" ht="15">
      <c r="A23" s="65" t="s">
        <v>59</v>
      </c>
      <c r="B23" s="50" t="s">
        <v>60</v>
      </c>
      <c r="C23" s="212"/>
      <c r="D23" s="213"/>
      <c r="E23" s="195"/>
      <c r="F23" s="195"/>
      <c r="G23" s="195"/>
      <c r="H23" s="221"/>
      <c r="I23" s="195"/>
      <c r="J23" s="195"/>
    </row>
    <row r="24" ht="15">
      <c r="A24" s="65" t="s">
        <v>61</v>
      </c>
      <c r="B24" s="70" t="s">
        <v>62</v>
      </c>
      <c r="C24" s="212"/>
      <c r="D24" s="213"/>
      <c r="E24" s="195"/>
      <c r="F24" s="195"/>
      <c r="G24" s="195"/>
      <c r="H24" s="214">
        <v>14.92069309169149</v>
      </c>
      <c r="I24" s="195"/>
      <c r="J24" s="195"/>
    </row>
    <row r="25" ht="15">
      <c r="A25" s="65" t="s">
        <v>63</v>
      </c>
      <c r="B25" s="70" t="s">
        <v>64</v>
      </c>
      <c r="C25" s="212"/>
      <c r="D25" s="213"/>
      <c r="E25" s="195"/>
      <c r="F25" s="195"/>
      <c r="G25" s="195"/>
      <c r="H25" s="221"/>
      <c r="I25" s="195"/>
      <c r="J25" s="195"/>
    </row>
    <row r="26" ht="15" hidden="1">
      <c r="A26" s="65" t="s">
        <v>65</v>
      </c>
      <c r="B26" s="70" t="s">
        <v>66</v>
      </c>
      <c r="C26" s="212"/>
      <c r="D26" s="213"/>
      <c r="E26" s="195"/>
      <c r="F26" s="195"/>
      <c r="G26" s="195"/>
      <c r="H26" s="221"/>
      <c r="I26" s="195"/>
      <c r="J26" s="195"/>
    </row>
    <row r="27" ht="15" hidden="1">
      <c r="A27" s="65" t="s">
        <v>67</v>
      </c>
      <c r="B27" s="70" t="s">
        <v>68</v>
      </c>
      <c r="C27" s="212"/>
      <c r="D27" s="213"/>
      <c r="E27" s="195"/>
      <c r="F27" s="195"/>
      <c r="G27" s="195"/>
      <c r="H27" s="221"/>
      <c r="I27" s="195"/>
      <c r="J27" s="195"/>
    </row>
    <row r="28" ht="15" hidden="1">
      <c r="A28" s="65" t="s">
        <v>69</v>
      </c>
      <c r="B28" s="70" t="s">
        <v>70</v>
      </c>
      <c r="C28" s="212"/>
      <c r="D28" s="213"/>
      <c r="E28" s="195"/>
      <c r="F28" s="195"/>
      <c r="G28" s="195"/>
      <c r="H28" s="221"/>
      <c r="I28" s="195"/>
      <c r="J28" s="195"/>
    </row>
    <row r="29" ht="15" hidden="1">
      <c r="A29" s="65" t="s">
        <v>71</v>
      </c>
      <c r="B29" s="70" t="s">
        <v>72</v>
      </c>
      <c r="C29" s="212"/>
      <c r="D29" s="213"/>
      <c r="E29" s="195"/>
      <c r="F29" s="195"/>
      <c r="G29" s="195"/>
      <c r="H29" s="221"/>
      <c r="I29" s="195"/>
      <c r="J29" s="195"/>
    </row>
    <row r="30" ht="15" hidden="1">
      <c r="A30" s="65" t="s">
        <v>73</v>
      </c>
      <c r="B30" s="70" t="s">
        <v>74</v>
      </c>
      <c r="C30" s="212"/>
      <c r="D30" s="213"/>
      <c r="E30" s="195"/>
      <c r="F30" s="195"/>
      <c r="G30" s="195"/>
      <c r="H30" s="221"/>
      <c r="I30" s="195"/>
      <c r="J30" s="195"/>
    </row>
    <row r="31" ht="15" hidden="1">
      <c r="A31" s="65" t="s">
        <v>75</v>
      </c>
      <c r="B31" s="70" t="s">
        <v>76</v>
      </c>
      <c r="C31" s="212"/>
      <c r="D31" s="213"/>
      <c r="E31" s="195"/>
      <c r="F31" s="195"/>
      <c r="G31" s="195"/>
      <c r="H31" s="221"/>
      <c r="I31" s="195"/>
      <c r="J31" s="195"/>
    </row>
    <row r="32" ht="15" hidden="1">
      <c r="A32" s="65" t="s">
        <v>77</v>
      </c>
      <c r="B32" s="70" t="s">
        <v>78</v>
      </c>
      <c r="C32" s="212"/>
      <c r="D32" s="213"/>
      <c r="E32" s="195"/>
      <c r="F32" s="195"/>
      <c r="G32" s="195"/>
      <c r="H32" s="221"/>
      <c r="I32" s="195"/>
      <c r="J32" s="195"/>
    </row>
    <row r="33" ht="15" hidden="1">
      <c r="A33" s="65" t="s">
        <v>79</v>
      </c>
      <c r="B33" s="70" t="s">
        <v>80</v>
      </c>
      <c r="C33" s="212"/>
      <c r="D33" s="213"/>
      <c r="E33" s="195"/>
      <c r="F33" s="195"/>
      <c r="G33" s="195"/>
      <c r="H33" s="221"/>
      <c r="I33" s="195"/>
      <c r="J33" s="195"/>
    </row>
    <row r="34" ht="15" hidden="1">
      <c r="A34" s="65" t="s">
        <v>81</v>
      </c>
      <c r="B34" s="70" t="s">
        <v>82</v>
      </c>
      <c r="C34" s="212"/>
      <c r="D34" s="213"/>
      <c r="E34" s="195"/>
      <c r="F34" s="195"/>
      <c r="G34" s="195"/>
      <c r="H34" s="221"/>
      <c r="I34" s="195"/>
      <c r="J34" s="195"/>
    </row>
    <row r="35" ht="15" hidden="1">
      <c r="A35" s="65" t="s">
        <v>81</v>
      </c>
      <c r="B35" s="70" t="s">
        <v>83</v>
      </c>
      <c r="C35" s="212"/>
      <c r="D35" s="213"/>
      <c r="E35" s="195"/>
      <c r="F35" s="195"/>
      <c r="G35" s="195"/>
      <c r="H35" s="221"/>
      <c r="I35" s="195"/>
      <c r="J35" s="195"/>
    </row>
    <row r="36" ht="15" hidden="1">
      <c r="A36" s="65" t="s">
        <v>81</v>
      </c>
      <c r="B36" s="70" t="s">
        <v>84</v>
      </c>
      <c r="C36" s="212"/>
      <c r="D36" s="213"/>
      <c r="E36" s="195"/>
      <c r="F36" s="195"/>
      <c r="G36" s="195"/>
      <c r="H36" s="221"/>
      <c r="I36" s="195"/>
      <c r="J36" s="195"/>
    </row>
    <row r="37" ht="15" hidden="1">
      <c r="A37" s="65" t="s">
        <v>81</v>
      </c>
      <c r="B37" s="70" t="s">
        <v>85</v>
      </c>
      <c r="C37" s="212"/>
      <c r="D37" s="213"/>
      <c r="E37" s="195"/>
      <c r="F37" s="195"/>
      <c r="G37" s="195"/>
      <c r="H37" s="221"/>
      <c r="I37" s="195"/>
      <c r="J37" s="195"/>
    </row>
    <row r="38" ht="15" hidden="1">
      <c r="A38" s="65" t="s">
        <v>86</v>
      </c>
      <c r="B38" s="70" t="s">
        <v>82</v>
      </c>
      <c r="C38" s="212"/>
      <c r="D38" s="213"/>
      <c r="E38" s="195"/>
      <c r="F38" s="195"/>
      <c r="G38" s="195"/>
      <c r="H38" s="221"/>
      <c r="I38" s="195"/>
      <c r="J38" s="195"/>
    </row>
    <row r="39" ht="15" hidden="1">
      <c r="A39" s="65" t="s">
        <v>86</v>
      </c>
      <c r="B39" s="70" t="s">
        <v>83</v>
      </c>
      <c r="C39" s="212"/>
      <c r="D39" s="213"/>
      <c r="E39" s="195"/>
      <c r="F39" s="195"/>
      <c r="G39" s="195"/>
      <c r="H39" s="221"/>
      <c r="I39" s="195"/>
      <c r="J39" s="195"/>
    </row>
    <row r="40" ht="15" hidden="1">
      <c r="A40" s="65" t="s">
        <v>86</v>
      </c>
      <c r="B40" s="70" t="s">
        <v>84</v>
      </c>
      <c r="C40" s="212"/>
      <c r="D40" s="213"/>
      <c r="E40" s="195"/>
      <c r="F40" s="195"/>
      <c r="G40" s="195"/>
      <c r="H40" s="221"/>
      <c r="I40" s="195"/>
      <c r="J40" s="195"/>
    </row>
    <row r="41" ht="15" hidden="1">
      <c r="A41" s="65" t="s">
        <v>86</v>
      </c>
      <c r="B41" s="70" t="s">
        <v>87</v>
      </c>
      <c r="C41" s="212"/>
      <c r="D41" s="213"/>
      <c r="E41" s="195"/>
      <c r="F41" s="195"/>
      <c r="G41" s="195"/>
      <c r="H41" s="221"/>
      <c r="I41" s="195"/>
      <c r="J41" s="195"/>
    </row>
    <row r="42" ht="15" hidden="1">
      <c r="A42" s="65" t="s">
        <v>88</v>
      </c>
      <c r="B42" s="70" t="s">
        <v>89</v>
      </c>
      <c r="C42" s="212"/>
      <c r="D42" s="213"/>
      <c r="E42" s="195"/>
      <c r="F42" s="195"/>
      <c r="G42" s="195"/>
      <c r="H42" s="221"/>
      <c r="I42" s="195"/>
      <c r="J42" s="195"/>
    </row>
    <row r="43" ht="15" hidden="1">
      <c r="A43" s="65" t="s">
        <v>90</v>
      </c>
      <c r="B43" s="70" t="s">
        <v>91</v>
      </c>
      <c r="C43" s="212"/>
      <c r="D43" s="213"/>
      <c r="E43" s="195"/>
      <c r="F43" s="195"/>
      <c r="G43" s="195"/>
      <c r="H43" s="221"/>
      <c r="I43" s="195"/>
      <c r="J43" s="195"/>
    </row>
    <row r="44" ht="15" hidden="1">
      <c r="A44" s="65" t="s">
        <v>92</v>
      </c>
      <c r="B44" s="70" t="s">
        <v>93</v>
      </c>
      <c r="C44" s="212"/>
      <c r="D44" s="213"/>
      <c r="E44" s="195"/>
      <c r="F44" s="195"/>
      <c r="G44" s="195"/>
      <c r="H44" s="221"/>
      <c r="I44" s="195"/>
      <c r="J44" s="195"/>
    </row>
    <row r="45" ht="15">
      <c r="A45" s="72" t="s">
        <v>94</v>
      </c>
      <c r="B45" s="73" t="s">
        <v>95</v>
      </c>
      <c r="C45" s="215"/>
      <c r="D45" s="216"/>
      <c r="E45" s="195"/>
      <c r="F45" s="195"/>
      <c r="G45" s="195"/>
      <c r="H45" s="214">
        <v>14.92069309169149</v>
      </c>
      <c r="I45" s="195"/>
      <c r="J45" s="195"/>
    </row>
    <row r="46" ht="30">
      <c r="A46" s="72" t="s">
        <v>96</v>
      </c>
      <c r="B46" s="73" t="s">
        <v>97</v>
      </c>
      <c r="C46" s="215"/>
      <c r="D46" s="142"/>
      <c r="E46" s="195"/>
      <c r="F46" s="195"/>
      <c r="G46" s="195"/>
      <c r="H46" s="221"/>
      <c r="I46" s="195"/>
      <c r="J46" s="195"/>
    </row>
    <row r="47" ht="15" hidden="1">
      <c r="A47" s="72" t="s">
        <v>98</v>
      </c>
      <c r="B47" s="73" t="s">
        <v>99</v>
      </c>
      <c r="C47" s="215"/>
      <c r="D47" s="142"/>
      <c r="E47" s="195"/>
      <c r="F47" s="195"/>
      <c r="G47" s="195"/>
      <c r="H47" s="221"/>
      <c r="I47" s="195"/>
      <c r="J47" s="195"/>
    </row>
    <row r="48" ht="30" hidden="1">
      <c r="A48" s="72" t="s">
        <v>100</v>
      </c>
      <c r="B48" s="73" t="s">
        <v>101</v>
      </c>
      <c r="C48" s="217"/>
      <c r="D48" s="142"/>
      <c r="E48" s="195"/>
      <c r="F48" s="195"/>
      <c r="G48" s="195"/>
      <c r="H48" s="221"/>
      <c r="I48" s="195"/>
      <c r="J48" s="195"/>
    </row>
    <row r="49" ht="15">
      <c r="A49" s="72" t="s">
        <v>102</v>
      </c>
      <c r="B49" s="73" t="s">
        <v>103</v>
      </c>
      <c r="C49" s="217"/>
      <c r="D49" s="142"/>
      <c r="E49" s="195"/>
      <c r="F49" s="195"/>
      <c r="G49" s="195"/>
      <c r="H49" s="221"/>
      <c r="I49" s="195"/>
      <c r="J49" s="195"/>
    </row>
    <row r="50" ht="15" hidden="1">
      <c r="A50" s="72" t="s">
        <v>104</v>
      </c>
      <c r="B50" s="73" t="s">
        <v>105</v>
      </c>
      <c r="C50" s="217"/>
      <c r="D50" s="142"/>
      <c r="E50" s="195"/>
      <c r="F50" s="195"/>
      <c r="G50" s="195"/>
      <c r="H50" s="221"/>
      <c r="I50" s="195"/>
      <c r="J50" s="195"/>
    </row>
    <row r="51" ht="15" hidden="1">
      <c r="A51" s="72" t="s">
        <v>106</v>
      </c>
      <c r="B51" s="85" t="s">
        <v>107</v>
      </c>
      <c r="C51" s="215"/>
      <c r="D51" s="142"/>
      <c r="E51" s="195"/>
      <c r="F51" s="195"/>
      <c r="G51" s="195"/>
      <c r="H51" s="221"/>
      <c r="I51" s="195"/>
      <c r="J51" s="195"/>
    </row>
    <row r="52" ht="15">
      <c r="A52" s="72" t="s">
        <v>108</v>
      </c>
      <c r="B52" s="73" t="s">
        <v>109</v>
      </c>
      <c r="C52" s="215"/>
      <c r="D52" s="142"/>
      <c r="E52" s="195"/>
      <c r="F52" s="195"/>
      <c r="G52" s="195"/>
      <c r="H52" s="214">
        <v>14.92069309169149</v>
      </c>
      <c r="I52" s="195"/>
      <c r="J52" s="195"/>
    </row>
    <row r="53" ht="15">
      <c r="A53" s="72" t="s">
        <v>110</v>
      </c>
      <c r="B53" s="85" t="s">
        <v>111</v>
      </c>
      <c r="C53" s="215"/>
      <c r="D53" s="142"/>
      <c r="E53" s="195"/>
      <c r="F53" s="195"/>
      <c r="G53" s="195"/>
      <c r="H53" s="214">
        <v>14.92069309169149</v>
      </c>
      <c r="I53" s="195"/>
      <c r="J53" s="195"/>
    </row>
    <row r="54" ht="45" hidden="1">
      <c r="A54" s="86" t="s">
        <v>110</v>
      </c>
      <c r="B54" s="87" t="s">
        <v>112</v>
      </c>
      <c r="C54" s="218" t="s">
        <v>113</v>
      </c>
      <c r="D54" s="219"/>
      <c r="E54" s="195"/>
      <c r="F54" s="195"/>
      <c r="G54" s="195"/>
      <c r="H54" s="222"/>
      <c r="I54" s="195"/>
      <c r="J54" s="195"/>
    </row>
    <row r="55" ht="30" hidden="1">
      <c r="A55" s="86" t="s">
        <v>110</v>
      </c>
      <c r="B55" s="87" t="s">
        <v>115</v>
      </c>
      <c r="C55" s="218" t="s">
        <v>116</v>
      </c>
      <c r="D55" s="219"/>
      <c r="E55" s="195"/>
      <c r="F55" s="195"/>
      <c r="G55" s="195"/>
      <c r="H55" s="223"/>
      <c r="I55" s="195"/>
      <c r="J55" s="195"/>
    </row>
    <row r="56" ht="60" hidden="1">
      <c r="A56" s="86" t="s">
        <v>110</v>
      </c>
      <c r="B56" s="87" t="s">
        <v>117</v>
      </c>
      <c r="C56" s="218" t="s">
        <v>118</v>
      </c>
      <c r="D56" s="219"/>
      <c r="E56" s="195"/>
      <c r="F56" s="195"/>
      <c r="G56" s="195"/>
      <c r="H56" s="223"/>
      <c r="I56" s="195"/>
      <c r="J56" s="195"/>
    </row>
    <row r="57" ht="75" hidden="1">
      <c r="A57" s="86" t="s">
        <v>110</v>
      </c>
      <c r="B57" s="87" t="s">
        <v>119</v>
      </c>
      <c r="C57" s="218" t="s">
        <v>120</v>
      </c>
      <c r="D57" s="219"/>
      <c r="E57" s="195"/>
      <c r="F57" s="195"/>
      <c r="G57" s="195"/>
      <c r="H57" s="223"/>
      <c r="I57" s="195"/>
      <c r="J57" s="195"/>
    </row>
    <row r="58" ht="30" hidden="1">
      <c r="A58" s="86" t="s">
        <v>110</v>
      </c>
      <c r="B58" s="87" t="s">
        <v>121</v>
      </c>
      <c r="C58" s="218" t="s">
        <v>122</v>
      </c>
      <c r="D58" s="219"/>
      <c r="E58" s="195"/>
      <c r="F58" s="195"/>
      <c r="G58" s="195"/>
      <c r="H58" s="223"/>
      <c r="I58" s="195"/>
      <c r="J58" s="195"/>
    </row>
    <row r="59" ht="30" hidden="1">
      <c r="A59" s="86" t="s">
        <v>110</v>
      </c>
      <c r="B59" s="87" t="s">
        <v>123</v>
      </c>
      <c r="C59" s="218" t="s">
        <v>124</v>
      </c>
      <c r="D59" s="219"/>
      <c r="E59" s="195"/>
      <c r="F59" s="195"/>
      <c r="G59" s="195"/>
      <c r="H59" s="223"/>
      <c r="I59" s="195"/>
      <c r="J59" s="195"/>
    </row>
    <row r="60" ht="45" hidden="1">
      <c r="A60" s="86" t="s">
        <v>110</v>
      </c>
      <c r="B60" s="87" t="s">
        <v>125</v>
      </c>
      <c r="C60" s="218" t="s">
        <v>126</v>
      </c>
      <c r="D60" s="219"/>
      <c r="E60" s="195"/>
      <c r="F60" s="195"/>
      <c r="G60" s="195"/>
      <c r="H60" s="223"/>
      <c r="I60" s="195"/>
      <c r="J60" s="195"/>
    </row>
    <row r="61" ht="30" hidden="1">
      <c r="A61" s="86" t="s">
        <v>110</v>
      </c>
      <c r="B61" s="87" t="s">
        <v>127</v>
      </c>
      <c r="C61" s="218" t="s">
        <v>128</v>
      </c>
      <c r="D61" s="219"/>
      <c r="E61" s="195"/>
      <c r="F61" s="195"/>
      <c r="G61" s="195"/>
      <c r="H61" s="223"/>
      <c r="I61" s="195"/>
      <c r="J61" s="195"/>
    </row>
    <row r="62" ht="60" hidden="1">
      <c r="A62" s="86" t="s">
        <v>110</v>
      </c>
      <c r="B62" s="87" t="s">
        <v>129</v>
      </c>
      <c r="C62" s="218" t="s">
        <v>130</v>
      </c>
      <c r="D62" s="219"/>
      <c r="E62" s="195"/>
      <c r="F62" s="195"/>
      <c r="G62" s="195"/>
      <c r="H62" s="223"/>
      <c r="I62" s="195"/>
      <c r="J62" s="195"/>
    </row>
    <row r="63" ht="75" hidden="1">
      <c r="A63" s="86" t="s">
        <v>110</v>
      </c>
      <c r="B63" s="87" t="s">
        <v>131</v>
      </c>
      <c r="C63" s="218" t="s">
        <v>132</v>
      </c>
      <c r="D63" s="219"/>
      <c r="E63" s="195"/>
      <c r="F63" s="195"/>
      <c r="G63" s="195"/>
      <c r="H63" s="223"/>
      <c r="I63" s="195"/>
      <c r="J63" s="195"/>
    </row>
    <row r="64" ht="30" hidden="1">
      <c r="A64" s="86" t="s">
        <v>110</v>
      </c>
      <c r="B64" s="87" t="s">
        <v>133</v>
      </c>
      <c r="C64" s="218" t="s">
        <v>134</v>
      </c>
      <c r="D64" s="219"/>
      <c r="E64" s="195"/>
      <c r="F64" s="195"/>
      <c r="G64" s="195"/>
      <c r="H64" s="223"/>
      <c r="I64" s="195"/>
      <c r="J64" s="195"/>
    </row>
    <row r="65" ht="15" hidden="1">
      <c r="A65" s="86" t="s">
        <v>110</v>
      </c>
      <c r="B65" s="87" t="s">
        <v>135</v>
      </c>
      <c r="C65" s="218" t="s">
        <v>136</v>
      </c>
      <c r="D65" s="219"/>
      <c r="E65" s="195"/>
      <c r="F65" s="195"/>
      <c r="G65" s="195"/>
      <c r="H65" s="223"/>
      <c r="I65" s="195"/>
      <c r="J65" s="195"/>
    </row>
    <row r="66" ht="15" hidden="1">
      <c r="A66" s="86" t="s">
        <v>110</v>
      </c>
      <c r="B66" s="87" t="s">
        <v>137</v>
      </c>
      <c r="C66" s="218" t="s">
        <v>138</v>
      </c>
      <c r="D66" s="219"/>
      <c r="E66" s="195"/>
      <c r="F66" s="195"/>
      <c r="G66" s="195"/>
      <c r="H66" s="224"/>
      <c r="I66" s="195"/>
      <c r="J66" s="195"/>
    </row>
    <row r="67" ht="15" hidden="1">
      <c r="A67" s="86" t="s">
        <v>110</v>
      </c>
      <c r="B67" s="87" t="s">
        <v>139</v>
      </c>
      <c r="C67" s="218" t="s">
        <v>140</v>
      </c>
      <c r="D67" s="219"/>
      <c r="E67" s="195"/>
      <c r="F67" s="195"/>
      <c r="G67" s="195"/>
      <c r="H67" s="224"/>
      <c r="I67" s="195"/>
      <c r="J67" s="195"/>
    </row>
    <row r="68" ht="15" hidden="1">
      <c r="A68" s="86" t="s">
        <v>110</v>
      </c>
      <c r="B68" s="87" t="s">
        <v>141</v>
      </c>
      <c r="C68" s="218" t="s">
        <v>142</v>
      </c>
      <c r="D68" s="219"/>
      <c r="E68" s="195"/>
      <c r="F68" s="195"/>
      <c r="G68" s="195"/>
      <c r="H68" s="224"/>
      <c r="I68" s="195"/>
      <c r="J68" s="195"/>
    </row>
    <row r="69" ht="15" hidden="1">
      <c r="A69" s="86" t="s">
        <v>110</v>
      </c>
      <c r="B69" s="87" t="s">
        <v>143</v>
      </c>
      <c r="C69" s="218" t="s">
        <v>144</v>
      </c>
      <c r="D69" s="219"/>
      <c r="E69" s="195"/>
      <c r="F69" s="195"/>
      <c r="G69" s="195"/>
      <c r="H69" s="224"/>
      <c r="I69" s="195"/>
      <c r="J69" s="195"/>
    </row>
    <row r="70" ht="15" hidden="1">
      <c r="A70" s="86" t="s">
        <v>110</v>
      </c>
      <c r="B70" s="87" t="s">
        <v>145</v>
      </c>
      <c r="C70" s="218" t="s">
        <v>146</v>
      </c>
      <c r="D70" s="219"/>
      <c r="E70" s="195"/>
      <c r="F70" s="195"/>
      <c r="G70" s="195"/>
      <c r="H70" s="225"/>
      <c r="I70" s="195"/>
      <c r="J70" s="195"/>
    </row>
    <row r="71" ht="15">
      <c r="A71" s="86" t="s">
        <v>110</v>
      </c>
      <c r="B71" s="87" t="s">
        <v>147</v>
      </c>
      <c r="C71" s="218" t="s">
        <v>148</v>
      </c>
      <c r="D71" s="219"/>
      <c r="E71" s="195"/>
      <c r="F71" s="195"/>
      <c r="G71" s="226"/>
      <c r="H71" s="80">
        <v>1.8848560984176959</v>
      </c>
      <c r="I71" s="194"/>
      <c r="J71" s="195"/>
    </row>
    <row r="72" ht="15">
      <c r="A72" s="86" t="s">
        <v>110</v>
      </c>
      <c r="B72" s="87" t="s">
        <v>149</v>
      </c>
      <c r="C72" s="218" t="s">
        <v>150</v>
      </c>
      <c r="D72" s="219"/>
      <c r="E72" s="195"/>
      <c r="F72" s="195"/>
      <c r="G72" s="226"/>
      <c r="H72" s="80">
        <v>2.8359290253125398</v>
      </c>
      <c r="I72" s="194"/>
      <c r="J72" s="195"/>
    </row>
    <row r="73" ht="15">
      <c r="A73" s="86" t="s">
        <v>110</v>
      </c>
      <c r="B73" s="87" t="s">
        <v>151</v>
      </c>
      <c r="C73" s="218" t="s">
        <v>152</v>
      </c>
      <c r="D73" s="219"/>
      <c r="E73" s="195"/>
      <c r="F73" s="195"/>
      <c r="G73" s="226"/>
      <c r="H73" s="80">
        <v>4.2575790024862314</v>
      </c>
      <c r="I73" s="194"/>
      <c r="J73" s="195"/>
    </row>
    <row r="74" ht="15">
      <c r="A74" s="86" t="s">
        <v>110</v>
      </c>
      <c r="B74" s="87" t="s">
        <v>153</v>
      </c>
      <c r="C74" s="218" t="s">
        <v>154</v>
      </c>
      <c r="D74" s="219"/>
      <c r="E74" s="195"/>
      <c r="F74" s="195"/>
      <c r="G74" s="226"/>
      <c r="H74" s="80">
        <v>5.117289199831272</v>
      </c>
      <c r="I74" s="194"/>
      <c r="J74" s="195"/>
    </row>
    <row r="75" ht="15">
      <c r="A75" s="86" t="s">
        <v>110</v>
      </c>
      <c r="B75" s="87" t="s">
        <v>155</v>
      </c>
      <c r="C75" s="218" t="s">
        <v>156</v>
      </c>
      <c r="D75" s="219"/>
      <c r="E75" s="195"/>
      <c r="F75" s="195"/>
      <c r="G75" s="226"/>
      <c r="H75" s="80">
        <v>0.71017664914160761</v>
      </c>
      <c r="I75" s="194"/>
      <c r="J75" s="195"/>
    </row>
    <row r="76" ht="15">
      <c r="A76" s="86" t="s">
        <v>110</v>
      </c>
      <c r="B76" s="87" t="s">
        <v>157</v>
      </c>
      <c r="C76" s="218" t="s">
        <v>158</v>
      </c>
      <c r="D76" s="219"/>
      <c r="E76" s="195"/>
      <c r="F76" s="195"/>
      <c r="G76" s="226"/>
      <c r="H76" s="80">
        <v>0.11486311650214523</v>
      </c>
      <c r="I76" s="194"/>
      <c r="J76" s="195"/>
    </row>
    <row r="78" ht="15">
      <c r="H78" s="227"/>
    </row>
  </sheetData>
  <mergeCells count="10">
    <mergeCell ref="H1:J1"/>
    <mergeCell ref="H2:J2"/>
    <mergeCell ref="A3:J3"/>
    <mergeCell ref="A4:J4"/>
    <mergeCell ref="A5:R5"/>
    <mergeCell ref="A6:R6"/>
    <mergeCell ref="A7:A9"/>
    <mergeCell ref="B7:B9"/>
    <mergeCell ref="C7:C9"/>
    <mergeCell ref="D7:J7"/>
  </mergeCells>
  <printOptions headings="0" gridLines="0"/>
  <pageMargins left="0.23622047244094491" right="0.15748031496062992" top="0.59055118110236249" bottom="0.15748031496062992" header="0.19685039370078738" footer="0.15748031496062992"/>
  <pageSetup paperSize="9" scale="52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66FFFF"/>
    <outlinePr applyStyles="0" summaryBelow="1" summaryRight="1" showOutlineSymbols="1"/>
    <pageSetUpPr autoPageBreaks="1" fitToPage="1"/>
  </sheetPr>
  <sheetViews>
    <sheetView showZeros="0" topLeftCell="A10" zoomScale="85" workbookViewId="0">
      <selection activeCell="E1" activeCellId="0" sqref="E1"/>
    </sheetView>
  </sheetViews>
  <sheetFormatPr defaultColWidth="9" defaultRowHeight="15"/>
  <cols>
    <col customWidth="1" min="1" max="1" style="1" width="6.6640625"/>
    <col customWidth="1" min="2" max="2" style="1" width="120.375"/>
    <col customWidth="1" min="3" max="3" style="1" width="17.33203125"/>
    <col customWidth="1" min="4" max="4" style="228" width="17.50390625"/>
    <col customWidth="1" min="5" max="5" style="1" width="7.625"/>
    <col customWidth="1" min="6" max="6" style="1" width="9.875"/>
    <col customWidth="1" min="7" max="10" style="1" width="4.625"/>
    <col customWidth="1" min="11" max="11" style="1" width="8.625"/>
    <col customWidth="1" min="12" max="12" style="1" width="7.625"/>
    <col customWidth="1" min="13" max="13" style="1" width="8.625"/>
    <col customWidth="1" min="14" max="17" style="1" width="4.625"/>
    <col customWidth="1" min="18" max="18" style="1" width="8.625"/>
    <col customWidth="1" min="19" max="19" style="1" width="7.625"/>
    <col customWidth="1" min="20" max="20" style="1" width="8.625"/>
    <col customWidth="1" min="21" max="24" style="1" width="4.625"/>
    <col customWidth="1" min="25" max="25" style="1" width="8.625"/>
    <col customWidth="1" min="26" max="26" style="1" width="7.625"/>
    <col customWidth="1" min="27" max="27" style="1" width="8.625"/>
    <col customWidth="1" min="28" max="31" style="1" width="4.625"/>
    <col customWidth="1" min="32" max="32" style="1" width="8.625"/>
    <col customWidth="1" min="33" max="33" style="1" width="7.625"/>
    <col customWidth="1" min="34" max="34" style="1" width="8.625"/>
    <col customWidth="1" min="35" max="38" style="1" width="4.625"/>
    <col customWidth="1" min="39" max="39" style="1" width="8.625"/>
    <col customWidth="1" min="40" max="40" style="1" width="4.109375"/>
    <col min="41" max="16384" style="1" width="9"/>
  </cols>
  <sheetData>
    <row r="1" ht="21.100000000000001" customHeight="1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30" t="str">
        <f>'0'!AB5</f>
        <v xml:space="preserve">Приложение № 4 к приказу  </v>
      </c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</row>
    <row r="2" ht="27.699999999999999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30" t="str">
        <f>'0'!AC1</f>
        <v xml:space="preserve">Минпромэнерго Чувашии от 31.10.2024 № 01-04/92  </v>
      </c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</row>
    <row r="3" ht="25.149999999999999" customHeight="1">
      <c r="A3" s="231" t="s">
        <v>250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</row>
    <row r="4" ht="24.649999999999999" customHeight="1">
      <c r="A4" s="232" t="s">
        <v>251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</row>
    <row r="5" ht="1.3999999999999999" customHeight="1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</row>
    <row r="6" ht="28.899999999999999" customHeight="1">
      <c r="A6" s="235" t="str">
        <f>'0'!AB10</f>
        <v xml:space="preserve">Общество с ограниченной ответственностью «РЭС-Энерго» 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</row>
    <row r="7" ht="22.449999999999999" customHeight="1">
      <c r="A7" s="236" t="s">
        <v>2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</row>
    <row r="8" ht="24.649999999999999" customHeight="1">
      <c r="A8" s="237" t="s">
        <v>3</v>
      </c>
      <c r="B8" s="238" t="s">
        <v>252</v>
      </c>
      <c r="C8" s="239" t="s">
        <v>5</v>
      </c>
      <c r="D8" s="240" t="s">
        <v>253</v>
      </c>
      <c r="E8" s="241" t="s">
        <v>254</v>
      </c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2"/>
      <c r="AN8" s="243"/>
    </row>
    <row r="9" ht="23.399999999999999" customHeight="1">
      <c r="A9" s="244"/>
      <c r="B9" s="245"/>
      <c r="C9" s="246"/>
      <c r="D9" s="247"/>
      <c r="E9" s="248" t="s">
        <v>200</v>
      </c>
      <c r="F9" s="249"/>
      <c r="G9" s="249"/>
      <c r="H9" s="249"/>
      <c r="I9" s="249"/>
      <c r="J9" s="249"/>
      <c r="K9" s="250"/>
      <c r="L9" s="251" t="s">
        <v>201</v>
      </c>
      <c r="M9" s="251"/>
      <c r="N9" s="251"/>
      <c r="O9" s="251"/>
      <c r="P9" s="251"/>
      <c r="Q9" s="251"/>
      <c r="R9" s="252"/>
      <c r="S9" s="251" t="s">
        <v>202</v>
      </c>
      <c r="T9" s="251"/>
      <c r="U9" s="251"/>
      <c r="V9" s="251"/>
      <c r="W9" s="251"/>
      <c r="X9" s="251"/>
      <c r="Y9" s="252"/>
      <c r="Z9" s="253" t="s">
        <v>203</v>
      </c>
      <c r="AA9" s="249"/>
      <c r="AB9" s="249"/>
      <c r="AC9" s="249"/>
      <c r="AD9" s="249"/>
      <c r="AE9" s="249"/>
      <c r="AF9" s="250"/>
      <c r="AG9" s="253" t="s">
        <v>255</v>
      </c>
      <c r="AH9" s="249"/>
      <c r="AI9" s="249"/>
      <c r="AJ9" s="249"/>
      <c r="AK9" s="249"/>
      <c r="AL9" s="249"/>
      <c r="AM9" s="250"/>
    </row>
    <row r="10" ht="36" customHeight="1">
      <c r="A10" s="244"/>
      <c r="B10" s="245"/>
      <c r="C10" s="246"/>
      <c r="D10" s="247"/>
      <c r="E10" s="238" t="s">
        <v>256</v>
      </c>
      <c r="F10" s="245"/>
      <c r="G10" s="245"/>
      <c r="H10" s="245"/>
      <c r="I10" s="245"/>
      <c r="J10" s="245"/>
      <c r="K10" s="253"/>
      <c r="L10" s="254" t="s">
        <v>256</v>
      </c>
      <c r="M10" s="255"/>
      <c r="N10" s="255"/>
      <c r="O10" s="255"/>
      <c r="P10" s="255"/>
      <c r="Q10" s="255"/>
      <c r="R10" s="256"/>
      <c r="S10" s="254" t="s">
        <v>256</v>
      </c>
      <c r="T10" s="255"/>
      <c r="U10" s="255"/>
      <c r="V10" s="255"/>
      <c r="W10" s="255"/>
      <c r="X10" s="255"/>
      <c r="Y10" s="256"/>
      <c r="Z10" s="253" t="s">
        <v>256</v>
      </c>
      <c r="AA10" s="249"/>
      <c r="AB10" s="249"/>
      <c r="AC10" s="249"/>
      <c r="AD10" s="249"/>
      <c r="AE10" s="249"/>
      <c r="AF10" s="250"/>
      <c r="AG10" s="245" t="s">
        <v>12</v>
      </c>
      <c r="AH10" s="245"/>
      <c r="AI10" s="245"/>
      <c r="AJ10" s="245"/>
      <c r="AK10" s="245"/>
      <c r="AL10" s="245"/>
      <c r="AM10" s="245"/>
    </row>
    <row r="11" ht="55.049999999999997" customHeight="1">
      <c r="A11" s="244"/>
      <c r="B11" s="245"/>
      <c r="C11" s="246"/>
      <c r="D11" s="257"/>
      <c r="E11" s="258" t="s">
        <v>257</v>
      </c>
      <c r="F11" s="259" t="s">
        <v>258</v>
      </c>
      <c r="G11" s="259"/>
      <c r="H11" s="259"/>
      <c r="I11" s="259"/>
      <c r="J11" s="259"/>
      <c r="K11" s="260"/>
      <c r="L11" s="261" t="s">
        <v>259</v>
      </c>
      <c r="M11" s="262" t="s">
        <v>258</v>
      </c>
      <c r="N11" s="263"/>
      <c r="O11" s="263"/>
      <c r="P11" s="263"/>
      <c r="Q11" s="263"/>
      <c r="R11" s="264"/>
      <c r="S11" s="261" t="s">
        <v>259</v>
      </c>
      <c r="T11" s="262" t="s">
        <v>258</v>
      </c>
      <c r="U11" s="263"/>
      <c r="V11" s="263"/>
      <c r="W11" s="263"/>
      <c r="X11" s="263"/>
      <c r="Y11" s="264"/>
      <c r="Z11" s="265" t="s">
        <v>257</v>
      </c>
      <c r="AA11" s="266" t="s">
        <v>258</v>
      </c>
      <c r="AB11" s="267"/>
      <c r="AC11" s="267"/>
      <c r="AD11" s="267"/>
      <c r="AE11" s="267"/>
      <c r="AF11" s="268"/>
      <c r="AG11" s="265" t="s">
        <v>257</v>
      </c>
      <c r="AH11" s="259" t="s">
        <v>258</v>
      </c>
      <c r="AI11" s="259"/>
      <c r="AJ11" s="259"/>
      <c r="AK11" s="259"/>
      <c r="AL11" s="259"/>
      <c r="AM11" s="259"/>
    </row>
    <row r="12" ht="61.200000000000003" customHeight="1">
      <c r="A12" s="269"/>
      <c r="B12" s="245"/>
      <c r="C12" s="270"/>
      <c r="D12" s="239" t="s">
        <v>18</v>
      </c>
      <c r="E12" s="100" t="s">
        <v>260</v>
      </c>
      <c r="F12" s="271" t="s">
        <v>260</v>
      </c>
      <c r="G12" s="265" t="s">
        <v>261</v>
      </c>
      <c r="H12" s="265" t="s">
        <v>262</v>
      </c>
      <c r="I12" s="265" t="s">
        <v>263</v>
      </c>
      <c r="J12" s="265" t="s">
        <v>264</v>
      </c>
      <c r="K12" s="272" t="s">
        <v>265</v>
      </c>
      <c r="L12" s="100" t="s">
        <v>260</v>
      </c>
      <c r="M12" s="100" t="s">
        <v>260</v>
      </c>
      <c r="N12" s="273" t="s">
        <v>261</v>
      </c>
      <c r="O12" s="274" t="s">
        <v>262</v>
      </c>
      <c r="P12" s="274" t="s">
        <v>263</v>
      </c>
      <c r="Q12" s="275" t="s">
        <v>264</v>
      </c>
      <c r="R12" s="272" t="s">
        <v>265</v>
      </c>
      <c r="S12" s="100" t="s">
        <v>260</v>
      </c>
      <c r="T12" s="100" t="s">
        <v>260</v>
      </c>
      <c r="U12" s="276" t="s">
        <v>261</v>
      </c>
      <c r="V12" s="261" t="s">
        <v>262</v>
      </c>
      <c r="W12" s="261" t="s">
        <v>263</v>
      </c>
      <c r="X12" s="277" t="s">
        <v>264</v>
      </c>
      <c r="Y12" s="272" t="s">
        <v>265</v>
      </c>
      <c r="Z12" s="100" t="s">
        <v>260</v>
      </c>
      <c r="AA12" s="100" t="s">
        <v>260</v>
      </c>
      <c r="AB12" s="276" t="s">
        <v>261</v>
      </c>
      <c r="AC12" s="261" t="s">
        <v>262</v>
      </c>
      <c r="AD12" s="261" t="s">
        <v>263</v>
      </c>
      <c r="AE12" s="277" t="s">
        <v>264</v>
      </c>
      <c r="AF12" s="272" t="s">
        <v>265</v>
      </c>
      <c r="AG12" s="100" t="s">
        <v>260</v>
      </c>
      <c r="AH12" s="271" t="s">
        <v>260</v>
      </c>
      <c r="AI12" s="265" t="s">
        <v>261</v>
      </c>
      <c r="AJ12" s="265" t="s">
        <v>262</v>
      </c>
      <c r="AK12" s="265" t="s">
        <v>263</v>
      </c>
      <c r="AL12" s="265" t="s">
        <v>264</v>
      </c>
      <c r="AM12" s="278" t="s">
        <v>265</v>
      </c>
    </row>
    <row r="13" s="109" customFormat="1">
      <c r="A13" s="279">
        <v>1</v>
      </c>
      <c r="B13" s="280">
        <v>2</v>
      </c>
      <c r="C13" s="280">
        <v>3</v>
      </c>
      <c r="D13" s="281">
        <v>4</v>
      </c>
      <c r="E13" s="282" t="s">
        <v>266</v>
      </c>
      <c r="F13" s="282" t="s">
        <v>267</v>
      </c>
      <c r="G13" s="282" t="s">
        <v>268</v>
      </c>
      <c r="H13" s="282" t="s">
        <v>269</v>
      </c>
      <c r="I13" s="282" t="s">
        <v>270</v>
      </c>
      <c r="J13" s="282" t="s">
        <v>271</v>
      </c>
      <c r="K13" s="283" t="s">
        <v>272</v>
      </c>
      <c r="L13" s="282" t="s">
        <v>273</v>
      </c>
      <c r="M13" s="282" t="s">
        <v>274</v>
      </c>
      <c r="N13" s="282" t="s">
        <v>275</v>
      </c>
      <c r="O13" s="282" t="s">
        <v>276</v>
      </c>
      <c r="P13" s="282" t="s">
        <v>277</v>
      </c>
      <c r="Q13" s="282" t="s">
        <v>278</v>
      </c>
      <c r="R13" s="282" t="s">
        <v>279</v>
      </c>
      <c r="S13" s="284" t="s">
        <v>280</v>
      </c>
      <c r="T13" s="282" t="s">
        <v>281</v>
      </c>
      <c r="U13" s="284" t="s">
        <v>282</v>
      </c>
      <c r="V13" s="282" t="s">
        <v>283</v>
      </c>
      <c r="W13" s="284" t="s">
        <v>284</v>
      </c>
      <c r="X13" s="282" t="s">
        <v>285</v>
      </c>
      <c r="Y13" s="284" t="s">
        <v>286</v>
      </c>
      <c r="Z13" s="282" t="s">
        <v>287</v>
      </c>
      <c r="AA13" s="282" t="s">
        <v>288</v>
      </c>
      <c r="AB13" s="282" t="s">
        <v>289</v>
      </c>
      <c r="AC13" s="282" t="s">
        <v>290</v>
      </c>
      <c r="AD13" s="282" t="s">
        <v>291</v>
      </c>
      <c r="AE13" s="282" t="s">
        <v>292</v>
      </c>
      <c r="AF13" s="282" t="s">
        <v>293</v>
      </c>
      <c r="AG13" s="285" t="s">
        <v>294</v>
      </c>
      <c r="AH13" s="285" t="s">
        <v>295</v>
      </c>
      <c r="AI13" s="285" t="s">
        <v>296</v>
      </c>
      <c r="AJ13" s="285" t="s">
        <v>297</v>
      </c>
      <c r="AK13" s="285" t="s">
        <v>298</v>
      </c>
      <c r="AL13" s="285" t="s">
        <v>299</v>
      </c>
      <c r="AM13" s="285" t="s">
        <v>300</v>
      </c>
    </row>
    <row r="14" ht="15">
      <c r="A14" s="110">
        <v>0</v>
      </c>
      <c r="B14" s="111" t="s">
        <v>48</v>
      </c>
      <c r="C14" s="74"/>
      <c r="D14" s="286">
        <v>49.72495491418637</v>
      </c>
      <c r="E14" s="75"/>
      <c r="F14" s="113">
        <v>12.430762671349999</v>
      </c>
      <c r="G14" s="287"/>
      <c r="H14" s="113"/>
      <c r="I14" s="287"/>
      <c r="J14" s="113"/>
      <c r="K14" s="288">
        <v>697</v>
      </c>
      <c r="L14" s="113"/>
      <c r="M14" s="287">
        <v>12.4246124075424</v>
      </c>
      <c r="N14" s="113"/>
      <c r="O14" s="287"/>
      <c r="P14" s="113"/>
      <c r="Q14" s="287"/>
      <c r="R14" s="289">
        <v>684</v>
      </c>
      <c r="S14" s="287"/>
      <c r="T14" s="113">
        <v>12.435668925551054</v>
      </c>
      <c r="U14" s="287"/>
      <c r="V14" s="113"/>
      <c r="W14" s="287"/>
      <c r="X14" s="113"/>
      <c r="Y14" s="288">
        <v>665</v>
      </c>
      <c r="Z14" s="113"/>
      <c r="AA14" s="287">
        <v>12.433910909742909</v>
      </c>
      <c r="AB14" s="113"/>
      <c r="AC14" s="287"/>
      <c r="AD14" s="113"/>
      <c r="AE14" s="287"/>
      <c r="AF14" s="289">
        <v>648</v>
      </c>
      <c r="AG14" s="79"/>
      <c r="AH14" s="79">
        <v>49.72495491418637</v>
      </c>
      <c r="AI14" s="79"/>
      <c r="AJ14" s="79"/>
      <c r="AK14" s="79"/>
      <c r="AL14" s="79"/>
      <c r="AM14" s="89">
        <v>2694</v>
      </c>
    </row>
    <row r="15" ht="17.25">
      <c r="A15" s="49" t="s">
        <v>49</v>
      </c>
      <c r="B15" s="50" t="s">
        <v>50</v>
      </c>
      <c r="C15" s="51"/>
      <c r="D15" s="75"/>
      <c r="E15" s="51"/>
      <c r="F15" s="117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290"/>
      <c r="AD15" s="291"/>
      <c r="AE15" s="291"/>
      <c r="AF15" s="291"/>
      <c r="AG15" s="292"/>
      <c r="AH15" s="293"/>
      <c r="AI15" s="294"/>
      <c r="AJ15" s="292"/>
      <c r="AK15" s="292"/>
      <c r="AL15" s="292"/>
      <c r="AM15" s="292"/>
    </row>
    <row r="16" ht="15">
      <c r="A16" s="49" t="s">
        <v>51</v>
      </c>
      <c r="B16" s="50" t="s">
        <v>52</v>
      </c>
      <c r="C16" s="51"/>
      <c r="D16" s="286">
        <v>49.72495491418637</v>
      </c>
      <c r="E16" s="75"/>
      <c r="F16" s="113">
        <v>12.430762671349999</v>
      </c>
      <c r="G16" s="287"/>
      <c r="H16" s="113"/>
      <c r="I16" s="287"/>
      <c r="J16" s="113"/>
      <c r="K16" s="288">
        <v>697</v>
      </c>
      <c r="L16" s="113"/>
      <c r="M16" s="287">
        <v>12.4246124075424</v>
      </c>
      <c r="N16" s="113"/>
      <c r="O16" s="287"/>
      <c r="P16" s="113"/>
      <c r="Q16" s="287"/>
      <c r="R16" s="289">
        <v>684</v>
      </c>
      <c r="S16" s="287"/>
      <c r="T16" s="113">
        <v>12.435668925551054</v>
      </c>
      <c r="U16" s="287"/>
      <c r="V16" s="113"/>
      <c r="W16" s="287"/>
      <c r="X16" s="113"/>
      <c r="Y16" s="288">
        <v>665</v>
      </c>
      <c r="Z16" s="113"/>
      <c r="AA16" s="287">
        <v>12.433910909742909</v>
      </c>
      <c r="AB16" s="113"/>
      <c r="AC16" s="287"/>
      <c r="AD16" s="113"/>
      <c r="AE16" s="287"/>
      <c r="AF16" s="289">
        <v>648</v>
      </c>
      <c r="AG16" s="79"/>
      <c r="AH16" s="79">
        <v>49.72495491418637</v>
      </c>
      <c r="AI16" s="79"/>
      <c r="AJ16" s="79"/>
      <c r="AK16" s="79"/>
      <c r="AL16" s="79"/>
      <c r="AM16" s="89">
        <v>2694</v>
      </c>
    </row>
    <row r="17" ht="15" hidden="1">
      <c r="A17" s="65" t="s">
        <v>53</v>
      </c>
      <c r="B17" s="66" t="s">
        <v>54</v>
      </c>
      <c r="C17" s="51"/>
      <c r="D17" s="75"/>
      <c r="E17" s="286"/>
      <c r="F17" s="79">
        <f t="shared" ref="F17:F50" si="13">SUM(F18:F40)</f>
        <v>174.0306773989</v>
      </c>
      <c r="G17" s="286"/>
      <c r="H17" s="75"/>
      <c r="I17" s="286"/>
      <c r="J17" s="75"/>
      <c r="K17" s="295">
        <f t="shared" ref="K17:K50" si="14">SUM(K18:K40)</f>
        <v>9758</v>
      </c>
      <c r="L17" s="75"/>
      <c r="M17" s="286">
        <f t="shared" ref="M17:M50" si="15">SUM(M18:M40)</f>
        <v>173.9445737055936</v>
      </c>
      <c r="N17" s="75"/>
      <c r="O17" s="286"/>
      <c r="P17" s="75"/>
      <c r="Q17" s="286"/>
      <c r="R17" s="296">
        <f t="shared" ref="R17:R50" si="16">SUM(R18:R40)</f>
        <v>9576</v>
      </c>
      <c r="S17" s="286"/>
      <c r="T17" s="75">
        <f t="shared" ref="T17:T50" si="17">SUM(T18:T40)</f>
        <v>174.09936495771476</v>
      </c>
      <c r="U17" s="286"/>
      <c r="V17" s="75"/>
      <c r="W17" s="286"/>
      <c r="X17" s="75"/>
      <c r="Y17" s="295">
        <f t="shared" ref="Y17:Y50" si="18">SUM(Y18:Y40)</f>
        <v>9310</v>
      </c>
      <c r="Z17" s="75"/>
      <c r="AA17" s="286">
        <f t="shared" ref="AA17:AA50" si="19">SUM(AA18:AA40)</f>
        <v>174.07475273640074</v>
      </c>
      <c r="AB17" s="75"/>
      <c r="AC17" s="75"/>
      <c r="AD17" s="75"/>
      <c r="AE17" s="75"/>
      <c r="AF17" s="296">
        <f t="shared" ref="AF17:AF50" si="20">SUM(AF18:AF40)</f>
        <v>9072</v>
      </c>
      <c r="AG17" s="79"/>
      <c r="AH17" s="79">
        <f t="shared" ref="AH17:AH50" si="21">SUM(AH18:AH40)</f>
        <v>696.1493687986092</v>
      </c>
      <c r="AI17" s="79"/>
      <c r="AJ17" s="79"/>
      <c r="AK17" s="79"/>
      <c r="AL17" s="79"/>
      <c r="AM17" s="89">
        <f t="shared" ref="AM17:AM50" si="22">SUM(AM18:AM40)</f>
        <v>37716</v>
      </c>
    </row>
    <row r="18" ht="15" hidden="1">
      <c r="A18" s="65" t="s">
        <v>55</v>
      </c>
      <c r="B18" s="66" t="s">
        <v>56</v>
      </c>
      <c r="C18" s="51"/>
      <c r="D18" s="286"/>
      <c r="E18" s="75"/>
      <c r="F18" s="113">
        <f t="shared" si="13"/>
        <v>87.015338699449998</v>
      </c>
      <c r="G18" s="75"/>
      <c r="H18" s="286"/>
      <c r="I18" s="75"/>
      <c r="J18" s="286"/>
      <c r="K18" s="296">
        <f t="shared" si="14"/>
        <v>4879</v>
      </c>
      <c r="L18" s="286"/>
      <c r="M18" s="75">
        <f t="shared" si="15"/>
        <v>86.972286852796799</v>
      </c>
      <c r="N18" s="286"/>
      <c r="O18" s="75"/>
      <c r="P18" s="286"/>
      <c r="Q18" s="75"/>
      <c r="R18" s="295">
        <f t="shared" si="16"/>
        <v>4788</v>
      </c>
      <c r="S18" s="75"/>
      <c r="T18" s="286">
        <f t="shared" si="17"/>
        <v>87.049682478857378</v>
      </c>
      <c r="U18" s="75"/>
      <c r="V18" s="286"/>
      <c r="W18" s="75"/>
      <c r="X18" s="286"/>
      <c r="Y18" s="296">
        <f t="shared" si="18"/>
        <v>4655</v>
      </c>
      <c r="Z18" s="286"/>
      <c r="AA18" s="75">
        <f t="shared" si="19"/>
        <v>87.03737636820037</v>
      </c>
      <c r="AB18" s="286"/>
      <c r="AC18" s="75"/>
      <c r="AD18" s="75"/>
      <c r="AE18" s="75"/>
      <c r="AF18" s="296">
        <f t="shared" si="20"/>
        <v>4536</v>
      </c>
      <c r="AG18" s="79"/>
      <c r="AH18" s="79">
        <f t="shared" si="21"/>
        <v>348.0746843993046</v>
      </c>
      <c r="AI18" s="79"/>
      <c r="AJ18" s="79"/>
      <c r="AK18" s="79"/>
      <c r="AL18" s="79"/>
      <c r="AM18" s="89">
        <f t="shared" si="22"/>
        <v>18858</v>
      </c>
    </row>
    <row r="19" ht="15" hidden="1">
      <c r="A19" s="65" t="s">
        <v>57</v>
      </c>
      <c r="B19" s="66" t="s">
        <v>58</v>
      </c>
      <c r="C19" s="51"/>
      <c r="D19" s="75"/>
      <c r="E19" s="286"/>
      <c r="F19" s="79">
        <f t="shared" si="13"/>
        <v>49.723050685399997</v>
      </c>
      <c r="G19" s="286"/>
      <c r="H19" s="75"/>
      <c r="I19" s="286"/>
      <c r="J19" s="75"/>
      <c r="K19" s="295">
        <f t="shared" si="14"/>
        <v>2788</v>
      </c>
      <c r="L19" s="75"/>
      <c r="M19" s="286">
        <f t="shared" si="15"/>
        <v>49.698449630169598</v>
      </c>
      <c r="N19" s="75"/>
      <c r="O19" s="286"/>
      <c r="P19" s="75"/>
      <c r="Q19" s="286"/>
      <c r="R19" s="296">
        <f t="shared" si="16"/>
        <v>2736</v>
      </c>
      <c r="S19" s="286"/>
      <c r="T19" s="75">
        <f t="shared" si="17"/>
        <v>49.742675702204217</v>
      </c>
      <c r="U19" s="286"/>
      <c r="V19" s="75"/>
      <c r="W19" s="286"/>
      <c r="X19" s="75"/>
      <c r="Y19" s="295">
        <f t="shared" si="18"/>
        <v>2660</v>
      </c>
      <c r="Z19" s="75"/>
      <c r="AA19" s="286">
        <f t="shared" si="19"/>
        <v>49.735643638971638</v>
      </c>
      <c r="AB19" s="75"/>
      <c r="AC19" s="75"/>
      <c r="AD19" s="75"/>
      <c r="AE19" s="75"/>
      <c r="AF19" s="296">
        <f t="shared" si="20"/>
        <v>2592</v>
      </c>
      <c r="AG19" s="79"/>
      <c r="AH19" s="79">
        <f t="shared" si="21"/>
        <v>198.89981965674548</v>
      </c>
      <c r="AI19" s="79"/>
      <c r="AJ19" s="79"/>
      <c r="AK19" s="79"/>
      <c r="AL19" s="79"/>
      <c r="AM19" s="89">
        <f t="shared" si="22"/>
        <v>10776</v>
      </c>
    </row>
    <row r="20" ht="15" hidden="1">
      <c r="A20" s="65" t="s">
        <v>59</v>
      </c>
      <c r="B20" s="66" t="s">
        <v>60</v>
      </c>
      <c r="C20" s="51"/>
      <c r="D20" s="286">
        <v>0</v>
      </c>
      <c r="E20" s="75"/>
      <c r="F20" s="113">
        <f t="shared" si="13"/>
        <v>24.861525342699998</v>
      </c>
      <c r="G20" s="75"/>
      <c r="H20" s="286"/>
      <c r="I20" s="75"/>
      <c r="J20" s="286"/>
      <c r="K20" s="296">
        <f t="shared" si="14"/>
        <v>1394</v>
      </c>
      <c r="L20" s="286"/>
      <c r="M20" s="75">
        <f t="shared" si="15"/>
        <v>24.849224815084799</v>
      </c>
      <c r="N20" s="286"/>
      <c r="O20" s="75"/>
      <c r="P20" s="286"/>
      <c r="Q20" s="75"/>
      <c r="R20" s="295">
        <f t="shared" si="16"/>
        <v>1368</v>
      </c>
      <c r="S20" s="75"/>
      <c r="T20" s="286">
        <f t="shared" si="17"/>
        <v>24.871337851102108</v>
      </c>
      <c r="U20" s="75"/>
      <c r="V20" s="286"/>
      <c r="W20" s="75"/>
      <c r="X20" s="286"/>
      <c r="Y20" s="296">
        <f t="shared" si="18"/>
        <v>1330</v>
      </c>
      <c r="Z20" s="286"/>
      <c r="AA20" s="75">
        <f t="shared" si="19"/>
        <v>24.867821819485819</v>
      </c>
      <c r="AB20" s="286"/>
      <c r="AC20" s="75"/>
      <c r="AD20" s="75"/>
      <c r="AE20" s="75"/>
      <c r="AF20" s="296">
        <f t="shared" si="20"/>
        <v>1296</v>
      </c>
      <c r="AG20" s="79"/>
      <c r="AH20" s="79">
        <f t="shared" si="21"/>
        <v>99.449909828372739</v>
      </c>
      <c r="AI20" s="79"/>
      <c r="AJ20" s="79"/>
      <c r="AK20" s="79"/>
      <c r="AL20" s="79"/>
      <c r="AM20" s="89">
        <f t="shared" si="22"/>
        <v>5388</v>
      </c>
    </row>
    <row r="21" ht="15">
      <c r="A21" s="124" t="s">
        <v>61</v>
      </c>
      <c r="B21" s="125" t="s">
        <v>62</v>
      </c>
      <c r="C21" s="74"/>
      <c r="D21" s="75">
        <v>49.72495491418637</v>
      </c>
      <c r="E21" s="286"/>
      <c r="F21" s="79">
        <v>12.430762671349999</v>
      </c>
      <c r="G21" s="287"/>
      <c r="H21" s="79"/>
      <c r="I21" s="287"/>
      <c r="J21" s="79"/>
      <c r="K21" s="288">
        <v>697</v>
      </c>
      <c r="L21" s="79"/>
      <c r="M21" s="287">
        <v>12.4246124075424</v>
      </c>
      <c r="N21" s="79"/>
      <c r="O21" s="287"/>
      <c r="P21" s="79"/>
      <c r="Q21" s="287"/>
      <c r="R21" s="89">
        <v>684</v>
      </c>
      <c r="S21" s="287"/>
      <c r="T21" s="79">
        <v>12.435668925551054</v>
      </c>
      <c r="U21" s="287"/>
      <c r="V21" s="79"/>
      <c r="W21" s="287"/>
      <c r="X21" s="79"/>
      <c r="Y21" s="288">
        <v>665</v>
      </c>
      <c r="Z21" s="79"/>
      <c r="AA21" s="287">
        <v>12.433910909742909</v>
      </c>
      <c r="AB21" s="79"/>
      <c r="AC21" s="287"/>
      <c r="AD21" s="79"/>
      <c r="AE21" s="287"/>
      <c r="AF21" s="289">
        <v>648</v>
      </c>
      <c r="AG21" s="79"/>
      <c r="AH21" s="79">
        <v>49.72495491418637</v>
      </c>
      <c r="AI21" s="79"/>
      <c r="AJ21" s="79"/>
      <c r="AK21" s="79"/>
      <c r="AL21" s="79"/>
      <c r="AM21" s="89">
        <v>2694</v>
      </c>
    </row>
    <row r="22" ht="17.25">
      <c r="A22" s="124" t="s">
        <v>63</v>
      </c>
      <c r="B22" s="125" t="s">
        <v>64</v>
      </c>
      <c r="C22" s="74"/>
      <c r="D22" s="286"/>
      <c r="E22" s="126"/>
      <c r="F22" s="127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297"/>
      <c r="AD22" s="298"/>
      <c r="AE22" s="298"/>
      <c r="AF22" s="298"/>
      <c r="AG22" s="299"/>
      <c r="AH22" s="300"/>
      <c r="AI22" s="301"/>
      <c r="AJ22" s="299"/>
      <c r="AK22" s="299"/>
      <c r="AL22" s="299"/>
      <c r="AM22" s="302"/>
    </row>
    <row r="23" ht="15" hidden="1">
      <c r="A23" s="124" t="s">
        <v>65</v>
      </c>
      <c r="B23" s="125" t="s">
        <v>66</v>
      </c>
      <c r="C23" s="74"/>
      <c r="D23" s="75"/>
      <c r="E23" s="126"/>
      <c r="F23" s="127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297"/>
      <c r="AD23" s="131"/>
      <c r="AE23" s="131"/>
      <c r="AF23" s="131"/>
      <c r="AG23" s="303"/>
      <c r="AH23" s="304"/>
      <c r="AI23" s="305"/>
      <c r="AJ23" s="303"/>
      <c r="AK23" s="303"/>
      <c r="AL23" s="303"/>
      <c r="AM23" s="306"/>
    </row>
    <row r="24" ht="15" hidden="1">
      <c r="A24" s="124" t="s">
        <v>67</v>
      </c>
      <c r="B24" s="125" t="s">
        <v>68</v>
      </c>
      <c r="C24" s="74"/>
      <c r="D24" s="286"/>
      <c r="E24" s="126"/>
      <c r="F24" s="127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297"/>
      <c r="AD24" s="131"/>
      <c r="AE24" s="131"/>
      <c r="AF24" s="131"/>
      <c r="AG24" s="303"/>
      <c r="AH24" s="304"/>
      <c r="AI24" s="305"/>
      <c r="AJ24" s="303"/>
      <c r="AK24" s="303"/>
      <c r="AL24" s="303"/>
      <c r="AM24" s="306"/>
    </row>
    <row r="25" ht="15" hidden="1">
      <c r="A25" s="124" t="s">
        <v>69</v>
      </c>
      <c r="B25" s="125" t="s">
        <v>70</v>
      </c>
      <c r="C25" s="74"/>
      <c r="D25" s="75"/>
      <c r="E25" s="126"/>
      <c r="F25" s="127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297"/>
      <c r="AD25" s="131"/>
      <c r="AE25" s="131"/>
      <c r="AF25" s="131"/>
      <c r="AG25" s="303"/>
      <c r="AH25" s="304"/>
      <c r="AI25" s="305"/>
      <c r="AJ25" s="303"/>
      <c r="AK25" s="303"/>
      <c r="AL25" s="303"/>
      <c r="AM25" s="306"/>
    </row>
    <row r="26" ht="15" hidden="1">
      <c r="A26" s="124" t="s">
        <v>71</v>
      </c>
      <c r="B26" s="125" t="s">
        <v>72</v>
      </c>
      <c r="C26" s="74"/>
      <c r="D26" s="286"/>
      <c r="E26" s="126"/>
      <c r="F26" s="127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297"/>
      <c r="AD26" s="131"/>
      <c r="AE26" s="131"/>
      <c r="AF26" s="131"/>
      <c r="AG26" s="303"/>
      <c r="AH26" s="304"/>
      <c r="AI26" s="305"/>
      <c r="AJ26" s="303"/>
      <c r="AK26" s="303"/>
      <c r="AL26" s="303"/>
      <c r="AM26" s="306"/>
    </row>
    <row r="27" ht="15" hidden="1">
      <c r="A27" s="124" t="s">
        <v>73</v>
      </c>
      <c r="B27" s="125" t="s">
        <v>74</v>
      </c>
      <c r="C27" s="74"/>
      <c r="D27" s="75"/>
      <c r="E27" s="126"/>
      <c r="F27" s="127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297"/>
      <c r="AD27" s="131"/>
      <c r="AE27" s="131"/>
      <c r="AF27" s="131"/>
      <c r="AG27" s="303"/>
      <c r="AH27" s="304"/>
      <c r="AI27" s="305"/>
      <c r="AJ27" s="303"/>
      <c r="AK27" s="303"/>
      <c r="AL27" s="303"/>
      <c r="AM27" s="306"/>
    </row>
    <row r="28" ht="15" hidden="1">
      <c r="A28" s="124" t="s">
        <v>75</v>
      </c>
      <c r="B28" s="125" t="s">
        <v>76</v>
      </c>
      <c r="C28" s="74"/>
      <c r="D28" s="286"/>
      <c r="E28" s="126"/>
      <c r="F28" s="127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297"/>
      <c r="AD28" s="131"/>
      <c r="AE28" s="131"/>
      <c r="AF28" s="131"/>
      <c r="AG28" s="303"/>
      <c r="AH28" s="304"/>
      <c r="AI28" s="305"/>
      <c r="AJ28" s="303"/>
      <c r="AK28" s="303"/>
      <c r="AL28" s="303"/>
      <c r="AM28" s="306"/>
    </row>
    <row r="29" ht="15" hidden="1">
      <c r="A29" s="124" t="s">
        <v>77</v>
      </c>
      <c r="B29" s="125" t="s">
        <v>78</v>
      </c>
      <c r="C29" s="74"/>
      <c r="D29" s="75"/>
      <c r="E29" s="126"/>
      <c r="F29" s="127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297"/>
      <c r="AD29" s="131"/>
      <c r="AE29" s="131"/>
      <c r="AF29" s="131"/>
      <c r="AG29" s="303"/>
      <c r="AH29" s="304"/>
      <c r="AI29" s="305"/>
      <c r="AJ29" s="303"/>
      <c r="AK29" s="303"/>
      <c r="AL29" s="303"/>
      <c r="AM29" s="306"/>
    </row>
    <row r="30" ht="15" hidden="1">
      <c r="A30" s="124" t="s">
        <v>79</v>
      </c>
      <c r="B30" s="125" t="s">
        <v>80</v>
      </c>
      <c r="C30" s="74"/>
      <c r="D30" s="286"/>
      <c r="E30" s="126"/>
      <c r="F30" s="127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297"/>
      <c r="AD30" s="131"/>
      <c r="AE30" s="131"/>
      <c r="AF30" s="131"/>
      <c r="AG30" s="303"/>
      <c r="AH30" s="304"/>
      <c r="AI30" s="305"/>
      <c r="AJ30" s="303"/>
      <c r="AK30" s="303"/>
      <c r="AL30" s="303"/>
      <c r="AM30" s="306"/>
    </row>
    <row r="31" ht="15" hidden="1">
      <c r="A31" s="124" t="s">
        <v>81</v>
      </c>
      <c r="B31" s="125" t="s">
        <v>82</v>
      </c>
      <c r="C31" s="74"/>
      <c r="D31" s="75"/>
      <c r="E31" s="126"/>
      <c r="F31" s="127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297"/>
      <c r="AD31" s="131"/>
      <c r="AE31" s="131"/>
      <c r="AF31" s="131"/>
      <c r="AG31" s="303"/>
      <c r="AH31" s="304"/>
      <c r="AI31" s="305"/>
      <c r="AJ31" s="303"/>
      <c r="AK31" s="303"/>
      <c r="AL31" s="303"/>
      <c r="AM31" s="306"/>
    </row>
    <row r="32" ht="15" hidden="1">
      <c r="A32" s="124" t="s">
        <v>81</v>
      </c>
      <c r="B32" s="125" t="s">
        <v>83</v>
      </c>
      <c r="C32" s="74"/>
      <c r="D32" s="286"/>
      <c r="E32" s="126"/>
      <c r="F32" s="127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297"/>
      <c r="AD32" s="131"/>
      <c r="AE32" s="131"/>
      <c r="AF32" s="131"/>
      <c r="AG32" s="303"/>
      <c r="AH32" s="304"/>
      <c r="AI32" s="305"/>
      <c r="AJ32" s="303"/>
      <c r="AK32" s="303"/>
      <c r="AL32" s="303"/>
      <c r="AM32" s="306"/>
    </row>
    <row r="33" ht="15" hidden="1">
      <c r="A33" s="124" t="s">
        <v>81</v>
      </c>
      <c r="B33" s="125" t="s">
        <v>84</v>
      </c>
      <c r="C33" s="74"/>
      <c r="D33" s="75"/>
      <c r="E33" s="126"/>
      <c r="F33" s="127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297"/>
      <c r="AD33" s="131"/>
      <c r="AE33" s="131"/>
      <c r="AF33" s="131"/>
      <c r="AG33" s="303"/>
      <c r="AH33" s="304"/>
      <c r="AI33" s="305"/>
      <c r="AJ33" s="303"/>
      <c r="AK33" s="303"/>
      <c r="AL33" s="303"/>
      <c r="AM33" s="306"/>
    </row>
    <row r="34" ht="15" hidden="1">
      <c r="A34" s="124" t="s">
        <v>81</v>
      </c>
      <c r="B34" s="125" t="s">
        <v>85</v>
      </c>
      <c r="C34" s="74"/>
      <c r="D34" s="286"/>
      <c r="E34" s="126"/>
      <c r="F34" s="127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297"/>
      <c r="AD34" s="131"/>
      <c r="AE34" s="131"/>
      <c r="AF34" s="131"/>
      <c r="AG34" s="303"/>
      <c r="AH34" s="304"/>
      <c r="AI34" s="305"/>
      <c r="AJ34" s="303"/>
      <c r="AK34" s="303"/>
      <c r="AL34" s="303"/>
      <c r="AM34" s="306"/>
    </row>
    <row r="35" ht="15" hidden="1">
      <c r="A35" s="124" t="s">
        <v>86</v>
      </c>
      <c r="B35" s="125" t="s">
        <v>82</v>
      </c>
      <c r="C35" s="74"/>
      <c r="D35" s="75"/>
      <c r="E35" s="126"/>
      <c r="F35" s="127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297"/>
      <c r="AD35" s="131"/>
      <c r="AE35" s="131"/>
      <c r="AF35" s="131"/>
      <c r="AG35" s="303"/>
      <c r="AH35" s="304"/>
      <c r="AI35" s="305"/>
      <c r="AJ35" s="303"/>
      <c r="AK35" s="303"/>
      <c r="AL35" s="303"/>
      <c r="AM35" s="306"/>
    </row>
    <row r="36" ht="15" hidden="1">
      <c r="A36" s="124" t="s">
        <v>86</v>
      </c>
      <c r="B36" s="125" t="s">
        <v>83</v>
      </c>
      <c r="C36" s="74"/>
      <c r="D36" s="286"/>
      <c r="E36" s="126"/>
      <c r="F36" s="127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297"/>
      <c r="AD36" s="131"/>
      <c r="AE36" s="131"/>
      <c r="AF36" s="131"/>
      <c r="AG36" s="303"/>
      <c r="AH36" s="304"/>
      <c r="AI36" s="305"/>
      <c r="AJ36" s="303"/>
      <c r="AK36" s="303"/>
      <c r="AL36" s="303"/>
      <c r="AM36" s="306"/>
    </row>
    <row r="37" ht="15" hidden="1">
      <c r="A37" s="124" t="s">
        <v>86</v>
      </c>
      <c r="B37" s="125" t="s">
        <v>84</v>
      </c>
      <c r="C37" s="74"/>
      <c r="D37" s="75"/>
      <c r="E37" s="126"/>
      <c r="F37" s="127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297"/>
      <c r="AD37" s="131"/>
      <c r="AE37" s="131"/>
      <c r="AF37" s="131"/>
      <c r="AG37" s="303"/>
      <c r="AH37" s="304"/>
      <c r="AI37" s="305"/>
      <c r="AJ37" s="303"/>
      <c r="AK37" s="303"/>
      <c r="AL37" s="303"/>
      <c r="AM37" s="306"/>
    </row>
    <row r="38" ht="15" hidden="1">
      <c r="A38" s="124" t="s">
        <v>86</v>
      </c>
      <c r="B38" s="125" t="s">
        <v>87</v>
      </c>
      <c r="C38" s="74"/>
      <c r="D38" s="286"/>
      <c r="E38" s="126"/>
      <c r="F38" s="127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297"/>
      <c r="AD38" s="131"/>
      <c r="AE38" s="131"/>
      <c r="AF38" s="131"/>
      <c r="AG38" s="303"/>
      <c r="AH38" s="304"/>
      <c r="AI38" s="305"/>
      <c r="AJ38" s="303"/>
      <c r="AK38" s="303"/>
      <c r="AL38" s="303"/>
      <c r="AM38" s="306"/>
    </row>
    <row r="39" ht="15" hidden="1">
      <c r="A39" s="124" t="s">
        <v>88</v>
      </c>
      <c r="B39" s="125" t="s">
        <v>89</v>
      </c>
      <c r="C39" s="74"/>
      <c r="D39" s="75"/>
      <c r="E39" s="126"/>
      <c r="F39" s="127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297"/>
      <c r="AD39" s="131"/>
      <c r="AE39" s="131"/>
      <c r="AF39" s="131"/>
      <c r="AG39" s="303"/>
      <c r="AH39" s="304"/>
      <c r="AI39" s="305"/>
      <c r="AJ39" s="303"/>
      <c r="AK39" s="303"/>
      <c r="AL39" s="303"/>
      <c r="AM39" s="306"/>
    </row>
    <row r="40" ht="15" hidden="1">
      <c r="A40" s="124" t="s">
        <v>90</v>
      </c>
      <c r="B40" s="125" t="s">
        <v>91</v>
      </c>
      <c r="C40" s="74"/>
      <c r="D40" s="286"/>
      <c r="E40" s="126"/>
      <c r="F40" s="127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297"/>
      <c r="AD40" s="131"/>
      <c r="AE40" s="131"/>
      <c r="AF40" s="131"/>
      <c r="AG40" s="303"/>
      <c r="AH40" s="304"/>
      <c r="AI40" s="305"/>
      <c r="AJ40" s="303"/>
      <c r="AK40" s="303"/>
      <c r="AL40" s="303"/>
      <c r="AM40" s="306"/>
    </row>
    <row r="41" ht="15" hidden="1">
      <c r="A41" s="124" t="s">
        <v>92</v>
      </c>
      <c r="B41" s="125" t="s">
        <v>93</v>
      </c>
      <c r="C41" s="74"/>
      <c r="D41" s="75"/>
      <c r="E41" s="126"/>
      <c r="F41" s="127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297"/>
      <c r="AD41" s="307"/>
      <c r="AE41" s="307"/>
      <c r="AF41" s="307"/>
      <c r="AG41" s="308"/>
      <c r="AH41" s="309"/>
      <c r="AI41" s="310"/>
      <c r="AJ41" s="308"/>
      <c r="AK41" s="308"/>
      <c r="AL41" s="308"/>
      <c r="AM41" s="311"/>
    </row>
    <row r="42" ht="15">
      <c r="A42" s="312" t="s">
        <v>94</v>
      </c>
      <c r="B42" s="313" t="s">
        <v>95</v>
      </c>
      <c r="C42" s="314"/>
      <c r="D42" s="75">
        <v>49.72495491418637</v>
      </c>
      <c r="E42" s="315"/>
      <c r="F42" s="79">
        <v>12.430762671349999</v>
      </c>
      <c r="G42" s="287"/>
      <c r="H42" s="79"/>
      <c r="I42" s="287"/>
      <c r="J42" s="79"/>
      <c r="K42" s="288">
        <v>697</v>
      </c>
      <c r="L42" s="79"/>
      <c r="M42" s="287">
        <v>12.4246124075424</v>
      </c>
      <c r="N42" s="79"/>
      <c r="O42" s="287"/>
      <c r="P42" s="79"/>
      <c r="Q42" s="287"/>
      <c r="R42" s="89">
        <v>684</v>
      </c>
      <c r="S42" s="287"/>
      <c r="T42" s="79">
        <v>12.435668925551054</v>
      </c>
      <c r="U42" s="287"/>
      <c r="V42" s="79"/>
      <c r="W42" s="287"/>
      <c r="X42" s="79"/>
      <c r="Y42" s="288">
        <v>665</v>
      </c>
      <c r="Z42" s="79"/>
      <c r="AA42" s="287">
        <v>12.433910909742909</v>
      </c>
      <c r="AB42" s="79"/>
      <c r="AC42" s="287"/>
      <c r="AD42" s="79"/>
      <c r="AE42" s="287"/>
      <c r="AF42" s="89">
        <v>648</v>
      </c>
      <c r="AG42" s="79"/>
      <c r="AH42" s="79">
        <v>49.72495491418637</v>
      </c>
      <c r="AI42" s="79"/>
      <c r="AJ42" s="79"/>
      <c r="AK42" s="79"/>
      <c r="AL42" s="79"/>
      <c r="AM42" s="89">
        <v>2694</v>
      </c>
    </row>
    <row r="43" ht="30">
      <c r="A43" s="139" t="s">
        <v>96</v>
      </c>
      <c r="B43" s="140" t="s">
        <v>97</v>
      </c>
      <c r="C43" s="316"/>
      <c r="D43" s="79"/>
      <c r="E43" s="317"/>
      <c r="F43" s="153"/>
      <c r="G43" s="144"/>
      <c r="H43" s="318"/>
      <c r="I43" s="144"/>
      <c r="J43" s="318"/>
      <c r="K43" s="144"/>
      <c r="L43" s="318"/>
      <c r="M43" s="144"/>
      <c r="N43" s="318"/>
      <c r="O43" s="144"/>
      <c r="P43" s="318"/>
      <c r="Q43" s="144"/>
      <c r="R43" s="318"/>
      <c r="S43" s="144"/>
      <c r="T43" s="318"/>
      <c r="U43" s="144"/>
      <c r="V43" s="318"/>
      <c r="W43" s="144"/>
      <c r="X43" s="318"/>
      <c r="Y43" s="144"/>
      <c r="Z43" s="318"/>
      <c r="AA43" s="144"/>
      <c r="AB43" s="318"/>
      <c r="AC43" s="144"/>
      <c r="AD43" s="318"/>
      <c r="AE43" s="144"/>
      <c r="AF43" s="318"/>
      <c r="AG43" s="319"/>
      <c r="AH43" s="300"/>
      <c r="AI43" s="301"/>
      <c r="AJ43" s="153"/>
      <c r="AK43" s="153"/>
      <c r="AL43" s="153"/>
      <c r="AM43" s="302"/>
    </row>
    <row r="44" ht="13.800000000000001" hidden="1" customHeight="1">
      <c r="A44" s="139" t="s">
        <v>98</v>
      </c>
      <c r="B44" s="140" t="s">
        <v>99</v>
      </c>
      <c r="C44" s="316"/>
      <c r="D44" s="79"/>
      <c r="E44" s="317"/>
      <c r="F44" s="143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320"/>
      <c r="AH44" s="304"/>
      <c r="AI44" s="305"/>
      <c r="AJ44" s="143"/>
      <c r="AK44" s="143"/>
      <c r="AL44" s="143"/>
      <c r="AM44" s="306"/>
    </row>
    <row r="45" ht="15" hidden="1">
      <c r="A45" s="139" t="s">
        <v>100</v>
      </c>
      <c r="B45" s="140" t="s">
        <v>101</v>
      </c>
      <c r="C45" s="321"/>
      <c r="D45" s="79"/>
      <c r="E45" s="317"/>
      <c r="F45" s="143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320"/>
      <c r="AH45" s="304"/>
      <c r="AI45" s="305"/>
      <c r="AJ45" s="143"/>
      <c r="AK45" s="143"/>
      <c r="AL45" s="143"/>
      <c r="AM45" s="306"/>
    </row>
    <row r="46" ht="17.25">
      <c r="A46" s="139" t="s">
        <v>102</v>
      </c>
      <c r="B46" s="140" t="s">
        <v>103</v>
      </c>
      <c r="C46" s="321"/>
      <c r="D46" s="79"/>
      <c r="E46" s="317"/>
      <c r="F46" s="143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320"/>
      <c r="AH46" s="304"/>
      <c r="AI46" s="305"/>
      <c r="AJ46" s="143"/>
      <c r="AK46" s="143"/>
      <c r="AL46" s="143"/>
      <c r="AM46" s="306"/>
    </row>
    <row r="47" ht="15" hidden="1">
      <c r="A47" s="139" t="s">
        <v>104</v>
      </c>
      <c r="B47" s="140" t="s">
        <v>105</v>
      </c>
      <c r="C47" s="321"/>
      <c r="D47" s="79"/>
      <c r="E47" s="317"/>
      <c r="F47" s="143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320"/>
      <c r="AH47" s="304"/>
      <c r="AI47" s="305"/>
      <c r="AJ47" s="143"/>
      <c r="AK47" s="143"/>
      <c r="AL47" s="143"/>
      <c r="AM47" s="306"/>
    </row>
    <row r="48" ht="15" hidden="1">
      <c r="A48" s="139" t="s">
        <v>106</v>
      </c>
      <c r="B48" s="146" t="s">
        <v>107</v>
      </c>
      <c r="C48" s="316"/>
      <c r="D48" s="79"/>
      <c r="E48" s="322"/>
      <c r="F48" s="323"/>
      <c r="G48" s="324"/>
      <c r="H48" s="324"/>
      <c r="I48" s="324"/>
      <c r="J48" s="324"/>
      <c r="K48" s="324"/>
      <c r="L48" s="324"/>
      <c r="M48" s="324"/>
      <c r="N48" s="324"/>
      <c r="O48" s="324"/>
      <c r="P48" s="324"/>
      <c r="Q48" s="324"/>
      <c r="R48" s="324"/>
      <c r="S48" s="324"/>
      <c r="T48" s="324"/>
      <c r="U48" s="324"/>
      <c r="V48" s="324"/>
      <c r="W48" s="324"/>
      <c r="X48" s="324"/>
      <c r="Y48" s="324"/>
      <c r="Z48" s="324"/>
      <c r="AA48" s="324"/>
      <c r="AB48" s="324"/>
      <c r="AC48" s="324"/>
      <c r="AD48" s="324"/>
      <c r="AE48" s="324"/>
      <c r="AF48" s="324"/>
      <c r="AG48" s="325"/>
      <c r="AH48" s="309"/>
      <c r="AI48" s="310"/>
      <c r="AJ48" s="323"/>
      <c r="AK48" s="323"/>
      <c r="AL48" s="323"/>
      <c r="AM48" s="311"/>
    </row>
    <row r="49" ht="15">
      <c r="A49" s="139" t="s">
        <v>108</v>
      </c>
      <c r="B49" s="140" t="s">
        <v>109</v>
      </c>
      <c r="C49" s="316"/>
      <c r="D49" s="79">
        <v>49.72495491418637</v>
      </c>
      <c r="E49" s="79"/>
      <c r="F49" s="79">
        <v>12.430762671349999</v>
      </c>
      <c r="G49" s="113"/>
      <c r="H49" s="79"/>
      <c r="I49" s="113"/>
      <c r="J49" s="79"/>
      <c r="K49" s="289">
        <v>697</v>
      </c>
      <c r="L49" s="79"/>
      <c r="M49" s="113">
        <v>12.4246124075424</v>
      </c>
      <c r="N49" s="79"/>
      <c r="O49" s="113"/>
      <c r="P49" s="79"/>
      <c r="Q49" s="113"/>
      <c r="R49" s="89">
        <v>684</v>
      </c>
      <c r="S49" s="113"/>
      <c r="T49" s="79">
        <v>12.435668925551054</v>
      </c>
      <c r="U49" s="113"/>
      <c r="V49" s="79"/>
      <c r="W49" s="113"/>
      <c r="X49" s="79"/>
      <c r="Y49" s="289">
        <v>665</v>
      </c>
      <c r="Z49" s="79"/>
      <c r="AA49" s="113">
        <v>12.433910909742909</v>
      </c>
      <c r="AB49" s="79"/>
      <c r="AC49" s="113"/>
      <c r="AD49" s="79"/>
      <c r="AE49" s="113"/>
      <c r="AF49" s="89">
        <v>648</v>
      </c>
      <c r="AG49" s="79"/>
      <c r="AH49" s="79">
        <v>49.72495491418637</v>
      </c>
      <c r="AI49" s="79"/>
      <c r="AJ49" s="79"/>
      <c r="AK49" s="79"/>
      <c r="AL49" s="79"/>
      <c r="AM49" s="89">
        <v>2694</v>
      </c>
    </row>
    <row r="50" ht="15">
      <c r="A50" s="139" t="s">
        <v>110</v>
      </c>
      <c r="B50" s="146" t="s">
        <v>111</v>
      </c>
      <c r="C50" s="316"/>
      <c r="D50" s="79">
        <v>49.72495491418637</v>
      </c>
      <c r="E50" s="79"/>
      <c r="F50" s="79">
        <f t="shared" si="13"/>
        <v>12.430762671349999</v>
      </c>
      <c r="G50" s="79"/>
      <c r="H50" s="113"/>
      <c r="I50" s="79"/>
      <c r="J50" s="113"/>
      <c r="K50" s="89">
        <f t="shared" si="14"/>
        <v>697</v>
      </c>
      <c r="L50" s="113"/>
      <c r="M50" s="79">
        <f t="shared" si="15"/>
        <v>12.4246124075424</v>
      </c>
      <c r="N50" s="113"/>
      <c r="O50" s="79"/>
      <c r="P50" s="113"/>
      <c r="Q50" s="79"/>
      <c r="R50" s="289">
        <f t="shared" si="16"/>
        <v>684</v>
      </c>
      <c r="S50" s="79"/>
      <c r="T50" s="113">
        <f t="shared" si="17"/>
        <v>12.435668925551054</v>
      </c>
      <c r="U50" s="79"/>
      <c r="V50" s="113"/>
      <c r="W50" s="79"/>
      <c r="X50" s="113"/>
      <c r="Y50" s="89">
        <f t="shared" si="18"/>
        <v>665</v>
      </c>
      <c r="Z50" s="113"/>
      <c r="AA50" s="79">
        <f t="shared" si="19"/>
        <v>12.433910909742909</v>
      </c>
      <c r="AB50" s="113"/>
      <c r="AC50" s="79"/>
      <c r="AD50" s="113"/>
      <c r="AE50" s="79"/>
      <c r="AF50" s="89">
        <f t="shared" si="20"/>
        <v>648</v>
      </c>
      <c r="AG50" s="79"/>
      <c r="AH50" s="79">
        <f t="shared" si="21"/>
        <v>49.72495491418637</v>
      </c>
      <c r="AI50" s="79"/>
      <c r="AJ50" s="79"/>
      <c r="AK50" s="79"/>
      <c r="AL50" s="79"/>
      <c r="AM50" s="89">
        <f t="shared" si="22"/>
        <v>2694</v>
      </c>
    </row>
    <row r="51" ht="46.799999999999997" customHeight="1">
      <c r="A51" s="149" t="s">
        <v>110</v>
      </c>
      <c r="B51" s="150" t="s">
        <v>112</v>
      </c>
      <c r="C51" s="326" t="s">
        <v>113</v>
      </c>
      <c r="D51" s="79">
        <v>3.02238169503</v>
      </c>
      <c r="E51" s="79"/>
      <c r="F51" s="79">
        <f>3022.38169503/1000</f>
        <v>3.02238169503</v>
      </c>
      <c r="G51" s="113"/>
      <c r="H51" s="79"/>
      <c r="I51" s="113"/>
      <c r="J51" s="79"/>
      <c r="K51" s="289">
        <v>177</v>
      </c>
      <c r="L51" s="79"/>
      <c r="M51" s="113"/>
      <c r="N51" s="79"/>
      <c r="O51" s="113"/>
      <c r="P51" s="79"/>
      <c r="Q51" s="113"/>
      <c r="R51" s="79"/>
      <c r="S51" s="113"/>
      <c r="T51" s="79"/>
      <c r="U51" s="113"/>
      <c r="V51" s="79"/>
      <c r="W51" s="113"/>
      <c r="X51" s="79"/>
      <c r="Y51" s="113"/>
      <c r="Z51" s="79"/>
      <c r="AA51" s="113"/>
      <c r="AB51" s="79"/>
      <c r="AC51" s="113"/>
      <c r="AD51" s="79"/>
      <c r="AE51" s="113"/>
      <c r="AF51" s="79"/>
      <c r="AG51" s="79"/>
      <c r="AH51" s="79">
        <f t="shared" ref="AH51:AH73" si="23">SUM(AA51,T51,M51,F51)</f>
        <v>3.02238169503</v>
      </c>
      <c r="AI51" s="79"/>
      <c r="AJ51" s="79"/>
      <c r="AK51" s="79"/>
      <c r="AL51" s="79"/>
      <c r="AM51" s="89">
        <f t="shared" ref="AM51:AM73" si="24">SUM(AF51,Y51,R51,K51)</f>
        <v>177</v>
      </c>
    </row>
    <row r="52" ht="28.199999999999999" customHeight="1">
      <c r="A52" s="149" t="s">
        <v>110</v>
      </c>
      <c r="B52" s="150" t="s">
        <v>115</v>
      </c>
      <c r="C52" s="326" t="s">
        <v>116</v>
      </c>
      <c r="D52" s="79">
        <v>1.82000868889</v>
      </c>
      <c r="E52" s="79"/>
      <c r="F52" s="79">
        <f>1820.00868889/1000</f>
        <v>1.82000868889</v>
      </c>
      <c r="G52" s="79"/>
      <c r="H52" s="113"/>
      <c r="I52" s="79"/>
      <c r="J52" s="113"/>
      <c r="K52" s="89">
        <v>103</v>
      </c>
      <c r="L52" s="113"/>
      <c r="M52" s="79"/>
      <c r="N52" s="113"/>
      <c r="O52" s="79"/>
      <c r="P52" s="113"/>
      <c r="Q52" s="79"/>
      <c r="R52" s="113"/>
      <c r="S52" s="79"/>
      <c r="T52" s="113"/>
      <c r="U52" s="79"/>
      <c r="V52" s="113"/>
      <c r="W52" s="79"/>
      <c r="X52" s="113"/>
      <c r="Y52" s="79"/>
      <c r="Z52" s="113"/>
      <c r="AA52" s="79"/>
      <c r="AB52" s="113"/>
      <c r="AC52" s="79"/>
      <c r="AD52" s="113"/>
      <c r="AE52" s="79"/>
      <c r="AF52" s="79"/>
      <c r="AG52" s="79"/>
      <c r="AH52" s="79">
        <f t="shared" si="23"/>
        <v>1.82000868889</v>
      </c>
      <c r="AI52" s="79"/>
      <c r="AJ52" s="79"/>
      <c r="AK52" s="79"/>
      <c r="AL52" s="79"/>
      <c r="AM52" s="89">
        <f t="shared" si="24"/>
        <v>103</v>
      </c>
    </row>
    <row r="53" ht="60">
      <c r="A53" s="149" t="s">
        <v>110</v>
      </c>
      <c r="B53" s="150" t="s">
        <v>117</v>
      </c>
      <c r="C53" s="326" t="s">
        <v>118</v>
      </c>
      <c r="D53" s="79">
        <v>2.9629051673799998</v>
      </c>
      <c r="E53" s="79"/>
      <c r="F53" s="79">
        <f>2962.90516738/1000</f>
        <v>2.9629051673799998</v>
      </c>
      <c r="G53" s="113"/>
      <c r="H53" s="79"/>
      <c r="I53" s="113"/>
      <c r="J53" s="79"/>
      <c r="K53" s="289">
        <v>174</v>
      </c>
      <c r="L53" s="79"/>
      <c r="M53" s="113"/>
      <c r="N53" s="79"/>
      <c r="O53" s="113"/>
      <c r="P53" s="79"/>
      <c r="Q53" s="113"/>
      <c r="R53" s="79"/>
      <c r="S53" s="113"/>
      <c r="T53" s="79"/>
      <c r="U53" s="113"/>
      <c r="V53" s="79"/>
      <c r="W53" s="113"/>
      <c r="X53" s="79"/>
      <c r="Y53" s="113"/>
      <c r="Z53" s="79"/>
      <c r="AA53" s="113"/>
      <c r="AB53" s="79"/>
      <c r="AC53" s="113"/>
      <c r="AD53" s="79"/>
      <c r="AE53" s="113"/>
      <c r="AF53" s="79"/>
      <c r="AG53" s="79"/>
      <c r="AH53" s="79">
        <f t="shared" si="23"/>
        <v>2.9629051673799998</v>
      </c>
      <c r="AI53" s="79"/>
      <c r="AJ53" s="79"/>
      <c r="AK53" s="79"/>
      <c r="AL53" s="79"/>
      <c r="AM53" s="89">
        <f t="shared" si="24"/>
        <v>174</v>
      </c>
    </row>
    <row r="54" ht="60" customHeight="1">
      <c r="A54" s="149" t="s">
        <v>110</v>
      </c>
      <c r="B54" s="150" t="s">
        <v>119</v>
      </c>
      <c r="C54" s="326" t="s">
        <v>120</v>
      </c>
      <c r="D54" s="79">
        <v>2.81012681221</v>
      </c>
      <c r="E54" s="79"/>
      <c r="F54" s="79">
        <f>2810.12681221/1000</f>
        <v>2.81012681221</v>
      </c>
      <c r="G54" s="79"/>
      <c r="H54" s="113"/>
      <c r="I54" s="79"/>
      <c r="J54" s="113"/>
      <c r="K54" s="89">
        <v>179</v>
      </c>
      <c r="L54" s="113"/>
      <c r="M54" s="79"/>
      <c r="N54" s="113"/>
      <c r="O54" s="79"/>
      <c r="P54" s="113"/>
      <c r="Q54" s="79"/>
      <c r="R54" s="113"/>
      <c r="S54" s="79"/>
      <c r="T54" s="113"/>
      <c r="U54" s="79"/>
      <c r="V54" s="113"/>
      <c r="W54" s="79"/>
      <c r="X54" s="113"/>
      <c r="Y54" s="79"/>
      <c r="Z54" s="113"/>
      <c r="AA54" s="79"/>
      <c r="AB54" s="113"/>
      <c r="AC54" s="79"/>
      <c r="AD54" s="113"/>
      <c r="AE54" s="79"/>
      <c r="AF54" s="79"/>
      <c r="AG54" s="79"/>
      <c r="AH54" s="79">
        <f t="shared" si="23"/>
        <v>2.81012681221</v>
      </c>
      <c r="AI54" s="79"/>
      <c r="AJ54" s="79"/>
      <c r="AK54" s="79"/>
      <c r="AL54" s="79"/>
      <c r="AM54" s="89">
        <f t="shared" si="24"/>
        <v>179</v>
      </c>
    </row>
    <row r="55" ht="30">
      <c r="A55" s="149" t="s">
        <v>110</v>
      </c>
      <c r="B55" s="150" t="s">
        <v>121</v>
      </c>
      <c r="C55" s="326" t="s">
        <v>122</v>
      </c>
      <c r="D55" s="79">
        <v>0.624023230820001</v>
      </c>
      <c r="E55" s="79"/>
      <c r="F55" s="79">
        <f>624.023230820001/1000</f>
        <v>0.624023230820001</v>
      </c>
      <c r="G55" s="113"/>
      <c r="H55" s="79"/>
      <c r="I55" s="113"/>
      <c r="J55" s="79"/>
      <c r="K55" s="289">
        <v>22</v>
      </c>
      <c r="L55" s="79"/>
      <c r="M55" s="113"/>
      <c r="N55" s="79"/>
      <c r="O55" s="113"/>
      <c r="P55" s="79"/>
      <c r="Q55" s="113"/>
      <c r="R55" s="79"/>
      <c r="S55" s="113"/>
      <c r="T55" s="79"/>
      <c r="U55" s="113"/>
      <c r="V55" s="79"/>
      <c r="W55" s="113"/>
      <c r="X55" s="79"/>
      <c r="Y55" s="113"/>
      <c r="Z55" s="79"/>
      <c r="AA55" s="113"/>
      <c r="AB55" s="79"/>
      <c r="AC55" s="113"/>
      <c r="AD55" s="79"/>
      <c r="AE55" s="113"/>
      <c r="AF55" s="79"/>
      <c r="AG55" s="79"/>
      <c r="AH55" s="79">
        <f t="shared" si="23"/>
        <v>0.624023230820001</v>
      </c>
      <c r="AI55" s="79"/>
      <c r="AJ55" s="79"/>
      <c r="AK55" s="79"/>
      <c r="AL55" s="79"/>
      <c r="AM55" s="89">
        <f t="shared" si="24"/>
        <v>22</v>
      </c>
    </row>
    <row r="56" ht="28.199999999999999" customHeight="1">
      <c r="A56" s="149" t="s">
        <v>110</v>
      </c>
      <c r="B56" s="150" t="s">
        <v>123</v>
      </c>
      <c r="C56" s="326" t="s">
        <v>124</v>
      </c>
      <c r="D56" s="79">
        <v>1.1913170770199999</v>
      </c>
      <c r="E56" s="79"/>
      <c r="F56" s="79">
        <f>1191.31707702/1000</f>
        <v>1.1913170770199999</v>
      </c>
      <c r="G56" s="79"/>
      <c r="H56" s="113"/>
      <c r="I56" s="79"/>
      <c r="J56" s="113"/>
      <c r="K56" s="89">
        <v>42</v>
      </c>
      <c r="L56" s="113"/>
      <c r="M56" s="79"/>
      <c r="N56" s="113"/>
      <c r="O56" s="79"/>
      <c r="P56" s="113"/>
      <c r="Q56" s="79"/>
      <c r="R56" s="113"/>
      <c r="S56" s="79"/>
      <c r="T56" s="113"/>
      <c r="U56" s="79"/>
      <c r="V56" s="113"/>
      <c r="W56" s="79"/>
      <c r="X56" s="113"/>
      <c r="Y56" s="79"/>
      <c r="Z56" s="113"/>
      <c r="AA56" s="79"/>
      <c r="AB56" s="113"/>
      <c r="AC56" s="79"/>
      <c r="AD56" s="113"/>
      <c r="AE56" s="79"/>
      <c r="AF56" s="79"/>
      <c r="AG56" s="79"/>
      <c r="AH56" s="79">
        <f t="shared" si="23"/>
        <v>1.1913170770199999</v>
      </c>
      <c r="AI56" s="79"/>
      <c r="AJ56" s="79"/>
      <c r="AK56" s="79"/>
      <c r="AL56" s="79"/>
      <c r="AM56" s="89">
        <f t="shared" si="24"/>
        <v>42</v>
      </c>
    </row>
    <row r="57" ht="45" customHeight="1">
      <c r="A57" s="149" t="s">
        <v>110</v>
      </c>
      <c r="B57" s="150" t="s">
        <v>125</v>
      </c>
      <c r="C57" s="326" t="s">
        <v>126</v>
      </c>
      <c r="D57" s="79">
        <v>2.6712884827928001</v>
      </c>
      <c r="E57" s="79"/>
      <c r="F57" s="79"/>
      <c r="G57" s="113"/>
      <c r="H57" s="79"/>
      <c r="I57" s="113"/>
      <c r="J57" s="79"/>
      <c r="K57" s="113"/>
      <c r="L57" s="79"/>
      <c r="M57" s="113">
        <f>2671.2884827928/1000</f>
        <v>2.6712884827928001</v>
      </c>
      <c r="N57" s="79"/>
      <c r="O57" s="113"/>
      <c r="P57" s="79"/>
      <c r="Q57" s="113"/>
      <c r="R57" s="89">
        <v>161</v>
      </c>
      <c r="S57" s="113"/>
      <c r="T57" s="79"/>
      <c r="U57" s="113"/>
      <c r="V57" s="79"/>
      <c r="W57" s="113"/>
      <c r="X57" s="79"/>
      <c r="Y57" s="113"/>
      <c r="Z57" s="79"/>
      <c r="AA57" s="113"/>
      <c r="AB57" s="79"/>
      <c r="AC57" s="113"/>
      <c r="AD57" s="79"/>
      <c r="AE57" s="113"/>
      <c r="AF57" s="79"/>
      <c r="AG57" s="79"/>
      <c r="AH57" s="79">
        <f t="shared" si="23"/>
        <v>2.6712884827928001</v>
      </c>
      <c r="AI57" s="79"/>
      <c r="AJ57" s="79"/>
      <c r="AK57" s="79"/>
      <c r="AL57" s="79"/>
      <c r="AM57" s="89">
        <f t="shared" si="24"/>
        <v>161</v>
      </c>
    </row>
    <row r="58" ht="31.800000000000001" customHeight="1">
      <c r="A58" s="149" t="s">
        <v>110</v>
      </c>
      <c r="B58" s="150" t="s">
        <v>127</v>
      </c>
      <c r="C58" s="326" t="s">
        <v>128</v>
      </c>
      <c r="D58" s="79">
        <v>1.774776890796</v>
      </c>
      <c r="E58" s="79"/>
      <c r="F58" s="79"/>
      <c r="G58" s="79"/>
      <c r="H58" s="113"/>
      <c r="I58" s="79"/>
      <c r="J58" s="113"/>
      <c r="K58" s="79"/>
      <c r="L58" s="113"/>
      <c r="M58" s="79">
        <f>1774.776890796/1000</f>
        <v>1.774776890796</v>
      </c>
      <c r="N58" s="113"/>
      <c r="O58" s="79"/>
      <c r="P58" s="113"/>
      <c r="Q58" s="79"/>
      <c r="R58" s="289">
        <v>85</v>
      </c>
      <c r="S58" s="79"/>
      <c r="T58" s="113"/>
      <c r="U58" s="79"/>
      <c r="V58" s="113"/>
      <c r="W58" s="79"/>
      <c r="X58" s="113"/>
      <c r="Y58" s="79"/>
      <c r="Z58" s="113"/>
      <c r="AA58" s="79"/>
      <c r="AB58" s="113"/>
      <c r="AC58" s="79"/>
      <c r="AD58" s="113"/>
      <c r="AE58" s="79"/>
      <c r="AF58" s="79"/>
      <c r="AG58" s="79"/>
      <c r="AH58" s="79">
        <f t="shared" si="23"/>
        <v>1.774776890796</v>
      </c>
      <c r="AI58" s="79"/>
      <c r="AJ58" s="79"/>
      <c r="AK58" s="79"/>
      <c r="AL58" s="79"/>
      <c r="AM58" s="89">
        <f t="shared" si="24"/>
        <v>85</v>
      </c>
    </row>
    <row r="59" ht="60">
      <c r="A59" s="149" t="s">
        <v>110</v>
      </c>
      <c r="B59" s="150" t="s">
        <v>129</v>
      </c>
      <c r="C59" s="326" t="s">
        <v>130</v>
      </c>
      <c r="D59" s="79">
        <v>3.4649470397463999</v>
      </c>
      <c r="E59" s="79"/>
      <c r="F59" s="79"/>
      <c r="G59" s="113"/>
      <c r="H59" s="79"/>
      <c r="I59" s="113"/>
      <c r="J59" s="79"/>
      <c r="K59" s="113"/>
      <c r="L59" s="79"/>
      <c r="M59" s="113">
        <f>3464.9470397464/1000</f>
        <v>3.4649470397463999</v>
      </c>
      <c r="N59" s="79"/>
      <c r="O59" s="113"/>
      <c r="P59" s="79"/>
      <c r="Q59" s="113"/>
      <c r="R59" s="89">
        <v>201</v>
      </c>
      <c r="S59" s="113"/>
      <c r="T59" s="79"/>
      <c r="U59" s="113"/>
      <c r="V59" s="79"/>
      <c r="W59" s="113"/>
      <c r="X59" s="79"/>
      <c r="Y59" s="113"/>
      <c r="Z59" s="79"/>
      <c r="AA59" s="113"/>
      <c r="AB59" s="79"/>
      <c r="AC59" s="113"/>
      <c r="AD59" s="79"/>
      <c r="AE59" s="113"/>
      <c r="AF59" s="79"/>
      <c r="AG59" s="79"/>
      <c r="AH59" s="79">
        <f t="shared" si="23"/>
        <v>3.4649470397463999</v>
      </c>
      <c r="AI59" s="79"/>
      <c r="AJ59" s="79"/>
      <c r="AK59" s="79"/>
      <c r="AL59" s="79"/>
      <c r="AM59" s="89">
        <f t="shared" si="24"/>
        <v>201</v>
      </c>
    </row>
    <row r="60" ht="63.600000000000001" customHeight="1">
      <c r="A60" s="149" t="s">
        <v>110</v>
      </c>
      <c r="B60" s="150" t="s">
        <v>131</v>
      </c>
      <c r="C60" s="326" t="s">
        <v>132</v>
      </c>
      <c r="D60" s="79">
        <v>4.0948960166711998</v>
      </c>
      <c r="E60" s="79"/>
      <c r="F60" s="79"/>
      <c r="G60" s="79"/>
      <c r="H60" s="113"/>
      <c r="I60" s="79"/>
      <c r="J60" s="113"/>
      <c r="K60" s="79"/>
      <c r="L60" s="113"/>
      <c r="M60" s="79">
        <f>4094.8960166712/1000</f>
        <v>4.0948960166711998</v>
      </c>
      <c r="N60" s="113"/>
      <c r="O60" s="79"/>
      <c r="P60" s="113"/>
      <c r="Q60" s="79"/>
      <c r="R60" s="289">
        <v>221</v>
      </c>
      <c r="S60" s="79"/>
      <c r="T60" s="113"/>
      <c r="U60" s="79"/>
      <c r="V60" s="113"/>
      <c r="W60" s="79"/>
      <c r="X60" s="113"/>
      <c r="Y60" s="79"/>
      <c r="Z60" s="113"/>
      <c r="AA60" s="79"/>
      <c r="AB60" s="113"/>
      <c r="AC60" s="79"/>
      <c r="AD60" s="113"/>
      <c r="AE60" s="79"/>
      <c r="AF60" s="79"/>
      <c r="AG60" s="79"/>
      <c r="AH60" s="79">
        <f t="shared" si="23"/>
        <v>4.0948960166711998</v>
      </c>
      <c r="AI60" s="79"/>
      <c r="AJ60" s="79"/>
      <c r="AK60" s="79"/>
      <c r="AL60" s="79"/>
      <c r="AM60" s="89">
        <f t="shared" si="24"/>
        <v>221</v>
      </c>
    </row>
    <row r="61" ht="37.799999999999997" customHeight="1">
      <c r="A61" s="149" t="s">
        <v>110</v>
      </c>
      <c r="B61" s="150" t="s">
        <v>133</v>
      </c>
      <c r="C61" s="326" t="s">
        <v>134</v>
      </c>
      <c r="D61" s="79">
        <v>0.30070685752639997</v>
      </c>
      <c r="E61" s="79"/>
      <c r="F61" s="79"/>
      <c r="G61" s="113"/>
      <c r="H61" s="79"/>
      <c r="I61" s="113"/>
      <c r="J61" s="79"/>
      <c r="K61" s="113"/>
      <c r="L61" s="79"/>
      <c r="M61" s="113">
        <f>300.7068575264/1000</f>
        <v>0.30070685752639997</v>
      </c>
      <c r="N61" s="79"/>
      <c r="O61" s="113"/>
      <c r="P61" s="79"/>
      <c r="Q61" s="113"/>
      <c r="R61" s="89">
        <v>12</v>
      </c>
      <c r="S61" s="113"/>
      <c r="T61" s="79"/>
      <c r="U61" s="113"/>
      <c r="V61" s="79"/>
      <c r="W61" s="113"/>
      <c r="X61" s="79"/>
      <c r="Y61" s="113"/>
      <c r="Z61" s="79"/>
      <c r="AA61" s="113"/>
      <c r="AB61" s="79"/>
      <c r="AC61" s="113"/>
      <c r="AD61" s="79"/>
      <c r="AE61" s="113"/>
      <c r="AF61" s="79"/>
      <c r="AG61" s="79"/>
      <c r="AH61" s="79">
        <f t="shared" si="23"/>
        <v>0.30070685752639997</v>
      </c>
      <c r="AI61" s="79"/>
      <c r="AJ61" s="79"/>
      <c r="AK61" s="79"/>
      <c r="AL61" s="79"/>
      <c r="AM61" s="89">
        <f t="shared" si="24"/>
        <v>12</v>
      </c>
    </row>
    <row r="62" ht="30" customHeight="1">
      <c r="A62" s="149" t="s">
        <v>110</v>
      </c>
      <c r="B62" s="150" t="s">
        <v>135</v>
      </c>
      <c r="C62" s="326" t="s">
        <v>136</v>
      </c>
      <c r="D62" s="79">
        <v>0.1179971200096</v>
      </c>
      <c r="E62" s="79"/>
      <c r="F62" s="79"/>
      <c r="G62" s="79"/>
      <c r="H62" s="113"/>
      <c r="I62" s="79"/>
      <c r="J62" s="113"/>
      <c r="K62" s="79"/>
      <c r="L62" s="113"/>
      <c r="M62" s="79">
        <f>117.9971200096/1000</f>
        <v>0.1179971200096</v>
      </c>
      <c r="N62" s="113"/>
      <c r="O62" s="79"/>
      <c r="P62" s="113"/>
      <c r="Q62" s="79"/>
      <c r="R62" s="289">
        <v>4</v>
      </c>
      <c r="S62" s="79"/>
      <c r="T62" s="113"/>
      <c r="U62" s="79"/>
      <c r="V62" s="113"/>
      <c r="W62" s="79"/>
      <c r="X62" s="113"/>
      <c r="Y62" s="79"/>
      <c r="Z62" s="113"/>
      <c r="AA62" s="79"/>
      <c r="AB62" s="113"/>
      <c r="AC62" s="79"/>
      <c r="AD62" s="113"/>
      <c r="AE62" s="79"/>
      <c r="AF62" s="79"/>
      <c r="AG62" s="79"/>
      <c r="AH62" s="79">
        <f t="shared" si="23"/>
        <v>0.1179971200096</v>
      </c>
      <c r="AI62" s="79"/>
      <c r="AJ62" s="79"/>
      <c r="AK62" s="79"/>
      <c r="AL62" s="79"/>
      <c r="AM62" s="89">
        <f t="shared" si="24"/>
        <v>4</v>
      </c>
    </row>
    <row r="63" ht="45" customHeight="1">
      <c r="A63" s="149" t="s">
        <v>110</v>
      </c>
      <c r="B63" s="150" t="s">
        <v>137</v>
      </c>
      <c r="C63" s="326" t="s">
        <v>138</v>
      </c>
      <c r="D63" s="79">
        <v>3.2739845089569299</v>
      </c>
      <c r="E63" s="79"/>
      <c r="F63" s="79"/>
      <c r="G63" s="113"/>
      <c r="H63" s="79"/>
      <c r="I63" s="113"/>
      <c r="J63" s="79"/>
      <c r="K63" s="113"/>
      <c r="L63" s="79"/>
      <c r="M63" s="113"/>
      <c r="N63" s="79"/>
      <c r="O63" s="113"/>
      <c r="P63" s="79"/>
      <c r="Q63" s="113"/>
      <c r="R63" s="79"/>
      <c r="S63" s="113"/>
      <c r="T63" s="79">
        <f>3273.98450895693/1000</f>
        <v>3.2739845089569299</v>
      </c>
      <c r="U63" s="113"/>
      <c r="V63" s="79"/>
      <c r="W63" s="113"/>
      <c r="X63" s="79"/>
      <c r="Y63" s="289">
        <v>188</v>
      </c>
      <c r="Z63" s="79"/>
      <c r="AA63" s="113"/>
      <c r="AB63" s="79"/>
      <c r="AC63" s="113"/>
      <c r="AD63" s="79"/>
      <c r="AE63" s="113"/>
      <c r="AF63" s="79"/>
      <c r="AG63" s="79"/>
      <c r="AH63" s="79">
        <f t="shared" si="23"/>
        <v>3.2739845089569299</v>
      </c>
      <c r="AI63" s="79"/>
      <c r="AJ63" s="79"/>
      <c r="AK63" s="79"/>
      <c r="AL63" s="79"/>
      <c r="AM63" s="89">
        <f t="shared" si="24"/>
        <v>188</v>
      </c>
    </row>
    <row r="64" ht="28.199999999999999" customHeight="1">
      <c r="A64" s="149" t="s">
        <v>110</v>
      </c>
      <c r="B64" s="150" t="s">
        <v>139</v>
      </c>
      <c r="C64" s="326" t="s">
        <v>140</v>
      </c>
      <c r="D64" s="79">
        <v>2.27731906763962</v>
      </c>
      <c r="E64" s="79"/>
      <c r="F64" s="79"/>
      <c r="G64" s="79"/>
      <c r="H64" s="113"/>
      <c r="I64" s="79"/>
      <c r="J64" s="113"/>
      <c r="K64" s="79"/>
      <c r="L64" s="113"/>
      <c r="M64" s="79"/>
      <c r="N64" s="113"/>
      <c r="O64" s="79"/>
      <c r="P64" s="113"/>
      <c r="Q64" s="79"/>
      <c r="R64" s="113"/>
      <c r="S64" s="79"/>
      <c r="T64" s="113">
        <f>2277.31906763962/1000</f>
        <v>2.27731906763962</v>
      </c>
      <c r="U64" s="79"/>
      <c r="V64" s="113"/>
      <c r="W64" s="79"/>
      <c r="X64" s="113"/>
      <c r="Y64" s="89">
        <v>123</v>
      </c>
      <c r="Z64" s="113"/>
      <c r="AA64" s="79"/>
      <c r="AB64" s="113"/>
      <c r="AC64" s="79"/>
      <c r="AD64" s="113"/>
      <c r="AE64" s="79"/>
      <c r="AF64" s="79"/>
      <c r="AG64" s="79"/>
      <c r="AH64" s="79">
        <f t="shared" si="23"/>
        <v>2.27731906763962</v>
      </c>
      <c r="AI64" s="79"/>
      <c r="AJ64" s="79"/>
      <c r="AK64" s="79"/>
      <c r="AL64" s="79"/>
      <c r="AM64" s="89">
        <f t="shared" si="24"/>
        <v>123</v>
      </c>
    </row>
    <row r="65" ht="15">
      <c r="A65" s="149" t="s">
        <v>110</v>
      </c>
      <c r="B65" s="150" t="s">
        <v>216</v>
      </c>
      <c r="C65" s="326" t="s">
        <v>142</v>
      </c>
      <c r="D65" s="79">
        <v>3.7163454175868802</v>
      </c>
      <c r="E65" s="79"/>
      <c r="F65" s="79"/>
      <c r="G65" s="113"/>
      <c r="H65" s="79"/>
      <c r="I65" s="113"/>
      <c r="J65" s="79"/>
      <c r="K65" s="113"/>
      <c r="L65" s="79"/>
      <c r="M65" s="113"/>
      <c r="N65" s="79"/>
      <c r="O65" s="113"/>
      <c r="P65" s="79"/>
      <c r="Q65" s="113"/>
      <c r="R65" s="79"/>
      <c r="S65" s="113"/>
      <c r="T65" s="79">
        <f>3716.34541758688/1000</f>
        <v>3.7163454175868802</v>
      </c>
      <c r="U65" s="113"/>
      <c r="V65" s="79"/>
      <c r="W65" s="113"/>
      <c r="X65" s="79"/>
      <c r="Y65" s="289">
        <v>197</v>
      </c>
      <c r="Z65" s="79"/>
      <c r="AA65" s="113"/>
      <c r="AB65" s="79"/>
      <c r="AC65" s="113"/>
      <c r="AD65" s="79"/>
      <c r="AE65" s="113"/>
      <c r="AF65" s="79"/>
      <c r="AG65" s="79"/>
      <c r="AH65" s="79">
        <f t="shared" si="23"/>
        <v>3.7163454175868802</v>
      </c>
      <c r="AI65" s="79"/>
      <c r="AJ65" s="79"/>
      <c r="AK65" s="79"/>
      <c r="AL65" s="79"/>
      <c r="AM65" s="89">
        <f t="shared" si="24"/>
        <v>197</v>
      </c>
    </row>
    <row r="66" ht="15">
      <c r="A66" s="149" t="s">
        <v>110</v>
      </c>
      <c r="B66" s="150" t="s">
        <v>143</v>
      </c>
      <c r="C66" s="326" t="s">
        <v>144</v>
      </c>
      <c r="D66" s="79">
        <v>2.4089500021533499</v>
      </c>
      <c r="E66" s="79"/>
      <c r="F66" s="79"/>
      <c r="G66" s="79"/>
      <c r="H66" s="113"/>
      <c r="I66" s="79"/>
      <c r="J66" s="113"/>
      <c r="K66" s="79"/>
      <c r="L66" s="113"/>
      <c r="M66" s="79"/>
      <c r="N66" s="113"/>
      <c r="O66" s="79"/>
      <c r="P66" s="113"/>
      <c r="Q66" s="79"/>
      <c r="R66" s="113"/>
      <c r="S66" s="79"/>
      <c r="T66" s="113">
        <f>2408.95000215335/1000</f>
        <v>2.4089500021533499</v>
      </c>
      <c r="U66" s="79"/>
      <c r="V66" s="113"/>
      <c r="W66" s="79"/>
      <c r="X66" s="113"/>
      <c r="Y66" s="89">
        <v>130</v>
      </c>
      <c r="Z66" s="113"/>
      <c r="AA66" s="79"/>
      <c r="AB66" s="113"/>
      <c r="AC66" s="79"/>
      <c r="AD66" s="113"/>
      <c r="AE66" s="79"/>
      <c r="AF66" s="79"/>
      <c r="AG66" s="79"/>
      <c r="AH66" s="79">
        <f t="shared" si="23"/>
        <v>2.4089500021533499</v>
      </c>
      <c r="AI66" s="79"/>
      <c r="AJ66" s="79"/>
      <c r="AK66" s="79"/>
      <c r="AL66" s="79"/>
      <c r="AM66" s="89">
        <f t="shared" si="24"/>
        <v>130</v>
      </c>
    </row>
    <row r="67" ht="15">
      <c r="A67" s="149" t="s">
        <v>110</v>
      </c>
      <c r="B67" s="150" t="s">
        <v>145</v>
      </c>
      <c r="C67" s="326" t="s">
        <v>146</v>
      </c>
      <c r="D67" s="79">
        <v>0.75906992921427296</v>
      </c>
      <c r="E67" s="79"/>
      <c r="F67" s="79"/>
      <c r="G67" s="113"/>
      <c r="H67" s="79"/>
      <c r="I67" s="113"/>
      <c r="J67" s="79"/>
      <c r="K67" s="113"/>
      <c r="L67" s="79"/>
      <c r="M67" s="113"/>
      <c r="N67" s="79"/>
      <c r="O67" s="113"/>
      <c r="P67" s="79"/>
      <c r="Q67" s="113"/>
      <c r="R67" s="79"/>
      <c r="S67" s="113"/>
      <c r="T67" s="79">
        <f>759.069929214273/1000</f>
        <v>0.75906992921427296</v>
      </c>
      <c r="U67" s="113"/>
      <c r="V67" s="79"/>
      <c r="W67" s="113"/>
      <c r="X67" s="79"/>
      <c r="Y67" s="289">
        <v>27</v>
      </c>
      <c r="Z67" s="79"/>
      <c r="AA67" s="113"/>
      <c r="AB67" s="79"/>
      <c r="AC67" s="113"/>
      <c r="AD67" s="79"/>
      <c r="AE67" s="113"/>
      <c r="AF67" s="79"/>
      <c r="AG67" s="79"/>
      <c r="AH67" s="79">
        <f t="shared" si="23"/>
        <v>0.75906992921427296</v>
      </c>
      <c r="AI67" s="79"/>
      <c r="AJ67" s="79"/>
      <c r="AK67" s="79"/>
      <c r="AL67" s="79"/>
      <c r="AM67" s="89">
        <f t="shared" si="24"/>
        <v>27</v>
      </c>
    </row>
    <row r="68" ht="15">
      <c r="A68" s="149" t="s">
        <v>110</v>
      </c>
      <c r="B68" s="150" t="s">
        <v>147</v>
      </c>
      <c r="C68" s="326" t="s">
        <v>148</v>
      </c>
      <c r="D68" s="79">
        <v>1.57071341534808</v>
      </c>
      <c r="E68" s="79"/>
      <c r="F68" s="79"/>
      <c r="G68" s="79"/>
      <c r="H68" s="113"/>
      <c r="I68" s="79"/>
      <c r="J68" s="113"/>
      <c r="K68" s="79"/>
      <c r="L68" s="113"/>
      <c r="M68" s="79"/>
      <c r="N68" s="113"/>
      <c r="O68" s="79"/>
      <c r="P68" s="113"/>
      <c r="Q68" s="79"/>
      <c r="R68" s="113"/>
      <c r="S68" s="79"/>
      <c r="T68" s="113"/>
      <c r="U68" s="79"/>
      <c r="V68" s="113"/>
      <c r="W68" s="79"/>
      <c r="X68" s="113"/>
      <c r="Y68" s="79"/>
      <c r="Z68" s="113"/>
      <c r="AA68" s="79">
        <f>1570.71341534808/1000</f>
        <v>1.57071341534808</v>
      </c>
      <c r="AB68" s="113"/>
      <c r="AC68" s="79"/>
      <c r="AD68" s="113"/>
      <c r="AE68" s="79"/>
      <c r="AF68" s="89">
        <v>84</v>
      </c>
      <c r="AG68" s="79"/>
      <c r="AH68" s="79">
        <f t="shared" si="23"/>
        <v>1.57071341534808</v>
      </c>
      <c r="AI68" s="79"/>
      <c r="AJ68" s="79"/>
      <c r="AK68" s="79"/>
      <c r="AL68" s="79"/>
      <c r="AM68" s="89">
        <f t="shared" si="24"/>
        <v>84</v>
      </c>
    </row>
    <row r="69" ht="15">
      <c r="A69" s="149" t="s">
        <v>110</v>
      </c>
      <c r="B69" s="150" t="s">
        <v>149</v>
      </c>
      <c r="C69" s="326" t="s">
        <v>150</v>
      </c>
      <c r="D69" s="79">
        <v>2.36327418776045</v>
      </c>
      <c r="E69" s="79"/>
      <c r="F69" s="79"/>
      <c r="G69" s="113"/>
      <c r="H69" s="79"/>
      <c r="I69" s="113"/>
      <c r="J69" s="79"/>
      <c r="K69" s="113"/>
      <c r="L69" s="79"/>
      <c r="M69" s="113"/>
      <c r="N69" s="79"/>
      <c r="O69" s="113"/>
      <c r="P69" s="79"/>
      <c r="Q69" s="113"/>
      <c r="R69" s="79"/>
      <c r="S69" s="113"/>
      <c r="T69" s="79"/>
      <c r="U69" s="113"/>
      <c r="V69" s="79"/>
      <c r="W69" s="113"/>
      <c r="X69" s="79"/>
      <c r="Y69" s="113"/>
      <c r="Z69" s="79"/>
      <c r="AA69" s="113">
        <f>2363.27418776045/1000</f>
        <v>2.36327418776045</v>
      </c>
      <c r="AB69" s="79"/>
      <c r="AC69" s="113"/>
      <c r="AD69" s="79"/>
      <c r="AE69" s="113"/>
      <c r="AF69" s="89">
        <v>126</v>
      </c>
      <c r="AG69" s="79"/>
      <c r="AH69" s="79">
        <f t="shared" si="23"/>
        <v>2.36327418776045</v>
      </c>
      <c r="AI69" s="79"/>
      <c r="AJ69" s="79"/>
      <c r="AK69" s="79"/>
      <c r="AL69" s="79"/>
      <c r="AM69" s="89">
        <f t="shared" si="24"/>
        <v>126</v>
      </c>
    </row>
    <row r="70" ht="15">
      <c r="A70" s="149" t="s">
        <v>110</v>
      </c>
      <c r="B70" s="150" t="s">
        <v>217</v>
      </c>
      <c r="C70" s="326" t="s">
        <v>152</v>
      </c>
      <c r="D70" s="79">
        <v>3.5479825020718598</v>
      </c>
      <c r="E70" s="79"/>
      <c r="F70" s="79"/>
      <c r="G70" s="79"/>
      <c r="H70" s="113"/>
      <c r="I70" s="79"/>
      <c r="J70" s="113"/>
      <c r="K70" s="79"/>
      <c r="L70" s="113"/>
      <c r="M70" s="79"/>
      <c r="N70" s="113"/>
      <c r="O70" s="79"/>
      <c r="P70" s="113"/>
      <c r="Q70" s="79"/>
      <c r="R70" s="113"/>
      <c r="S70" s="79"/>
      <c r="T70" s="113"/>
      <c r="U70" s="79"/>
      <c r="V70" s="113"/>
      <c r="W70" s="79"/>
      <c r="X70" s="113"/>
      <c r="Y70" s="79"/>
      <c r="Z70" s="113"/>
      <c r="AA70" s="79">
        <f>3547.98250207186/1000</f>
        <v>3.5479825020718598</v>
      </c>
      <c r="AB70" s="113"/>
      <c r="AC70" s="79"/>
      <c r="AD70" s="113"/>
      <c r="AE70" s="79"/>
      <c r="AF70" s="89">
        <v>183</v>
      </c>
      <c r="AG70" s="79"/>
      <c r="AH70" s="79">
        <f t="shared" si="23"/>
        <v>3.5479825020718598</v>
      </c>
      <c r="AI70" s="79"/>
      <c r="AJ70" s="79"/>
      <c r="AK70" s="79"/>
      <c r="AL70" s="79"/>
      <c r="AM70" s="89">
        <f t="shared" si="24"/>
        <v>183</v>
      </c>
    </row>
    <row r="71" ht="15">
      <c r="A71" s="149" t="s">
        <v>110</v>
      </c>
      <c r="B71" s="150" t="s">
        <v>153</v>
      </c>
      <c r="C71" s="326" t="s">
        <v>154</v>
      </c>
      <c r="D71" s="79">
        <v>4.2644076665260604</v>
      </c>
      <c r="E71" s="79"/>
      <c r="F71" s="79"/>
      <c r="G71" s="113"/>
      <c r="H71" s="79"/>
      <c r="I71" s="113"/>
      <c r="J71" s="79"/>
      <c r="K71" s="113"/>
      <c r="L71" s="79"/>
      <c r="M71" s="113"/>
      <c r="N71" s="79"/>
      <c r="O71" s="113"/>
      <c r="P71" s="79"/>
      <c r="Q71" s="113"/>
      <c r="R71" s="79"/>
      <c r="S71" s="113"/>
      <c r="T71" s="79"/>
      <c r="U71" s="113"/>
      <c r="V71" s="79"/>
      <c r="W71" s="113"/>
      <c r="X71" s="79"/>
      <c r="Y71" s="113"/>
      <c r="Z71" s="79"/>
      <c r="AA71" s="113">
        <f>4264.40766652606/1000</f>
        <v>4.2644076665260604</v>
      </c>
      <c r="AB71" s="79"/>
      <c r="AC71" s="113"/>
      <c r="AD71" s="79"/>
      <c r="AE71" s="113"/>
      <c r="AF71" s="89">
        <v>233</v>
      </c>
      <c r="AG71" s="79"/>
      <c r="AH71" s="79">
        <f t="shared" si="23"/>
        <v>4.2644076665260604</v>
      </c>
      <c r="AI71" s="79"/>
      <c r="AJ71" s="79"/>
      <c r="AK71" s="79"/>
      <c r="AL71" s="79"/>
      <c r="AM71" s="89">
        <f t="shared" si="24"/>
        <v>233</v>
      </c>
    </row>
    <row r="72" ht="15">
      <c r="A72" s="149" t="s">
        <v>110</v>
      </c>
      <c r="B72" s="150" t="s">
        <v>155</v>
      </c>
      <c r="C72" s="326" t="s">
        <v>156</v>
      </c>
      <c r="D72" s="79">
        <v>0.59181387428467302</v>
      </c>
      <c r="E72" s="327"/>
      <c r="F72" s="327"/>
      <c r="G72" s="327"/>
      <c r="H72" s="113"/>
      <c r="I72" s="327"/>
      <c r="J72" s="113"/>
      <c r="K72" s="327"/>
      <c r="L72" s="113"/>
      <c r="M72" s="327"/>
      <c r="N72" s="113"/>
      <c r="O72" s="327"/>
      <c r="P72" s="113"/>
      <c r="Q72" s="327"/>
      <c r="R72" s="113"/>
      <c r="S72" s="327"/>
      <c r="T72" s="113"/>
      <c r="U72" s="327"/>
      <c r="V72" s="113"/>
      <c r="W72" s="327"/>
      <c r="X72" s="113"/>
      <c r="Y72" s="327"/>
      <c r="Z72" s="113"/>
      <c r="AA72" s="327">
        <f>591.813874284673/1000</f>
        <v>0.59181387428467302</v>
      </c>
      <c r="AB72" s="113"/>
      <c r="AC72" s="327"/>
      <c r="AD72" s="113"/>
      <c r="AE72" s="327"/>
      <c r="AF72" s="328">
        <v>19</v>
      </c>
      <c r="AG72" s="327"/>
      <c r="AH72" s="327">
        <f t="shared" si="23"/>
        <v>0.59181387428467302</v>
      </c>
      <c r="AI72" s="327"/>
      <c r="AJ72" s="327"/>
      <c r="AK72" s="327"/>
      <c r="AL72" s="327"/>
      <c r="AM72" s="89">
        <f t="shared" si="24"/>
        <v>19</v>
      </c>
    </row>
    <row r="73" ht="15">
      <c r="A73" s="149" t="s">
        <v>110</v>
      </c>
      <c r="B73" s="150" t="s">
        <v>157</v>
      </c>
      <c r="C73" s="326" t="s">
        <v>158</v>
      </c>
      <c r="D73" s="329">
        <v>0.095719263751787687</v>
      </c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>
        <f>95.7192637517877/1000</f>
        <v>0.095719263751787687</v>
      </c>
      <c r="AB73" s="142"/>
      <c r="AC73" s="142"/>
      <c r="AD73" s="142"/>
      <c r="AE73" s="142"/>
      <c r="AF73" s="219">
        <v>3</v>
      </c>
      <c r="AG73" s="142"/>
      <c r="AH73" s="142">
        <f t="shared" si="23"/>
        <v>0.095719263751787687</v>
      </c>
      <c r="AI73" s="142"/>
      <c r="AJ73" s="142"/>
      <c r="AK73" s="142"/>
      <c r="AL73" s="142"/>
      <c r="AM73" s="330">
        <f t="shared" si="24"/>
        <v>3</v>
      </c>
    </row>
    <row r="74" ht="15" hidden="1">
      <c r="A74" s="139" t="s">
        <v>159</v>
      </c>
      <c r="B74" s="146" t="s">
        <v>160</v>
      </c>
      <c r="C74" s="141" t="s">
        <v>161</v>
      </c>
      <c r="D74" s="331"/>
      <c r="E74" s="331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302"/>
    </row>
    <row r="75" ht="15" hidden="1">
      <c r="A75" s="139" t="s">
        <v>162</v>
      </c>
      <c r="B75" s="146" t="s">
        <v>163</v>
      </c>
      <c r="C75" s="141" t="s">
        <v>161</v>
      </c>
      <c r="D75" s="142"/>
      <c r="E75" s="142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306"/>
    </row>
    <row r="76" ht="15" hidden="1">
      <c r="A76" s="139" t="s">
        <v>164</v>
      </c>
      <c r="B76" s="146" t="s">
        <v>165</v>
      </c>
      <c r="C76" s="141" t="s">
        <v>161</v>
      </c>
      <c r="D76" s="142"/>
      <c r="E76" s="142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306"/>
    </row>
    <row r="77" ht="15" hidden="1">
      <c r="A77" s="139" t="s">
        <v>166</v>
      </c>
      <c r="B77" s="140" t="s">
        <v>167</v>
      </c>
      <c r="C77" s="141" t="s">
        <v>161</v>
      </c>
      <c r="D77" s="142"/>
      <c r="E77" s="142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306"/>
    </row>
    <row r="78" ht="15" hidden="1">
      <c r="A78" s="139" t="s">
        <v>168</v>
      </c>
      <c r="B78" s="146" t="s">
        <v>169</v>
      </c>
      <c r="C78" s="141" t="s">
        <v>161</v>
      </c>
      <c r="D78" s="142"/>
      <c r="E78" s="142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306"/>
    </row>
    <row r="79" ht="15" hidden="1">
      <c r="A79" s="139" t="s">
        <v>170</v>
      </c>
      <c r="B79" s="146" t="s">
        <v>171</v>
      </c>
      <c r="C79" s="141" t="s">
        <v>161</v>
      </c>
      <c r="D79" s="142"/>
      <c r="E79" s="142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306"/>
    </row>
    <row r="80" ht="15" hidden="1">
      <c r="A80" s="139" t="s">
        <v>172</v>
      </c>
      <c r="B80" s="146" t="s">
        <v>173</v>
      </c>
      <c r="C80" s="141" t="s">
        <v>161</v>
      </c>
      <c r="D80" s="142"/>
      <c r="E80" s="142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306"/>
    </row>
    <row r="81" ht="15" hidden="1">
      <c r="A81" s="139" t="s">
        <v>174</v>
      </c>
      <c r="B81" s="146" t="s">
        <v>175</v>
      </c>
      <c r="C81" s="141" t="s">
        <v>161</v>
      </c>
      <c r="D81" s="142"/>
      <c r="E81" s="142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306"/>
    </row>
    <row r="82" ht="15" hidden="1">
      <c r="A82" s="139" t="s">
        <v>176</v>
      </c>
      <c r="B82" s="146" t="s">
        <v>177</v>
      </c>
      <c r="C82" s="141" t="s">
        <v>161</v>
      </c>
      <c r="D82" s="142"/>
      <c r="E82" s="142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306"/>
    </row>
    <row r="83" ht="15" hidden="1">
      <c r="A83" s="139" t="s">
        <v>178</v>
      </c>
      <c r="B83" s="146" t="s">
        <v>179</v>
      </c>
      <c r="C83" s="141" t="s">
        <v>161</v>
      </c>
      <c r="D83" s="142"/>
      <c r="E83" s="142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  <c r="AM83" s="306"/>
    </row>
    <row r="84" ht="15" hidden="1">
      <c r="A84" s="139" t="s">
        <v>180</v>
      </c>
      <c r="B84" s="146" t="s">
        <v>181</v>
      </c>
      <c r="C84" s="141" t="s">
        <v>161</v>
      </c>
      <c r="D84" s="142"/>
      <c r="E84" s="142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306"/>
    </row>
    <row r="85" ht="15" hidden="1">
      <c r="A85" s="139" t="s">
        <v>182</v>
      </c>
      <c r="B85" s="146" t="s">
        <v>183</v>
      </c>
      <c r="C85" s="141" t="s">
        <v>161</v>
      </c>
      <c r="D85" s="142"/>
      <c r="E85" s="142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306"/>
    </row>
    <row r="86" ht="15" hidden="1">
      <c r="A86" s="139" t="s">
        <v>184</v>
      </c>
      <c r="B86" s="146" t="s">
        <v>185</v>
      </c>
      <c r="C86" s="141" t="s">
        <v>161</v>
      </c>
      <c r="D86" s="142"/>
      <c r="E86" s="142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306"/>
    </row>
    <row r="87" ht="15" hidden="1">
      <c r="A87" s="139" t="s">
        <v>186</v>
      </c>
      <c r="B87" s="140" t="s">
        <v>187</v>
      </c>
      <c r="C87" s="154" t="s">
        <v>161</v>
      </c>
      <c r="D87" s="142"/>
      <c r="E87" s="142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3"/>
      <c r="AM87" s="306"/>
    </row>
    <row r="88" ht="15" hidden="1">
      <c r="A88" s="139" t="s">
        <v>188</v>
      </c>
      <c r="B88" s="146" t="s">
        <v>189</v>
      </c>
      <c r="C88" s="141" t="s">
        <v>161</v>
      </c>
      <c r="D88" s="142"/>
      <c r="E88" s="142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306"/>
    </row>
    <row r="89" ht="15" hidden="1">
      <c r="A89" s="139" t="s">
        <v>190</v>
      </c>
      <c r="B89" s="146" t="s">
        <v>191</v>
      </c>
      <c r="C89" s="141" t="s">
        <v>161</v>
      </c>
      <c r="D89" s="142"/>
      <c r="E89" s="142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3"/>
      <c r="AM89" s="306"/>
    </row>
    <row r="90" ht="15" hidden="1">
      <c r="A90" s="1"/>
      <c r="B90" s="1"/>
      <c r="C90" s="1"/>
      <c r="D90" s="1"/>
      <c r="E90" s="1"/>
    </row>
    <row r="91" ht="15">
      <c r="A91" s="1"/>
      <c r="B91" s="1"/>
      <c r="C91" s="1"/>
      <c r="D91" s="1"/>
      <c r="E91" s="1"/>
    </row>
    <row r="92" ht="15"/>
    <row r="93" ht="15"/>
    <row r="94" ht="15"/>
    <row r="95" ht="15"/>
    <row r="96" ht="15"/>
    <row r="97" ht="15"/>
    <row r="98" ht="15"/>
    <row r="99" ht="15"/>
    <row r="100" ht="15"/>
    <row r="101" ht="15"/>
    <row r="102" ht="15"/>
    <row r="103" ht="15"/>
    <row r="104" ht="15"/>
    <row r="105" ht="15"/>
    <row r="106" ht="15"/>
  </sheetData>
  <mergeCells count="27">
    <mergeCell ref="AA1:AM1"/>
    <mergeCell ref="AA2:AM2"/>
    <mergeCell ref="A3:AM3"/>
    <mergeCell ref="A4:AM4"/>
    <mergeCell ref="A5:K5"/>
    <mergeCell ref="A6:AM6"/>
    <mergeCell ref="A7:AM7"/>
    <mergeCell ref="A8:A12"/>
    <mergeCell ref="B8:B12"/>
    <mergeCell ref="C8:C12"/>
    <mergeCell ref="D8:D11"/>
    <mergeCell ref="E8:AM8"/>
    <mergeCell ref="E9:K9"/>
    <mergeCell ref="L9:R9"/>
    <mergeCell ref="S9:Y9"/>
    <mergeCell ref="Z9:AF9"/>
    <mergeCell ref="AG9:AM9"/>
    <mergeCell ref="E10:K10"/>
    <mergeCell ref="L10:R10"/>
    <mergeCell ref="S10:Y10"/>
    <mergeCell ref="Z10:AF10"/>
    <mergeCell ref="AG10:AM10"/>
    <mergeCell ref="F11:K11"/>
    <mergeCell ref="M11:R11"/>
    <mergeCell ref="T11:Y11"/>
    <mergeCell ref="AA11:AF11"/>
    <mergeCell ref="AH11:AM11"/>
  </mergeCells>
  <printOptions headings="0" gridLines="0"/>
  <pageMargins left="0.15748031496062992" right="0.15748031496062992" top="0.74803149606299213" bottom="0.19685039370078738" header="0.19685039370078738" footer="0.15748031496062992"/>
  <pageSetup paperSize="9" scale="3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1"/>
  </sheetPr>
  <sheetViews>
    <sheetView zoomScale="68" workbookViewId="0">
      <selection activeCell="AL62" activeCellId="0" sqref="A1:AL62"/>
    </sheetView>
  </sheetViews>
  <sheetFormatPr defaultColWidth="9" defaultRowHeight="15"/>
  <cols>
    <col customWidth="1" min="1" max="1" style="1" width="11.6640625"/>
    <col customWidth="1" min="2" max="2" style="1" width="100.77734375"/>
    <col customWidth="1" min="3" max="3" style="1" width="19"/>
    <col customWidth="1" min="4" max="4" style="1" width="6.125"/>
    <col customWidth="1" min="5" max="5" style="1" width="5.375"/>
    <col customWidth="1" min="6" max="10" style="1" width="4.6640625"/>
    <col customWidth="1" min="11" max="11" style="1" width="6.125"/>
    <col customWidth="1" min="12" max="12" style="1" width="5.375"/>
    <col customWidth="1" min="13" max="17" style="1" width="4.6640625"/>
    <col customWidth="1" min="18" max="18" style="1" width="6.125"/>
    <col customWidth="1" min="19" max="19" style="1" width="7.00390625"/>
    <col customWidth="1" min="20" max="24" style="1" width="4.6640625"/>
    <col customWidth="1" min="25" max="25" style="1" width="5.875"/>
    <col customWidth="1" min="26" max="26" style="1" width="9.50390625"/>
    <col customWidth="1" min="27" max="31" style="1" width="4.77734375"/>
    <col customWidth="1" min="32" max="32" style="1" width="5.75390625"/>
    <col customWidth="1" min="33" max="33" style="1" width="10.88671875"/>
    <col customWidth="1" min="34" max="34" style="1" width="3.77734375"/>
    <col customWidth="1" min="35" max="35" style="1" width="2.88671875"/>
    <col customWidth="1" min="36" max="36" style="1" width="3.21875"/>
    <col customWidth="1" min="37" max="37" style="1" width="3.109375"/>
    <col customWidth="1" min="38" max="38" style="1" width="5.77734375"/>
    <col min="39" max="16384" style="1" width="9"/>
  </cols>
  <sheetData>
    <row r="1" s="1" customFormat="1" ht="26.25">
      <c r="U1" s="4" t="str">
        <f>'0'!AB6</f>
        <v xml:space="preserve">Приложение № 5 к приказу  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="1" customFormat="1" ht="26.25">
      <c r="U2" s="332" t="str">
        <f>'0'!AC1</f>
        <v xml:space="preserve">Минпромэнерго Чувашии от 31.10.2024 № 01-04/92  </v>
      </c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</row>
    <row r="3" ht="3.6000000000000001" customHeight="1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  <c r="AF3" s="333"/>
      <c r="AG3" s="333"/>
      <c r="AH3" s="333"/>
      <c r="AI3" s="333"/>
      <c r="AJ3" s="333"/>
      <c r="AK3" s="333"/>
      <c r="AL3" s="333"/>
    </row>
    <row r="4" ht="23.800000000000001" hidden="1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</row>
    <row r="5" ht="23.25">
      <c r="A5" s="231" t="s">
        <v>250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</row>
    <row r="6" ht="23.25">
      <c r="A6" s="334" t="s">
        <v>301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</row>
    <row r="7" ht="6.6500000000000004" customHeight="1">
      <c r="A7" s="335"/>
      <c r="B7" s="335"/>
      <c r="C7" s="335"/>
      <c r="D7" s="335"/>
      <c r="E7" s="335"/>
      <c r="F7" s="335"/>
      <c r="G7" s="335"/>
      <c r="H7" s="335"/>
      <c r="I7" s="335"/>
      <c r="J7" s="336"/>
      <c r="K7" s="335"/>
      <c r="L7" s="335"/>
      <c r="M7" s="335"/>
      <c r="N7" s="335"/>
      <c r="O7" s="335"/>
      <c r="P7" s="335"/>
      <c r="Q7" s="336"/>
      <c r="R7" s="335"/>
      <c r="S7" s="335"/>
      <c r="T7" s="335"/>
      <c r="U7" s="335"/>
      <c r="V7" s="335"/>
      <c r="W7" s="335"/>
      <c r="X7" s="336"/>
      <c r="Y7" s="335"/>
      <c r="Z7" s="335"/>
      <c r="AA7" s="335"/>
      <c r="AB7" s="335"/>
      <c r="AC7" s="335"/>
      <c r="AD7" s="335"/>
      <c r="AE7" s="336"/>
      <c r="AF7" s="335"/>
      <c r="AG7" s="335" t="s">
        <v>302</v>
      </c>
      <c r="AH7" s="335"/>
      <c r="AI7" s="335"/>
      <c r="AJ7" s="335"/>
      <c r="AK7" s="335"/>
      <c r="AL7" s="335"/>
    </row>
    <row r="8" ht="23.25">
      <c r="A8" s="235" t="str">
        <f>'0'!AB10</f>
        <v xml:space="preserve">Общество с ограниченной ответственностью «РЭС-Энерго» 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</row>
    <row r="9" ht="33.299999999999997" customHeight="1">
      <c r="A9" s="337" t="s">
        <v>2</v>
      </c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7"/>
      <c r="AJ9" s="337"/>
      <c r="AK9" s="337"/>
      <c r="AL9" s="337"/>
    </row>
    <row r="10" ht="24.449999999999999" customHeight="1">
      <c r="A10" s="338" t="s">
        <v>303</v>
      </c>
      <c r="B10" s="339" t="s">
        <v>4</v>
      </c>
      <c r="C10" s="338" t="s">
        <v>304</v>
      </c>
      <c r="D10" s="340" t="s">
        <v>305</v>
      </c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0"/>
      <c r="Z10" s="340"/>
      <c r="AA10" s="340"/>
      <c r="AB10" s="340"/>
      <c r="AC10" s="340"/>
      <c r="AD10" s="340"/>
      <c r="AE10" s="340"/>
      <c r="AF10" s="340"/>
      <c r="AG10" s="340"/>
      <c r="AH10" s="340"/>
      <c r="AI10" s="340"/>
      <c r="AJ10" s="340"/>
      <c r="AK10" s="340"/>
      <c r="AL10" s="340"/>
    </row>
    <row r="11" ht="34.649999999999999" customHeight="1">
      <c r="A11" s="341"/>
      <c r="B11" s="339"/>
      <c r="C11" s="341"/>
      <c r="D11" s="342" t="s">
        <v>306</v>
      </c>
      <c r="E11" s="342"/>
      <c r="F11" s="342"/>
      <c r="G11" s="342"/>
      <c r="H11" s="342"/>
      <c r="I11" s="342"/>
      <c r="J11" s="342"/>
      <c r="K11" s="342" t="s">
        <v>307</v>
      </c>
      <c r="L11" s="342"/>
      <c r="M11" s="342"/>
      <c r="N11" s="342"/>
      <c r="O11" s="342"/>
      <c r="P11" s="342"/>
      <c r="Q11" s="342"/>
      <c r="R11" s="342" t="s">
        <v>308</v>
      </c>
      <c r="S11" s="342"/>
      <c r="T11" s="342"/>
      <c r="U11" s="342"/>
      <c r="V11" s="342"/>
      <c r="W11" s="342"/>
      <c r="X11" s="342"/>
      <c r="Y11" s="342" t="s">
        <v>309</v>
      </c>
      <c r="Z11" s="342"/>
      <c r="AA11" s="342"/>
      <c r="AB11" s="342"/>
      <c r="AC11" s="342"/>
      <c r="AD11" s="342"/>
      <c r="AE11" s="342"/>
      <c r="AF11" s="339" t="s">
        <v>310</v>
      </c>
      <c r="AG11" s="339"/>
      <c r="AH11" s="339"/>
      <c r="AI11" s="339"/>
      <c r="AJ11" s="339"/>
      <c r="AK11" s="339"/>
      <c r="AL11" s="339"/>
    </row>
    <row r="12" ht="91.049999999999997" customHeight="1">
      <c r="A12" s="341"/>
      <c r="B12" s="339"/>
      <c r="C12" s="341"/>
      <c r="D12" s="265" t="s">
        <v>259</v>
      </c>
      <c r="E12" s="342" t="s">
        <v>258</v>
      </c>
      <c r="F12" s="342"/>
      <c r="G12" s="342"/>
      <c r="H12" s="342"/>
      <c r="I12" s="342"/>
      <c r="J12" s="342"/>
      <c r="K12" s="265" t="s">
        <v>259</v>
      </c>
      <c r="L12" s="339" t="s">
        <v>258</v>
      </c>
      <c r="M12" s="339"/>
      <c r="N12" s="339"/>
      <c r="O12" s="339"/>
      <c r="P12" s="339"/>
      <c r="Q12" s="339"/>
      <c r="R12" s="265" t="s">
        <v>259</v>
      </c>
      <c r="S12" s="339" t="s">
        <v>258</v>
      </c>
      <c r="T12" s="339"/>
      <c r="U12" s="339"/>
      <c r="V12" s="339"/>
      <c r="W12" s="339"/>
      <c r="X12" s="339"/>
      <c r="Y12" s="265" t="s">
        <v>259</v>
      </c>
      <c r="Z12" s="339" t="s">
        <v>258</v>
      </c>
      <c r="AA12" s="339"/>
      <c r="AB12" s="339"/>
      <c r="AC12" s="339"/>
      <c r="AD12" s="339"/>
      <c r="AE12" s="339"/>
      <c r="AF12" s="265" t="s">
        <v>259</v>
      </c>
      <c r="AG12" s="339" t="s">
        <v>258</v>
      </c>
      <c r="AH12" s="339"/>
      <c r="AI12" s="339"/>
      <c r="AJ12" s="339"/>
      <c r="AK12" s="339"/>
      <c r="AL12" s="339"/>
    </row>
    <row r="13" ht="83.400000000000006" customHeight="1">
      <c r="A13" s="343"/>
      <c r="B13" s="339"/>
      <c r="C13" s="343"/>
      <c r="D13" s="344" t="s">
        <v>311</v>
      </c>
      <c r="E13" s="344" t="s">
        <v>311</v>
      </c>
      <c r="F13" s="345" t="s">
        <v>261</v>
      </c>
      <c r="G13" s="345" t="s">
        <v>262</v>
      </c>
      <c r="H13" s="345" t="s">
        <v>263</v>
      </c>
      <c r="I13" s="345" t="s">
        <v>264</v>
      </c>
      <c r="J13" s="346" t="s">
        <v>265</v>
      </c>
      <c r="K13" s="344" t="s">
        <v>311</v>
      </c>
      <c r="L13" s="344" t="s">
        <v>311</v>
      </c>
      <c r="M13" s="345" t="s">
        <v>261</v>
      </c>
      <c r="N13" s="345" t="s">
        <v>262</v>
      </c>
      <c r="O13" s="345" t="s">
        <v>263</v>
      </c>
      <c r="P13" s="345" t="s">
        <v>264</v>
      </c>
      <c r="Q13" s="346" t="s">
        <v>265</v>
      </c>
      <c r="R13" s="344" t="s">
        <v>311</v>
      </c>
      <c r="S13" s="344" t="s">
        <v>311</v>
      </c>
      <c r="T13" s="345" t="s">
        <v>261</v>
      </c>
      <c r="U13" s="345" t="s">
        <v>262</v>
      </c>
      <c r="V13" s="345" t="s">
        <v>263</v>
      </c>
      <c r="W13" s="345" t="s">
        <v>264</v>
      </c>
      <c r="X13" s="346" t="s">
        <v>265</v>
      </c>
      <c r="Y13" s="344" t="s">
        <v>311</v>
      </c>
      <c r="Z13" s="344" t="s">
        <v>311</v>
      </c>
      <c r="AA13" s="345" t="s">
        <v>261</v>
      </c>
      <c r="AB13" s="345" t="s">
        <v>262</v>
      </c>
      <c r="AC13" s="345" t="s">
        <v>263</v>
      </c>
      <c r="AD13" s="345" t="s">
        <v>264</v>
      </c>
      <c r="AE13" s="346" t="s">
        <v>265</v>
      </c>
      <c r="AF13" s="344" t="s">
        <v>311</v>
      </c>
      <c r="AG13" s="344" t="s">
        <v>311</v>
      </c>
      <c r="AH13" s="345" t="s">
        <v>261</v>
      </c>
      <c r="AI13" s="345" t="s">
        <v>262</v>
      </c>
      <c r="AJ13" s="345" t="s">
        <v>263</v>
      </c>
      <c r="AK13" s="345" t="s">
        <v>264</v>
      </c>
      <c r="AL13" s="346" t="s">
        <v>265</v>
      </c>
    </row>
    <row r="14" ht="14.949999999999999" customHeight="1">
      <c r="A14" s="347">
        <v>1</v>
      </c>
      <c r="B14" s="347">
        <v>2</v>
      </c>
      <c r="C14" s="347">
        <v>3</v>
      </c>
      <c r="D14" s="348" t="s">
        <v>312</v>
      </c>
      <c r="E14" s="348" t="s">
        <v>313</v>
      </c>
      <c r="F14" s="348" t="s">
        <v>314</v>
      </c>
      <c r="G14" s="348" t="s">
        <v>315</v>
      </c>
      <c r="H14" s="348" t="s">
        <v>316</v>
      </c>
      <c r="I14" s="348" t="s">
        <v>317</v>
      </c>
      <c r="J14" s="348" t="s">
        <v>318</v>
      </c>
      <c r="K14" s="348" t="s">
        <v>319</v>
      </c>
      <c r="L14" s="348" t="s">
        <v>320</v>
      </c>
      <c r="M14" s="348" t="s">
        <v>321</v>
      </c>
      <c r="N14" s="348" t="s">
        <v>322</v>
      </c>
      <c r="O14" s="348" t="s">
        <v>323</v>
      </c>
      <c r="P14" s="348" t="s">
        <v>324</v>
      </c>
      <c r="Q14" s="348" t="s">
        <v>325</v>
      </c>
      <c r="R14" s="348" t="s">
        <v>326</v>
      </c>
      <c r="S14" s="348" t="s">
        <v>327</v>
      </c>
      <c r="T14" s="348" t="s">
        <v>328</v>
      </c>
      <c r="U14" s="348" t="s">
        <v>329</v>
      </c>
      <c r="V14" s="348" t="s">
        <v>330</v>
      </c>
      <c r="W14" s="348" t="s">
        <v>331</v>
      </c>
      <c r="X14" s="348" t="s">
        <v>332</v>
      </c>
      <c r="Y14" s="348" t="s">
        <v>333</v>
      </c>
      <c r="Z14" s="348" t="s">
        <v>334</v>
      </c>
      <c r="AA14" s="348" t="s">
        <v>335</v>
      </c>
      <c r="AB14" s="348" t="s">
        <v>336</v>
      </c>
      <c r="AC14" s="348" t="s">
        <v>337</v>
      </c>
      <c r="AD14" s="348" t="s">
        <v>338</v>
      </c>
      <c r="AE14" s="348" t="s">
        <v>339</v>
      </c>
      <c r="AF14" s="348" t="s">
        <v>340</v>
      </c>
      <c r="AG14" s="348" t="s">
        <v>341</v>
      </c>
      <c r="AH14" s="348" t="s">
        <v>342</v>
      </c>
      <c r="AI14" s="348" t="s">
        <v>343</v>
      </c>
      <c r="AJ14" s="348" t="s">
        <v>344</v>
      </c>
      <c r="AK14" s="348" t="s">
        <v>345</v>
      </c>
      <c r="AL14" s="348" t="s">
        <v>346</v>
      </c>
    </row>
    <row r="15" ht="15">
      <c r="A15" s="349" t="s">
        <v>236</v>
      </c>
      <c r="B15" s="350" t="s">
        <v>48</v>
      </c>
      <c r="C15" s="351" t="s">
        <v>161</v>
      </c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52"/>
      <c r="W15" s="352"/>
      <c r="X15" s="352"/>
      <c r="Y15" s="353"/>
      <c r="Z15" s="353">
        <f>Z22</f>
        <v>12.430762671349999</v>
      </c>
      <c r="AA15" s="353"/>
      <c r="AB15" s="353"/>
      <c r="AC15" s="353"/>
      <c r="AD15" s="353"/>
      <c r="AE15" s="352">
        <f>AE22</f>
        <v>697</v>
      </c>
      <c r="AF15" s="353"/>
      <c r="AG15" s="353">
        <f>AG22</f>
        <v>12.430762671349999</v>
      </c>
      <c r="AH15" s="353"/>
      <c r="AI15" s="353"/>
      <c r="AJ15" s="353"/>
      <c r="AK15" s="353"/>
      <c r="AL15" s="352">
        <f>AL22</f>
        <v>697</v>
      </c>
    </row>
    <row r="16" ht="15">
      <c r="A16" s="349" t="s">
        <v>49</v>
      </c>
      <c r="B16" s="350" t="s">
        <v>50</v>
      </c>
      <c r="C16" s="351" t="s">
        <v>161</v>
      </c>
      <c r="D16" s="352"/>
      <c r="E16" s="352"/>
      <c r="F16" s="352"/>
      <c r="G16" s="352"/>
      <c r="H16" s="352"/>
      <c r="I16" s="352"/>
      <c r="J16" s="352"/>
      <c r="K16" s="352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2"/>
      <c r="W16" s="352"/>
      <c r="X16" s="352"/>
      <c r="Y16" s="353"/>
      <c r="Z16" s="353"/>
      <c r="AA16" s="353"/>
      <c r="AB16" s="353"/>
      <c r="AC16" s="353"/>
      <c r="AD16" s="353"/>
      <c r="AE16" s="353"/>
      <c r="AF16" s="353"/>
      <c r="AG16" s="353"/>
      <c r="AH16" s="353"/>
      <c r="AI16" s="353"/>
      <c r="AJ16" s="353"/>
      <c r="AK16" s="353"/>
      <c r="AL16" s="353"/>
    </row>
    <row r="17" ht="15">
      <c r="A17" s="349" t="s">
        <v>51</v>
      </c>
      <c r="B17" s="350" t="s">
        <v>52</v>
      </c>
      <c r="C17" s="351" t="s">
        <v>161</v>
      </c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52"/>
      <c r="W17" s="352"/>
      <c r="X17" s="352"/>
      <c r="Y17" s="353"/>
      <c r="Z17" s="353">
        <f>Z43</f>
        <v>12.430762671349999</v>
      </c>
      <c r="AA17" s="353"/>
      <c r="AB17" s="353"/>
      <c r="AC17" s="353"/>
      <c r="AD17" s="353"/>
      <c r="AE17" s="352">
        <f>AE43</f>
        <v>697</v>
      </c>
      <c r="AF17" s="353"/>
      <c r="AG17" s="353">
        <f>AG43</f>
        <v>12.430762671349999</v>
      </c>
      <c r="AH17" s="353"/>
      <c r="AI17" s="353"/>
      <c r="AJ17" s="353"/>
      <c r="AK17" s="353"/>
      <c r="AL17" s="352">
        <f>AL43</f>
        <v>697</v>
      </c>
    </row>
    <row r="18" ht="15" hidden="1">
      <c r="A18" s="349" t="s">
        <v>53</v>
      </c>
      <c r="B18" s="350" t="s">
        <v>54</v>
      </c>
      <c r="C18" s="351" t="s">
        <v>161</v>
      </c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2"/>
      <c r="W18" s="352"/>
      <c r="X18" s="352"/>
      <c r="Y18" s="353"/>
      <c r="Z18" s="353"/>
      <c r="AA18" s="353"/>
      <c r="AB18" s="353"/>
      <c r="AC18" s="353"/>
      <c r="AD18" s="353"/>
      <c r="AE18" s="353"/>
      <c r="AF18" s="353"/>
      <c r="AG18" s="353"/>
      <c r="AH18" s="353"/>
      <c r="AI18" s="353"/>
      <c r="AJ18" s="353"/>
      <c r="AK18" s="353"/>
      <c r="AL18" s="353"/>
    </row>
    <row r="19" ht="15" hidden="1">
      <c r="A19" s="349" t="s">
        <v>55</v>
      </c>
      <c r="B19" s="350" t="s">
        <v>56</v>
      </c>
      <c r="C19" s="351" t="s">
        <v>161</v>
      </c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52"/>
      <c r="W19" s="352"/>
      <c r="X19" s="352"/>
      <c r="Y19" s="353"/>
      <c r="Z19" s="353"/>
      <c r="AA19" s="353"/>
      <c r="AB19" s="353"/>
      <c r="AC19" s="353"/>
      <c r="AD19" s="353"/>
      <c r="AE19" s="353"/>
      <c r="AF19" s="353"/>
      <c r="AG19" s="353"/>
      <c r="AH19" s="353"/>
      <c r="AI19" s="353"/>
      <c r="AJ19" s="353"/>
      <c r="AK19" s="353"/>
      <c r="AL19" s="353"/>
    </row>
    <row r="20" ht="15" hidden="1">
      <c r="A20" s="349" t="s">
        <v>57</v>
      </c>
      <c r="B20" s="350" t="s">
        <v>58</v>
      </c>
      <c r="C20" s="351" t="s">
        <v>161</v>
      </c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  <c r="AJ20" s="353"/>
      <c r="AK20" s="353"/>
      <c r="AL20" s="353"/>
    </row>
    <row r="21" ht="15" hidden="1">
      <c r="A21" s="349" t="s">
        <v>59</v>
      </c>
      <c r="B21" s="350" t="s">
        <v>60</v>
      </c>
      <c r="C21" s="351" t="s">
        <v>161</v>
      </c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52"/>
      <c r="W21" s="352"/>
      <c r="X21" s="352"/>
      <c r="Y21" s="353"/>
      <c r="Z21" s="353">
        <f>Z90</f>
        <v>0</v>
      </c>
      <c r="AA21" s="353"/>
      <c r="AB21" s="353"/>
      <c r="AC21" s="353"/>
      <c r="AD21" s="353"/>
      <c r="AE21" s="353">
        <f>AE90</f>
        <v>0</v>
      </c>
      <c r="AF21" s="353"/>
      <c r="AG21" s="353">
        <f>AG90</f>
        <v>0</v>
      </c>
      <c r="AH21" s="353"/>
      <c r="AI21" s="353"/>
      <c r="AJ21" s="353"/>
      <c r="AK21" s="353"/>
      <c r="AL21" s="353">
        <f>AL90</f>
        <v>0</v>
      </c>
    </row>
    <row r="22" ht="15">
      <c r="A22" s="349" t="s">
        <v>61</v>
      </c>
      <c r="B22" s="350" t="s">
        <v>62</v>
      </c>
      <c r="C22" s="351" t="s">
        <v>161</v>
      </c>
      <c r="D22" s="352"/>
      <c r="E22" s="352"/>
      <c r="F22" s="352"/>
      <c r="G22" s="352"/>
      <c r="H22" s="352"/>
      <c r="I22" s="352"/>
      <c r="J22" s="352"/>
      <c r="K22" s="352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2"/>
      <c r="W22" s="352"/>
      <c r="X22" s="352"/>
      <c r="Y22" s="353"/>
      <c r="Z22" s="353">
        <f>Z43</f>
        <v>12.430762671349999</v>
      </c>
      <c r="AA22" s="353"/>
      <c r="AB22" s="353"/>
      <c r="AC22" s="353"/>
      <c r="AD22" s="353"/>
      <c r="AE22" s="352">
        <f>AE43</f>
        <v>697</v>
      </c>
      <c r="AF22" s="353"/>
      <c r="AG22" s="353">
        <f>AG43</f>
        <v>12.430762671349999</v>
      </c>
      <c r="AH22" s="353"/>
      <c r="AI22" s="353"/>
      <c r="AJ22" s="353"/>
      <c r="AK22" s="353"/>
      <c r="AL22" s="352">
        <f>AL43</f>
        <v>697</v>
      </c>
    </row>
    <row r="23" ht="15">
      <c r="A23" s="349" t="s">
        <v>63</v>
      </c>
      <c r="B23" s="350" t="s">
        <v>64</v>
      </c>
      <c r="C23" s="351" t="s">
        <v>161</v>
      </c>
      <c r="D23" s="352"/>
      <c r="E23" s="352"/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</row>
    <row r="24" ht="15" hidden="1">
      <c r="A24" s="349" t="s">
        <v>65</v>
      </c>
      <c r="B24" s="350" t="s">
        <v>66</v>
      </c>
      <c r="C24" s="351" t="s">
        <v>161</v>
      </c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2"/>
      <c r="W24" s="352"/>
      <c r="X24" s="352"/>
      <c r="Y24" s="353"/>
      <c r="Z24" s="353"/>
      <c r="AA24" s="353"/>
      <c r="AB24" s="353"/>
      <c r="AC24" s="353"/>
      <c r="AD24" s="353"/>
      <c r="AE24" s="353"/>
      <c r="AF24" s="353"/>
      <c r="AG24" s="353"/>
      <c r="AH24" s="353"/>
      <c r="AI24" s="353"/>
      <c r="AJ24" s="353"/>
      <c r="AK24" s="353"/>
      <c r="AL24" s="353"/>
    </row>
    <row r="25" ht="15" hidden="1">
      <c r="A25" s="349" t="s">
        <v>67</v>
      </c>
      <c r="B25" s="350" t="s">
        <v>237</v>
      </c>
      <c r="C25" s="351" t="s">
        <v>161</v>
      </c>
      <c r="D25" s="352"/>
      <c r="E25" s="352"/>
      <c r="F25" s="352"/>
      <c r="G25" s="352"/>
      <c r="H25" s="352"/>
      <c r="I25" s="352"/>
      <c r="J25" s="352"/>
      <c r="K25" s="352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52"/>
      <c r="W25" s="352"/>
      <c r="X25" s="352"/>
      <c r="Y25" s="353"/>
      <c r="Z25" s="353"/>
      <c r="AA25" s="353"/>
      <c r="AB25" s="353"/>
      <c r="AC25" s="353"/>
      <c r="AD25" s="353"/>
      <c r="AE25" s="353"/>
      <c r="AF25" s="353"/>
      <c r="AG25" s="353"/>
      <c r="AH25" s="353"/>
      <c r="AI25" s="353"/>
      <c r="AJ25" s="353"/>
      <c r="AK25" s="353"/>
      <c r="AL25" s="353"/>
    </row>
    <row r="26" ht="15" hidden="1">
      <c r="A26" s="349" t="s">
        <v>69</v>
      </c>
      <c r="B26" s="350" t="s">
        <v>70</v>
      </c>
      <c r="C26" s="351" t="s">
        <v>161</v>
      </c>
      <c r="D26" s="352"/>
      <c r="E26" s="352"/>
      <c r="F26" s="352"/>
      <c r="G26" s="352"/>
      <c r="H26" s="352"/>
      <c r="I26" s="352"/>
      <c r="J26" s="352"/>
      <c r="K26" s="352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2"/>
      <c r="W26" s="352"/>
      <c r="X26" s="352"/>
      <c r="Y26" s="353"/>
      <c r="Z26" s="353"/>
      <c r="AA26" s="353"/>
      <c r="AB26" s="353"/>
      <c r="AC26" s="353"/>
      <c r="AD26" s="353"/>
      <c r="AE26" s="353"/>
      <c r="AF26" s="353"/>
      <c r="AG26" s="353"/>
      <c r="AH26" s="353"/>
      <c r="AI26" s="353"/>
      <c r="AJ26" s="353"/>
      <c r="AK26" s="353"/>
      <c r="AL26" s="353"/>
    </row>
    <row r="27" ht="15" hidden="1">
      <c r="A27" s="349" t="s">
        <v>71</v>
      </c>
      <c r="B27" s="350" t="s">
        <v>72</v>
      </c>
      <c r="C27" s="351" t="s">
        <v>161</v>
      </c>
      <c r="D27" s="352"/>
      <c r="E27" s="352"/>
      <c r="F27" s="352"/>
      <c r="G27" s="352"/>
      <c r="H27" s="352"/>
      <c r="I27" s="352"/>
      <c r="J27" s="352"/>
      <c r="K27" s="352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52"/>
      <c r="W27" s="352"/>
      <c r="X27" s="352"/>
      <c r="Y27" s="353"/>
      <c r="Z27" s="353"/>
      <c r="AA27" s="353"/>
      <c r="AB27" s="353"/>
      <c r="AC27" s="353"/>
      <c r="AD27" s="353"/>
      <c r="AE27" s="353"/>
      <c r="AF27" s="353"/>
      <c r="AG27" s="353"/>
      <c r="AH27" s="353"/>
      <c r="AI27" s="353"/>
      <c r="AJ27" s="353"/>
      <c r="AK27" s="353"/>
      <c r="AL27" s="353"/>
    </row>
    <row r="28" ht="15" hidden="1">
      <c r="A28" s="349" t="s">
        <v>73</v>
      </c>
      <c r="B28" s="350" t="s">
        <v>74</v>
      </c>
      <c r="C28" s="351" t="s">
        <v>161</v>
      </c>
      <c r="D28" s="352"/>
      <c r="E28" s="352"/>
      <c r="F28" s="352"/>
      <c r="G28" s="352"/>
      <c r="H28" s="352"/>
      <c r="I28" s="352"/>
      <c r="J28" s="352"/>
      <c r="K28" s="352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2"/>
      <c r="W28" s="352"/>
      <c r="X28" s="352"/>
      <c r="Y28" s="353"/>
      <c r="Z28" s="353"/>
      <c r="AA28" s="353"/>
      <c r="AB28" s="353"/>
      <c r="AC28" s="353"/>
      <c r="AD28" s="353"/>
      <c r="AE28" s="353"/>
      <c r="AF28" s="353"/>
      <c r="AG28" s="353"/>
      <c r="AH28" s="353"/>
      <c r="AI28" s="353"/>
      <c r="AJ28" s="353"/>
      <c r="AK28" s="353"/>
      <c r="AL28" s="353"/>
    </row>
    <row r="29" ht="15" hidden="1">
      <c r="A29" s="349" t="s">
        <v>75</v>
      </c>
      <c r="B29" s="350" t="s">
        <v>238</v>
      </c>
      <c r="C29" s="351" t="s">
        <v>161</v>
      </c>
      <c r="D29" s="352"/>
      <c r="E29" s="352"/>
      <c r="F29" s="352"/>
      <c r="G29" s="352"/>
      <c r="H29" s="352"/>
      <c r="I29" s="352"/>
      <c r="J29" s="352"/>
      <c r="K29" s="352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X29" s="352"/>
      <c r="Y29" s="353"/>
      <c r="Z29" s="353"/>
      <c r="AA29" s="353"/>
      <c r="AB29" s="353"/>
      <c r="AC29" s="353"/>
      <c r="AD29" s="353"/>
      <c r="AE29" s="353"/>
      <c r="AF29" s="353"/>
      <c r="AG29" s="353"/>
      <c r="AH29" s="353"/>
      <c r="AI29" s="353"/>
      <c r="AJ29" s="353"/>
      <c r="AK29" s="353"/>
      <c r="AL29" s="353"/>
    </row>
    <row r="30" ht="15" hidden="1">
      <c r="A30" s="349" t="s">
        <v>77</v>
      </c>
      <c r="B30" s="350" t="s">
        <v>78</v>
      </c>
      <c r="C30" s="351" t="s">
        <v>161</v>
      </c>
      <c r="D30" s="352"/>
      <c r="E30" s="352"/>
      <c r="F30" s="352"/>
      <c r="G30" s="352"/>
      <c r="H30" s="352"/>
      <c r="I30" s="352"/>
      <c r="J30" s="352"/>
      <c r="K30" s="352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2"/>
      <c r="W30" s="352"/>
      <c r="X30" s="352"/>
      <c r="Y30" s="353"/>
      <c r="Z30" s="353"/>
      <c r="AA30" s="353"/>
      <c r="AB30" s="353"/>
      <c r="AC30" s="353"/>
      <c r="AD30" s="353"/>
      <c r="AE30" s="353"/>
      <c r="AF30" s="353"/>
      <c r="AG30" s="353"/>
      <c r="AH30" s="353"/>
      <c r="AI30" s="353"/>
      <c r="AJ30" s="353"/>
      <c r="AK30" s="353"/>
      <c r="AL30" s="353"/>
    </row>
    <row r="31" ht="15" hidden="1">
      <c r="A31" s="349" t="s">
        <v>79</v>
      </c>
      <c r="B31" s="350" t="s">
        <v>80</v>
      </c>
      <c r="C31" s="351" t="s">
        <v>161</v>
      </c>
      <c r="D31" s="352"/>
      <c r="E31" s="352"/>
      <c r="F31" s="352"/>
      <c r="G31" s="352"/>
      <c r="H31" s="352"/>
      <c r="I31" s="352"/>
      <c r="J31" s="352"/>
      <c r="K31" s="352"/>
      <c r="L31" s="352"/>
      <c r="M31" s="352"/>
      <c r="N31" s="352"/>
      <c r="O31" s="352"/>
      <c r="P31" s="352"/>
      <c r="Q31" s="352"/>
      <c r="R31" s="352"/>
      <c r="S31" s="352"/>
      <c r="T31" s="352"/>
      <c r="U31" s="352"/>
      <c r="V31" s="352"/>
      <c r="W31" s="352"/>
      <c r="X31" s="352"/>
      <c r="Y31" s="353"/>
      <c r="Z31" s="353"/>
      <c r="AA31" s="353"/>
      <c r="AB31" s="353"/>
      <c r="AC31" s="353"/>
      <c r="AD31" s="353"/>
      <c r="AE31" s="353"/>
      <c r="AF31" s="353"/>
      <c r="AG31" s="353"/>
      <c r="AH31" s="353"/>
      <c r="AI31" s="353"/>
      <c r="AJ31" s="353"/>
      <c r="AK31" s="353"/>
      <c r="AL31" s="353"/>
    </row>
    <row r="32" ht="15" hidden="1">
      <c r="A32" s="349" t="s">
        <v>81</v>
      </c>
      <c r="B32" s="350" t="s">
        <v>239</v>
      </c>
      <c r="C32" s="351" t="s">
        <v>161</v>
      </c>
      <c r="D32" s="352"/>
      <c r="E32" s="352"/>
      <c r="F32" s="352"/>
      <c r="G32" s="352"/>
      <c r="H32" s="352"/>
      <c r="I32" s="352"/>
      <c r="J32" s="352"/>
      <c r="K32" s="352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2"/>
      <c r="W32" s="352"/>
      <c r="X32" s="352"/>
      <c r="Y32" s="353"/>
      <c r="Z32" s="353"/>
      <c r="AA32" s="353"/>
      <c r="AB32" s="353"/>
      <c r="AC32" s="353"/>
      <c r="AD32" s="353"/>
      <c r="AE32" s="353"/>
      <c r="AF32" s="353"/>
      <c r="AG32" s="353"/>
      <c r="AH32" s="353"/>
      <c r="AI32" s="353"/>
      <c r="AJ32" s="353"/>
      <c r="AK32" s="353"/>
      <c r="AL32" s="353"/>
    </row>
    <row r="33" ht="15" hidden="1">
      <c r="A33" s="349" t="s">
        <v>81</v>
      </c>
      <c r="B33" s="350" t="s">
        <v>240</v>
      </c>
      <c r="C33" s="351" t="s">
        <v>161</v>
      </c>
      <c r="D33" s="352"/>
      <c r="E33" s="352"/>
      <c r="F33" s="352"/>
      <c r="G33" s="352"/>
      <c r="H33" s="352"/>
      <c r="I33" s="352"/>
      <c r="J33" s="352"/>
      <c r="K33" s="352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52"/>
      <c r="W33" s="352"/>
      <c r="X33" s="352"/>
      <c r="Y33" s="353"/>
      <c r="Z33" s="353"/>
      <c r="AA33" s="353"/>
      <c r="AB33" s="353"/>
      <c r="AC33" s="353"/>
      <c r="AD33" s="353"/>
      <c r="AE33" s="353"/>
      <c r="AF33" s="353"/>
      <c r="AG33" s="353"/>
      <c r="AH33" s="353"/>
      <c r="AI33" s="353"/>
      <c r="AJ33" s="353"/>
      <c r="AK33" s="353"/>
      <c r="AL33" s="353"/>
    </row>
    <row r="34" ht="15" hidden="1">
      <c r="A34" s="349" t="s">
        <v>81</v>
      </c>
      <c r="B34" s="350" t="s">
        <v>84</v>
      </c>
      <c r="C34" s="351" t="s">
        <v>161</v>
      </c>
      <c r="D34" s="352"/>
      <c r="E34" s="352"/>
      <c r="F34" s="352"/>
      <c r="G34" s="352"/>
      <c r="H34" s="352"/>
      <c r="I34" s="352"/>
      <c r="J34" s="352"/>
      <c r="K34" s="352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2"/>
      <c r="W34" s="352"/>
      <c r="X34" s="352"/>
      <c r="Y34" s="353"/>
      <c r="Z34" s="353"/>
      <c r="AA34" s="353"/>
      <c r="AB34" s="353"/>
      <c r="AC34" s="353"/>
      <c r="AD34" s="353"/>
      <c r="AE34" s="353"/>
      <c r="AF34" s="353"/>
      <c r="AG34" s="353"/>
      <c r="AH34" s="353"/>
      <c r="AI34" s="353"/>
      <c r="AJ34" s="353"/>
      <c r="AK34" s="353"/>
      <c r="AL34" s="353"/>
    </row>
    <row r="35" ht="15" hidden="1">
      <c r="A35" s="349" t="s">
        <v>81</v>
      </c>
      <c r="B35" s="350" t="s">
        <v>85</v>
      </c>
      <c r="C35" s="351" t="s">
        <v>161</v>
      </c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52"/>
      <c r="W35" s="352"/>
      <c r="X35" s="352"/>
      <c r="Y35" s="353"/>
      <c r="Z35" s="353"/>
      <c r="AA35" s="353"/>
      <c r="AB35" s="353"/>
      <c r="AC35" s="353"/>
      <c r="AD35" s="353"/>
      <c r="AE35" s="353"/>
      <c r="AF35" s="353"/>
      <c r="AG35" s="353"/>
      <c r="AH35" s="353"/>
      <c r="AI35" s="353"/>
      <c r="AJ35" s="353"/>
      <c r="AK35" s="353"/>
      <c r="AL35" s="353"/>
    </row>
    <row r="36" ht="15" hidden="1">
      <c r="A36" s="349" t="s">
        <v>86</v>
      </c>
      <c r="B36" s="350" t="s">
        <v>239</v>
      </c>
      <c r="C36" s="351" t="s">
        <v>161</v>
      </c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2"/>
      <c r="W36" s="352"/>
      <c r="X36" s="352"/>
      <c r="Y36" s="353"/>
      <c r="Z36" s="353"/>
      <c r="AA36" s="353"/>
      <c r="AB36" s="353"/>
      <c r="AC36" s="353"/>
      <c r="AD36" s="353"/>
      <c r="AE36" s="353"/>
      <c r="AF36" s="353"/>
      <c r="AG36" s="353"/>
      <c r="AH36" s="353"/>
      <c r="AI36" s="353"/>
      <c r="AJ36" s="353"/>
      <c r="AK36" s="353"/>
      <c r="AL36" s="353"/>
    </row>
    <row r="37" ht="15" hidden="1">
      <c r="A37" s="349" t="s">
        <v>86</v>
      </c>
      <c r="B37" s="350" t="s">
        <v>240</v>
      </c>
      <c r="C37" s="351" t="s">
        <v>161</v>
      </c>
      <c r="D37" s="352"/>
      <c r="E37" s="352"/>
      <c r="F37" s="352"/>
      <c r="G37" s="352"/>
      <c r="H37" s="352"/>
      <c r="I37" s="352"/>
      <c r="J37" s="352"/>
      <c r="K37" s="352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52"/>
      <c r="W37" s="352"/>
      <c r="X37" s="352"/>
      <c r="Y37" s="353"/>
      <c r="Z37" s="353"/>
      <c r="AA37" s="353"/>
      <c r="AB37" s="353"/>
      <c r="AC37" s="353"/>
      <c r="AD37" s="353"/>
      <c r="AE37" s="353"/>
      <c r="AF37" s="353"/>
      <c r="AG37" s="353"/>
      <c r="AH37" s="353"/>
      <c r="AI37" s="353"/>
      <c r="AJ37" s="353"/>
      <c r="AK37" s="353"/>
      <c r="AL37" s="353"/>
    </row>
    <row r="38" ht="15" hidden="1">
      <c r="A38" s="349" t="s">
        <v>86</v>
      </c>
      <c r="B38" s="350" t="s">
        <v>84</v>
      </c>
      <c r="C38" s="351" t="s">
        <v>161</v>
      </c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2"/>
      <c r="W38" s="352"/>
      <c r="X38" s="352"/>
      <c r="Y38" s="353"/>
      <c r="Z38" s="353"/>
      <c r="AA38" s="353"/>
      <c r="AB38" s="353"/>
      <c r="AC38" s="353"/>
      <c r="AD38" s="353"/>
      <c r="AE38" s="353"/>
      <c r="AF38" s="353"/>
      <c r="AG38" s="353"/>
      <c r="AH38" s="353"/>
      <c r="AI38" s="353"/>
      <c r="AJ38" s="353"/>
      <c r="AK38" s="353"/>
      <c r="AL38" s="353"/>
    </row>
    <row r="39" ht="15" hidden="1">
      <c r="A39" s="349" t="s">
        <v>86</v>
      </c>
      <c r="B39" s="350" t="s">
        <v>87</v>
      </c>
      <c r="C39" s="351" t="s">
        <v>161</v>
      </c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353"/>
      <c r="Z39" s="353"/>
      <c r="AA39" s="353"/>
      <c r="AB39" s="353"/>
      <c r="AC39" s="353"/>
      <c r="AD39" s="353"/>
      <c r="AE39" s="353"/>
      <c r="AF39" s="353"/>
      <c r="AG39" s="353"/>
      <c r="AH39" s="353"/>
      <c r="AI39" s="353"/>
      <c r="AJ39" s="353"/>
      <c r="AK39" s="353"/>
      <c r="AL39" s="353"/>
    </row>
    <row r="40" ht="15" hidden="1">
      <c r="A40" s="349" t="s">
        <v>88</v>
      </c>
      <c r="B40" s="350" t="s">
        <v>241</v>
      </c>
      <c r="C40" s="351" t="s">
        <v>161</v>
      </c>
      <c r="D40" s="352"/>
      <c r="E40" s="352"/>
      <c r="F40" s="352"/>
      <c r="G40" s="352"/>
      <c r="H40" s="352"/>
      <c r="I40" s="352"/>
      <c r="J40" s="352"/>
      <c r="K40" s="352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2"/>
      <c r="W40" s="352"/>
      <c r="X40" s="352"/>
      <c r="Y40" s="353"/>
      <c r="Z40" s="353"/>
      <c r="AA40" s="353"/>
      <c r="AB40" s="353"/>
      <c r="AC40" s="353"/>
      <c r="AD40" s="353"/>
      <c r="AE40" s="353"/>
      <c r="AF40" s="353"/>
      <c r="AG40" s="353"/>
      <c r="AH40" s="353"/>
      <c r="AI40" s="353"/>
      <c r="AJ40" s="353"/>
      <c r="AK40" s="353"/>
      <c r="AL40" s="353"/>
    </row>
    <row r="41" ht="15" hidden="1">
      <c r="A41" s="349" t="s">
        <v>90</v>
      </c>
      <c r="B41" s="350" t="s">
        <v>91</v>
      </c>
      <c r="C41" s="351" t="s">
        <v>161</v>
      </c>
      <c r="D41" s="352"/>
      <c r="E41" s="352"/>
      <c r="F41" s="352"/>
      <c r="G41" s="352"/>
      <c r="H41" s="352"/>
      <c r="I41" s="352"/>
      <c r="J41" s="352"/>
      <c r="K41" s="352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52"/>
      <c r="W41" s="352"/>
      <c r="X41" s="352"/>
      <c r="Y41" s="353"/>
      <c r="Z41" s="353"/>
      <c r="AA41" s="353"/>
      <c r="AB41" s="353"/>
      <c r="AC41" s="353"/>
      <c r="AD41" s="353"/>
      <c r="AE41" s="353"/>
      <c r="AF41" s="353"/>
      <c r="AG41" s="353"/>
      <c r="AH41" s="353"/>
      <c r="AI41" s="353"/>
      <c r="AJ41" s="353"/>
      <c r="AK41" s="353"/>
      <c r="AL41" s="353"/>
    </row>
    <row r="42" ht="15" hidden="1">
      <c r="A42" s="349" t="s">
        <v>92</v>
      </c>
      <c r="B42" s="350" t="s">
        <v>242</v>
      </c>
      <c r="C42" s="351" t="s">
        <v>161</v>
      </c>
      <c r="D42" s="352"/>
      <c r="E42" s="352"/>
      <c r="F42" s="352"/>
      <c r="G42" s="352"/>
      <c r="H42" s="352"/>
      <c r="I42" s="352"/>
      <c r="J42" s="352"/>
      <c r="K42" s="352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</row>
    <row r="43" ht="15">
      <c r="A43" s="349" t="s">
        <v>94</v>
      </c>
      <c r="B43" s="350" t="s">
        <v>95</v>
      </c>
      <c r="C43" s="354" t="s">
        <v>161</v>
      </c>
      <c r="D43" s="352"/>
      <c r="E43" s="352"/>
      <c r="F43" s="352"/>
      <c r="G43" s="352"/>
      <c r="H43" s="352"/>
      <c r="I43" s="352"/>
      <c r="J43" s="352"/>
      <c r="K43" s="352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52"/>
      <c r="W43" s="352"/>
      <c r="X43" s="352"/>
      <c r="Y43" s="353"/>
      <c r="Z43" s="353">
        <f>Z50</f>
        <v>12.430762671349999</v>
      </c>
      <c r="AA43" s="353"/>
      <c r="AB43" s="353"/>
      <c r="AC43" s="353"/>
      <c r="AD43" s="353"/>
      <c r="AE43" s="352">
        <f>AE50</f>
        <v>697</v>
      </c>
      <c r="AF43" s="353"/>
      <c r="AG43" s="353">
        <f>AG50</f>
        <v>12.430762671349999</v>
      </c>
      <c r="AH43" s="353"/>
      <c r="AI43" s="353"/>
      <c r="AJ43" s="353"/>
      <c r="AK43" s="353"/>
      <c r="AL43" s="352">
        <f>AL50</f>
        <v>697</v>
      </c>
    </row>
    <row r="44" ht="28.5">
      <c r="A44" s="349" t="s">
        <v>96</v>
      </c>
      <c r="B44" s="350" t="s">
        <v>97</v>
      </c>
      <c r="C44" s="354" t="s">
        <v>161</v>
      </c>
      <c r="D44" s="352"/>
      <c r="E44" s="352"/>
      <c r="F44" s="352"/>
      <c r="G44" s="352"/>
      <c r="H44" s="352"/>
      <c r="I44" s="352"/>
      <c r="J44" s="352"/>
      <c r="K44" s="352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2"/>
      <c r="W44" s="352"/>
      <c r="X44" s="352"/>
      <c r="Y44" s="353"/>
      <c r="Z44" s="353"/>
      <c r="AA44" s="353"/>
      <c r="AB44" s="353"/>
      <c r="AC44" s="353"/>
      <c r="AD44" s="353"/>
      <c r="AE44" s="353"/>
      <c r="AF44" s="353"/>
      <c r="AG44" s="353"/>
      <c r="AH44" s="353"/>
      <c r="AI44" s="353"/>
      <c r="AJ44" s="353"/>
      <c r="AK44" s="353"/>
      <c r="AL44" s="353"/>
    </row>
    <row r="45" ht="15">
      <c r="A45" s="349" t="s">
        <v>98</v>
      </c>
      <c r="B45" s="350" t="s">
        <v>99</v>
      </c>
      <c r="C45" s="354" t="s">
        <v>161</v>
      </c>
      <c r="D45" s="352"/>
      <c r="E45" s="352"/>
      <c r="F45" s="352"/>
      <c r="G45" s="352"/>
      <c r="H45" s="352"/>
      <c r="I45" s="352"/>
      <c r="J45" s="352"/>
      <c r="K45" s="352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</row>
    <row r="46" ht="28.5">
      <c r="A46" s="349" t="s">
        <v>100</v>
      </c>
      <c r="B46" s="198" t="s">
        <v>101</v>
      </c>
      <c r="C46" s="355" t="s">
        <v>161</v>
      </c>
      <c r="D46" s="352"/>
      <c r="E46" s="352"/>
      <c r="F46" s="352"/>
      <c r="G46" s="352"/>
      <c r="H46" s="352"/>
      <c r="I46" s="352"/>
      <c r="J46" s="352"/>
      <c r="K46" s="352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2"/>
      <c r="W46" s="352"/>
      <c r="X46" s="352"/>
      <c r="Y46" s="353"/>
      <c r="Z46" s="353"/>
      <c r="AA46" s="353"/>
      <c r="AB46" s="353"/>
      <c r="AC46" s="353"/>
      <c r="AD46" s="353"/>
      <c r="AE46" s="353"/>
      <c r="AF46" s="353"/>
      <c r="AG46" s="353"/>
      <c r="AH46" s="353"/>
      <c r="AI46" s="353"/>
      <c r="AJ46" s="353"/>
      <c r="AK46" s="353"/>
      <c r="AL46" s="353"/>
    </row>
    <row r="47" ht="15">
      <c r="A47" s="349" t="s">
        <v>102</v>
      </c>
      <c r="B47" s="198" t="s">
        <v>103</v>
      </c>
      <c r="C47" s="355" t="s">
        <v>161</v>
      </c>
      <c r="D47" s="352"/>
      <c r="E47" s="352"/>
      <c r="F47" s="352"/>
      <c r="G47" s="352"/>
      <c r="H47" s="352"/>
      <c r="I47" s="352"/>
      <c r="J47" s="352"/>
      <c r="K47" s="352"/>
      <c r="L47" s="352"/>
      <c r="M47" s="352"/>
      <c r="N47" s="352"/>
      <c r="O47" s="352"/>
      <c r="P47" s="352"/>
      <c r="Q47" s="352"/>
      <c r="R47" s="352"/>
      <c r="S47" s="352"/>
      <c r="T47" s="352"/>
      <c r="U47" s="352"/>
      <c r="V47" s="352"/>
      <c r="W47" s="352"/>
      <c r="X47" s="352"/>
      <c r="Y47" s="353"/>
      <c r="Z47" s="353"/>
      <c r="AA47" s="353"/>
      <c r="AB47" s="353"/>
      <c r="AC47" s="353"/>
      <c r="AD47" s="353"/>
      <c r="AE47" s="353"/>
      <c r="AF47" s="353"/>
      <c r="AG47" s="353"/>
      <c r="AH47" s="353"/>
      <c r="AI47" s="353"/>
      <c r="AJ47" s="353"/>
      <c r="AK47" s="353"/>
      <c r="AL47" s="353"/>
    </row>
    <row r="48" ht="15" hidden="1">
      <c r="A48" s="349" t="s">
        <v>104</v>
      </c>
      <c r="B48" s="198" t="s">
        <v>105</v>
      </c>
      <c r="C48" s="355" t="s">
        <v>161</v>
      </c>
      <c r="D48" s="352"/>
      <c r="E48" s="352"/>
      <c r="F48" s="352"/>
      <c r="G48" s="352"/>
      <c r="H48" s="352"/>
      <c r="I48" s="352"/>
      <c r="J48" s="352"/>
      <c r="K48" s="352"/>
      <c r="L48" s="352"/>
      <c r="M48" s="352"/>
      <c r="N48" s="352"/>
      <c r="O48" s="352"/>
      <c r="P48" s="352"/>
      <c r="Q48" s="352"/>
      <c r="R48" s="352"/>
      <c r="S48" s="352"/>
      <c r="T48" s="352"/>
      <c r="U48" s="352"/>
      <c r="V48" s="352"/>
      <c r="W48" s="352"/>
      <c r="X48" s="352"/>
      <c r="Y48" s="353"/>
      <c r="Z48" s="353"/>
      <c r="AA48" s="353"/>
      <c r="AB48" s="353"/>
      <c r="AC48" s="353"/>
      <c r="AD48" s="353"/>
      <c r="AE48" s="353"/>
      <c r="AF48" s="353"/>
      <c r="AG48" s="353"/>
      <c r="AH48" s="353"/>
      <c r="AI48" s="353"/>
      <c r="AJ48" s="353"/>
      <c r="AK48" s="353"/>
      <c r="AL48" s="353"/>
    </row>
    <row r="49" ht="15" hidden="1">
      <c r="A49" s="349" t="s">
        <v>106</v>
      </c>
      <c r="B49" s="200" t="s">
        <v>107</v>
      </c>
      <c r="C49" s="354" t="s">
        <v>161</v>
      </c>
      <c r="D49" s="352"/>
      <c r="E49" s="352"/>
      <c r="F49" s="352"/>
      <c r="G49" s="352"/>
      <c r="H49" s="352"/>
      <c r="I49" s="352"/>
      <c r="J49" s="352"/>
      <c r="K49" s="352"/>
      <c r="L49" s="352"/>
      <c r="M49" s="352"/>
      <c r="N49" s="352"/>
      <c r="O49" s="352"/>
      <c r="P49" s="352"/>
      <c r="Q49" s="352"/>
      <c r="R49" s="352"/>
      <c r="S49" s="352"/>
      <c r="T49" s="352"/>
      <c r="U49" s="352"/>
      <c r="V49" s="352"/>
      <c r="W49" s="352"/>
      <c r="X49" s="352"/>
      <c r="Y49" s="353"/>
      <c r="Z49" s="353"/>
      <c r="AA49" s="353"/>
      <c r="AB49" s="353"/>
      <c r="AC49" s="353"/>
      <c r="AD49" s="353"/>
      <c r="AE49" s="353"/>
      <c r="AF49" s="353"/>
      <c r="AG49" s="353"/>
      <c r="AH49" s="353"/>
      <c r="AI49" s="353"/>
      <c r="AJ49" s="353"/>
      <c r="AK49" s="353"/>
      <c r="AL49" s="353"/>
    </row>
    <row r="50" ht="15">
      <c r="A50" s="349" t="s">
        <v>108</v>
      </c>
      <c r="B50" s="350" t="s">
        <v>109</v>
      </c>
      <c r="C50" s="354" t="s">
        <v>161</v>
      </c>
      <c r="D50" s="352"/>
      <c r="E50" s="352"/>
      <c r="F50" s="352"/>
      <c r="G50" s="352"/>
      <c r="H50" s="352"/>
      <c r="I50" s="352"/>
      <c r="J50" s="352"/>
      <c r="K50" s="352"/>
      <c r="L50" s="352"/>
      <c r="M50" s="352"/>
      <c r="N50" s="352"/>
      <c r="O50" s="352"/>
      <c r="P50" s="352"/>
      <c r="Q50" s="352"/>
      <c r="R50" s="352"/>
      <c r="S50" s="352"/>
      <c r="T50" s="352"/>
      <c r="U50" s="352"/>
      <c r="V50" s="352"/>
      <c r="W50" s="352"/>
      <c r="X50" s="352"/>
      <c r="Y50" s="353"/>
      <c r="Z50" s="353">
        <f>Z51</f>
        <v>12.430762671349999</v>
      </c>
      <c r="AA50" s="353"/>
      <c r="AB50" s="353"/>
      <c r="AC50" s="353"/>
      <c r="AD50" s="353"/>
      <c r="AE50" s="352">
        <f>AE51</f>
        <v>697</v>
      </c>
      <c r="AF50" s="353"/>
      <c r="AG50" s="353">
        <f>AG51</f>
        <v>12.430762671349999</v>
      </c>
      <c r="AH50" s="353"/>
      <c r="AI50" s="353"/>
      <c r="AJ50" s="353"/>
      <c r="AK50" s="353"/>
      <c r="AL50" s="352">
        <f>AL51</f>
        <v>697</v>
      </c>
    </row>
    <row r="51" ht="15">
      <c r="A51" s="349" t="s">
        <v>110</v>
      </c>
      <c r="B51" s="200" t="s">
        <v>111</v>
      </c>
      <c r="C51" s="354" t="s">
        <v>161</v>
      </c>
      <c r="D51" s="352"/>
      <c r="E51" s="352"/>
      <c r="F51" s="352"/>
      <c r="G51" s="352"/>
      <c r="H51" s="352"/>
      <c r="I51" s="352"/>
      <c r="J51" s="352"/>
      <c r="K51" s="352"/>
      <c r="L51" s="352"/>
      <c r="M51" s="352"/>
      <c r="N51" s="352"/>
      <c r="O51" s="352"/>
      <c r="P51" s="352"/>
      <c r="Q51" s="352"/>
      <c r="R51" s="352"/>
      <c r="S51" s="352"/>
      <c r="T51" s="352"/>
      <c r="U51" s="352"/>
      <c r="V51" s="352"/>
      <c r="W51" s="352"/>
      <c r="X51" s="352"/>
      <c r="Y51" s="353"/>
      <c r="Z51" s="353">
        <f>SUM(Z52:Z74)</f>
        <v>12.430762671349999</v>
      </c>
      <c r="AA51" s="353"/>
      <c r="AB51" s="353"/>
      <c r="AC51" s="353"/>
      <c r="AD51" s="353"/>
      <c r="AE51" s="352">
        <f>SUM(AE52:AE74)</f>
        <v>697</v>
      </c>
      <c r="AF51" s="353"/>
      <c r="AG51" s="353">
        <f>SUM(AG52:AG74)</f>
        <v>12.430762671349999</v>
      </c>
      <c r="AH51" s="353"/>
      <c r="AI51" s="353"/>
      <c r="AJ51" s="353"/>
      <c r="AK51" s="353"/>
      <c r="AL51" s="352">
        <f>SUM(AL52:AL74)</f>
        <v>697</v>
      </c>
    </row>
    <row r="52" ht="45">
      <c r="A52" s="356" t="s">
        <v>110</v>
      </c>
      <c r="B52" s="87" t="s">
        <v>112</v>
      </c>
      <c r="C52" s="88" t="s">
        <v>113</v>
      </c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3">
        <v>3.02238169503</v>
      </c>
      <c r="AA52" s="353"/>
      <c r="AB52" s="353"/>
      <c r="AC52" s="353"/>
      <c r="AD52" s="353"/>
      <c r="AE52" s="352">
        <v>177</v>
      </c>
      <c r="AF52" s="353"/>
      <c r="AG52" s="353">
        <f t="shared" ref="AG52:AG57" si="25">Z52</f>
        <v>3.02238169503</v>
      </c>
      <c r="AH52" s="353"/>
      <c r="AI52" s="353"/>
      <c r="AJ52" s="353"/>
      <c r="AK52" s="353"/>
      <c r="AL52" s="352">
        <f t="shared" ref="AL52:AL57" si="26">AE52</f>
        <v>177</v>
      </c>
    </row>
    <row r="53" ht="30">
      <c r="A53" s="356" t="s">
        <v>110</v>
      </c>
      <c r="B53" s="87" t="s">
        <v>115</v>
      </c>
      <c r="C53" s="88" t="s">
        <v>116</v>
      </c>
      <c r="D53" s="352"/>
      <c r="E53" s="352"/>
      <c r="F53" s="352"/>
      <c r="G53" s="352"/>
      <c r="H53" s="352"/>
      <c r="I53" s="352"/>
      <c r="J53" s="352"/>
      <c r="K53" s="352"/>
      <c r="L53" s="352"/>
      <c r="M53" s="352"/>
      <c r="N53" s="352"/>
      <c r="O53" s="352"/>
      <c r="P53" s="352"/>
      <c r="Q53" s="352"/>
      <c r="R53" s="352"/>
      <c r="S53" s="352"/>
      <c r="T53" s="352"/>
      <c r="U53" s="352"/>
      <c r="V53" s="352"/>
      <c r="W53" s="352"/>
      <c r="X53" s="352"/>
      <c r="Y53" s="352"/>
      <c r="Z53" s="353">
        <v>1.82000868889</v>
      </c>
      <c r="AA53" s="353"/>
      <c r="AB53" s="353"/>
      <c r="AC53" s="353"/>
      <c r="AD53" s="353"/>
      <c r="AE53" s="352">
        <v>103</v>
      </c>
      <c r="AF53" s="353"/>
      <c r="AG53" s="353">
        <f t="shared" si="25"/>
        <v>1.82000868889</v>
      </c>
      <c r="AH53" s="353"/>
      <c r="AI53" s="353"/>
      <c r="AJ53" s="353"/>
      <c r="AK53" s="353"/>
      <c r="AL53" s="352">
        <f t="shared" si="26"/>
        <v>103</v>
      </c>
    </row>
    <row r="54" ht="60">
      <c r="A54" s="356" t="s">
        <v>110</v>
      </c>
      <c r="B54" s="87" t="s">
        <v>117</v>
      </c>
      <c r="C54" s="88" t="s">
        <v>118</v>
      </c>
      <c r="D54" s="352"/>
      <c r="E54" s="352"/>
      <c r="F54" s="352"/>
      <c r="G54" s="352"/>
      <c r="H54" s="352"/>
      <c r="I54" s="352"/>
      <c r="J54" s="352"/>
      <c r="K54" s="352"/>
      <c r="L54" s="352"/>
      <c r="M54" s="352"/>
      <c r="N54" s="352"/>
      <c r="O54" s="352"/>
      <c r="P54" s="352"/>
      <c r="Q54" s="352"/>
      <c r="R54" s="352"/>
      <c r="S54" s="352"/>
      <c r="T54" s="352"/>
      <c r="U54" s="352"/>
      <c r="V54" s="352"/>
      <c r="W54" s="352"/>
      <c r="X54" s="352"/>
      <c r="Y54" s="352"/>
      <c r="Z54" s="353">
        <v>2.9629051673799998</v>
      </c>
      <c r="AA54" s="353"/>
      <c r="AB54" s="353"/>
      <c r="AC54" s="353"/>
      <c r="AD54" s="353"/>
      <c r="AE54" s="352">
        <v>174</v>
      </c>
      <c r="AF54" s="353"/>
      <c r="AG54" s="353">
        <f t="shared" si="25"/>
        <v>2.9629051673799998</v>
      </c>
      <c r="AH54" s="353"/>
      <c r="AI54" s="353"/>
      <c r="AJ54" s="353"/>
      <c r="AK54" s="353"/>
      <c r="AL54" s="352">
        <f t="shared" si="26"/>
        <v>174</v>
      </c>
    </row>
    <row r="55" ht="75">
      <c r="A55" s="356" t="s">
        <v>110</v>
      </c>
      <c r="B55" s="87" t="s">
        <v>119</v>
      </c>
      <c r="C55" s="88" t="s">
        <v>120</v>
      </c>
      <c r="D55" s="352"/>
      <c r="E55" s="352"/>
      <c r="F55" s="352"/>
      <c r="G55" s="352"/>
      <c r="H55" s="352"/>
      <c r="I55" s="352"/>
      <c r="J55" s="352"/>
      <c r="K55" s="352"/>
      <c r="L55" s="352"/>
      <c r="M55" s="352"/>
      <c r="N55" s="352"/>
      <c r="O55" s="352"/>
      <c r="P55" s="352"/>
      <c r="Q55" s="352"/>
      <c r="R55" s="352"/>
      <c r="S55" s="352"/>
      <c r="T55" s="352"/>
      <c r="U55" s="352"/>
      <c r="V55" s="352"/>
      <c r="W55" s="352"/>
      <c r="X55" s="352"/>
      <c r="Y55" s="352"/>
      <c r="Z55" s="353">
        <v>2.81012681221</v>
      </c>
      <c r="AA55" s="353"/>
      <c r="AB55" s="353"/>
      <c r="AC55" s="353"/>
      <c r="AD55" s="353"/>
      <c r="AE55" s="352">
        <v>179</v>
      </c>
      <c r="AF55" s="353"/>
      <c r="AG55" s="353">
        <f t="shared" si="25"/>
        <v>2.81012681221</v>
      </c>
      <c r="AH55" s="353"/>
      <c r="AI55" s="353"/>
      <c r="AJ55" s="353"/>
      <c r="AK55" s="353"/>
      <c r="AL55" s="352">
        <f t="shared" si="26"/>
        <v>179</v>
      </c>
    </row>
    <row r="56" ht="30">
      <c r="A56" s="356" t="s">
        <v>110</v>
      </c>
      <c r="B56" s="87" t="s">
        <v>121</v>
      </c>
      <c r="C56" s="88" t="s">
        <v>122</v>
      </c>
      <c r="D56" s="352"/>
      <c r="E56" s="352"/>
      <c r="F56" s="352"/>
      <c r="G56" s="352"/>
      <c r="H56" s="352"/>
      <c r="I56" s="352"/>
      <c r="J56" s="352"/>
      <c r="K56" s="352"/>
      <c r="L56" s="352"/>
      <c r="M56" s="352"/>
      <c r="N56" s="352"/>
      <c r="O56" s="352"/>
      <c r="P56" s="352"/>
      <c r="Q56" s="352"/>
      <c r="R56" s="352"/>
      <c r="S56" s="352"/>
      <c r="T56" s="352"/>
      <c r="U56" s="352"/>
      <c r="V56" s="352"/>
      <c r="W56" s="352"/>
      <c r="X56" s="352"/>
      <c r="Y56" s="352"/>
      <c r="Z56" s="353">
        <v>0.624023230820001</v>
      </c>
      <c r="AA56" s="353"/>
      <c r="AB56" s="353"/>
      <c r="AC56" s="353"/>
      <c r="AD56" s="353"/>
      <c r="AE56" s="352">
        <v>22</v>
      </c>
      <c r="AF56" s="353"/>
      <c r="AG56" s="353">
        <f t="shared" si="25"/>
        <v>0.624023230820001</v>
      </c>
      <c r="AH56" s="353"/>
      <c r="AI56" s="353"/>
      <c r="AJ56" s="353"/>
      <c r="AK56" s="353"/>
      <c r="AL56" s="352">
        <f t="shared" si="26"/>
        <v>22</v>
      </c>
    </row>
    <row r="57" ht="30">
      <c r="A57" s="356" t="s">
        <v>110</v>
      </c>
      <c r="B57" s="87" t="s">
        <v>123</v>
      </c>
      <c r="C57" s="88" t="s">
        <v>124</v>
      </c>
      <c r="D57" s="352"/>
      <c r="E57" s="352"/>
      <c r="F57" s="352"/>
      <c r="G57" s="352"/>
      <c r="H57" s="352"/>
      <c r="I57" s="352"/>
      <c r="J57" s="352"/>
      <c r="K57" s="352"/>
      <c r="L57" s="352"/>
      <c r="M57" s="352"/>
      <c r="N57" s="352"/>
      <c r="O57" s="352"/>
      <c r="P57" s="352"/>
      <c r="Q57" s="352"/>
      <c r="R57" s="352"/>
      <c r="S57" s="352"/>
      <c r="T57" s="352"/>
      <c r="U57" s="352"/>
      <c r="V57" s="352"/>
      <c r="W57" s="352"/>
      <c r="X57" s="352"/>
      <c r="Y57" s="352"/>
      <c r="Z57" s="353">
        <v>1.1913170770199999</v>
      </c>
      <c r="AA57" s="353"/>
      <c r="AB57" s="353"/>
      <c r="AC57" s="353"/>
      <c r="AD57" s="353"/>
      <c r="AE57" s="352">
        <v>42</v>
      </c>
      <c r="AF57" s="353"/>
      <c r="AG57" s="353">
        <f t="shared" si="25"/>
        <v>1.1913170770199999</v>
      </c>
      <c r="AH57" s="353"/>
      <c r="AI57" s="353"/>
      <c r="AJ57" s="353"/>
      <c r="AK57" s="353"/>
      <c r="AL57" s="352">
        <f t="shared" si="26"/>
        <v>42</v>
      </c>
    </row>
    <row r="58" ht="15" hidden="1">
      <c r="A58" s="356" t="s">
        <v>110</v>
      </c>
      <c r="B58" s="87" t="s">
        <v>125</v>
      </c>
      <c r="C58" s="88" t="s">
        <v>126</v>
      </c>
      <c r="D58" s="352"/>
      <c r="E58" s="352"/>
      <c r="F58" s="352"/>
      <c r="G58" s="352"/>
      <c r="H58" s="352"/>
      <c r="I58" s="352"/>
      <c r="J58" s="352"/>
      <c r="K58" s="352"/>
      <c r="L58" s="352"/>
      <c r="M58" s="352"/>
      <c r="N58" s="352"/>
      <c r="O58" s="352"/>
      <c r="P58" s="352"/>
      <c r="Q58" s="352"/>
      <c r="R58" s="352"/>
      <c r="S58" s="352"/>
      <c r="T58" s="352"/>
      <c r="U58" s="352"/>
      <c r="V58" s="352"/>
      <c r="W58" s="352"/>
      <c r="X58" s="352"/>
      <c r="Y58" s="352"/>
      <c r="Z58" s="352"/>
      <c r="AA58" s="353"/>
      <c r="AB58" s="353"/>
      <c r="AC58" s="353"/>
      <c r="AD58" s="353"/>
      <c r="AE58" s="353"/>
      <c r="AF58" s="353"/>
      <c r="AG58" s="353"/>
      <c r="AH58" s="353"/>
      <c r="AI58" s="353"/>
      <c r="AJ58" s="353"/>
      <c r="AK58" s="353"/>
      <c r="AL58" s="353"/>
    </row>
    <row r="59" ht="15" hidden="1">
      <c r="A59" s="356" t="s">
        <v>110</v>
      </c>
      <c r="B59" s="87" t="s">
        <v>127</v>
      </c>
      <c r="C59" s="88" t="s">
        <v>128</v>
      </c>
      <c r="D59" s="352"/>
      <c r="E59" s="352"/>
      <c r="F59" s="352"/>
      <c r="G59" s="352"/>
      <c r="H59" s="352"/>
      <c r="I59" s="352"/>
      <c r="J59" s="352"/>
      <c r="K59" s="352"/>
      <c r="L59" s="352"/>
      <c r="M59" s="352"/>
      <c r="N59" s="352"/>
      <c r="O59" s="352"/>
      <c r="P59" s="352"/>
      <c r="Q59" s="352"/>
      <c r="R59" s="352"/>
      <c r="S59" s="352"/>
      <c r="T59" s="352"/>
      <c r="U59" s="352"/>
      <c r="V59" s="352"/>
      <c r="W59" s="352"/>
      <c r="X59" s="352"/>
      <c r="Y59" s="352"/>
      <c r="Z59" s="352"/>
      <c r="AA59" s="353"/>
      <c r="AB59" s="353"/>
      <c r="AC59" s="353"/>
      <c r="AD59" s="353"/>
      <c r="AE59" s="353"/>
      <c r="AF59" s="353"/>
      <c r="AG59" s="353"/>
      <c r="AH59" s="353"/>
      <c r="AI59" s="353"/>
      <c r="AJ59" s="353"/>
      <c r="AK59" s="353"/>
      <c r="AL59" s="353"/>
    </row>
    <row r="60" ht="15" hidden="1">
      <c r="A60" s="356" t="s">
        <v>110</v>
      </c>
      <c r="B60" s="87" t="s">
        <v>129</v>
      </c>
      <c r="C60" s="88" t="s">
        <v>130</v>
      </c>
      <c r="D60" s="352"/>
      <c r="E60" s="352"/>
      <c r="F60" s="352"/>
      <c r="G60" s="352"/>
      <c r="H60" s="352"/>
      <c r="I60" s="352"/>
      <c r="J60" s="352"/>
      <c r="K60" s="352"/>
      <c r="L60" s="352"/>
      <c r="M60" s="352"/>
      <c r="N60" s="352"/>
      <c r="O60" s="352"/>
      <c r="P60" s="352"/>
      <c r="Q60" s="352"/>
      <c r="R60" s="352"/>
      <c r="S60" s="352"/>
      <c r="T60" s="352"/>
      <c r="U60" s="352"/>
      <c r="V60" s="352"/>
      <c r="W60" s="352"/>
      <c r="X60" s="352"/>
      <c r="Y60" s="352"/>
      <c r="Z60" s="352"/>
      <c r="AA60" s="353"/>
      <c r="AB60" s="353"/>
      <c r="AC60" s="353"/>
      <c r="AD60" s="353"/>
      <c r="AE60" s="353"/>
      <c r="AF60" s="353"/>
      <c r="AG60" s="353"/>
      <c r="AH60" s="353"/>
      <c r="AI60" s="353"/>
      <c r="AJ60" s="353"/>
      <c r="AK60" s="353"/>
      <c r="AL60" s="353"/>
    </row>
    <row r="61" ht="15" hidden="1">
      <c r="A61" s="356" t="s">
        <v>110</v>
      </c>
      <c r="B61" s="87" t="s">
        <v>131</v>
      </c>
      <c r="C61" s="88" t="s">
        <v>132</v>
      </c>
      <c r="D61" s="352"/>
      <c r="E61" s="352"/>
      <c r="F61" s="352"/>
      <c r="G61" s="352"/>
      <c r="H61" s="352"/>
      <c r="I61" s="352"/>
      <c r="J61" s="352"/>
      <c r="K61" s="352"/>
      <c r="L61" s="352"/>
      <c r="M61" s="352"/>
      <c r="N61" s="352"/>
      <c r="O61" s="352"/>
      <c r="P61" s="352"/>
      <c r="Q61" s="352"/>
      <c r="R61" s="352"/>
      <c r="S61" s="352"/>
      <c r="T61" s="352"/>
      <c r="U61" s="352"/>
      <c r="V61" s="352"/>
      <c r="W61" s="352"/>
      <c r="X61" s="352"/>
      <c r="Y61" s="352"/>
      <c r="Z61" s="352"/>
      <c r="AA61" s="353"/>
      <c r="AB61" s="353"/>
      <c r="AC61" s="353"/>
      <c r="AD61" s="353"/>
      <c r="AE61" s="353"/>
      <c r="AF61" s="353"/>
      <c r="AG61" s="353"/>
      <c r="AH61" s="353"/>
      <c r="AI61" s="353"/>
      <c r="AJ61" s="353"/>
      <c r="AK61" s="353"/>
      <c r="AL61" s="353"/>
    </row>
    <row r="62" ht="15" hidden="1">
      <c r="A62" s="356" t="s">
        <v>110</v>
      </c>
      <c r="B62" s="87" t="s">
        <v>133</v>
      </c>
      <c r="C62" s="88" t="s">
        <v>134</v>
      </c>
      <c r="D62" s="352"/>
      <c r="E62" s="352"/>
      <c r="F62" s="352"/>
      <c r="G62" s="352"/>
      <c r="H62" s="352"/>
      <c r="I62" s="352"/>
      <c r="J62" s="352"/>
      <c r="K62" s="352"/>
      <c r="L62" s="352"/>
      <c r="M62" s="352"/>
      <c r="N62" s="352"/>
      <c r="O62" s="352"/>
      <c r="P62" s="352"/>
      <c r="Q62" s="352"/>
      <c r="R62" s="352"/>
      <c r="S62" s="352"/>
      <c r="T62" s="352"/>
      <c r="U62" s="352"/>
      <c r="V62" s="352"/>
      <c r="W62" s="352"/>
      <c r="X62" s="352"/>
      <c r="Y62" s="352"/>
      <c r="Z62" s="352"/>
      <c r="AA62" s="353"/>
      <c r="AB62" s="353"/>
      <c r="AC62" s="353"/>
      <c r="AD62" s="353"/>
      <c r="AE62" s="353"/>
      <c r="AF62" s="353"/>
      <c r="AG62" s="353"/>
      <c r="AH62" s="353"/>
      <c r="AI62" s="353"/>
      <c r="AJ62" s="353"/>
      <c r="AK62" s="353"/>
      <c r="AL62" s="353"/>
    </row>
    <row r="63" ht="15" hidden="1">
      <c r="A63" s="356" t="s">
        <v>110</v>
      </c>
      <c r="B63" s="87" t="s">
        <v>135</v>
      </c>
      <c r="C63" s="88" t="s">
        <v>136</v>
      </c>
      <c r="D63" s="352"/>
      <c r="E63" s="352"/>
      <c r="F63" s="352"/>
      <c r="G63" s="352"/>
      <c r="H63" s="352"/>
      <c r="I63" s="352"/>
      <c r="J63" s="352"/>
      <c r="K63" s="352"/>
      <c r="L63" s="352"/>
      <c r="M63" s="352"/>
      <c r="N63" s="352"/>
      <c r="O63" s="352"/>
      <c r="P63" s="352"/>
      <c r="Q63" s="352"/>
      <c r="R63" s="352"/>
      <c r="S63" s="352"/>
      <c r="T63" s="352"/>
      <c r="U63" s="352"/>
      <c r="V63" s="352"/>
      <c r="W63" s="352"/>
      <c r="X63" s="352"/>
      <c r="Y63" s="352"/>
      <c r="Z63" s="352"/>
      <c r="AA63" s="353"/>
      <c r="AB63" s="353"/>
      <c r="AC63" s="353"/>
      <c r="AD63" s="353"/>
      <c r="AE63" s="353"/>
      <c r="AF63" s="353"/>
      <c r="AG63" s="353"/>
      <c r="AH63" s="353"/>
      <c r="AI63" s="353"/>
      <c r="AJ63" s="353"/>
      <c r="AK63" s="353"/>
      <c r="AL63" s="353"/>
    </row>
    <row r="64" ht="15" hidden="1">
      <c r="A64" s="356" t="s">
        <v>110</v>
      </c>
      <c r="B64" s="87" t="s">
        <v>137</v>
      </c>
      <c r="C64" s="88" t="s">
        <v>138</v>
      </c>
      <c r="D64" s="352"/>
      <c r="E64" s="352"/>
      <c r="F64" s="352"/>
      <c r="G64" s="352"/>
      <c r="H64" s="352"/>
      <c r="I64" s="352"/>
      <c r="J64" s="352"/>
      <c r="K64" s="352"/>
      <c r="L64" s="352"/>
      <c r="M64" s="352"/>
      <c r="N64" s="352"/>
      <c r="O64" s="352"/>
      <c r="P64" s="352"/>
      <c r="Q64" s="352"/>
      <c r="R64" s="352"/>
      <c r="S64" s="352"/>
      <c r="T64" s="352"/>
      <c r="U64" s="352"/>
      <c r="V64" s="352"/>
      <c r="W64" s="352"/>
      <c r="X64" s="352"/>
      <c r="Y64" s="352"/>
      <c r="Z64" s="352"/>
      <c r="AA64" s="353"/>
      <c r="AB64" s="353"/>
      <c r="AC64" s="353"/>
      <c r="AD64" s="353"/>
      <c r="AE64" s="353"/>
      <c r="AF64" s="353"/>
      <c r="AG64" s="353"/>
      <c r="AH64" s="353"/>
      <c r="AI64" s="353"/>
      <c r="AJ64" s="353"/>
      <c r="AK64" s="353"/>
      <c r="AL64" s="353"/>
    </row>
    <row r="65" ht="15" hidden="1">
      <c r="A65" s="356" t="s">
        <v>110</v>
      </c>
      <c r="B65" s="87" t="s">
        <v>139</v>
      </c>
      <c r="C65" s="88" t="s">
        <v>140</v>
      </c>
      <c r="D65" s="352"/>
      <c r="E65" s="352"/>
      <c r="F65" s="352"/>
      <c r="G65" s="352"/>
      <c r="H65" s="352"/>
      <c r="I65" s="352"/>
      <c r="J65" s="352"/>
      <c r="K65" s="352"/>
      <c r="L65" s="352"/>
      <c r="M65" s="352"/>
      <c r="N65" s="352"/>
      <c r="O65" s="352"/>
      <c r="P65" s="352"/>
      <c r="Q65" s="352"/>
      <c r="R65" s="352"/>
      <c r="S65" s="352"/>
      <c r="T65" s="352"/>
      <c r="U65" s="352"/>
      <c r="V65" s="352"/>
      <c r="W65" s="352"/>
      <c r="X65" s="352"/>
      <c r="Y65" s="352"/>
      <c r="Z65" s="352"/>
      <c r="AA65" s="353"/>
      <c r="AB65" s="353"/>
      <c r="AC65" s="353"/>
      <c r="AD65" s="353"/>
      <c r="AE65" s="353"/>
      <c r="AF65" s="353"/>
      <c r="AG65" s="353"/>
      <c r="AH65" s="353"/>
      <c r="AI65" s="353"/>
      <c r="AJ65" s="353"/>
      <c r="AK65" s="353"/>
      <c r="AL65" s="353"/>
    </row>
    <row r="66" ht="15" hidden="1">
      <c r="A66" s="356" t="s">
        <v>110</v>
      </c>
      <c r="B66" s="87" t="s">
        <v>141</v>
      </c>
      <c r="C66" s="88" t="s">
        <v>142</v>
      </c>
      <c r="D66" s="352"/>
      <c r="E66" s="352"/>
      <c r="F66" s="352"/>
      <c r="G66" s="352"/>
      <c r="H66" s="352"/>
      <c r="I66" s="352"/>
      <c r="J66" s="352"/>
      <c r="K66" s="352"/>
      <c r="L66" s="352"/>
      <c r="M66" s="352"/>
      <c r="N66" s="352"/>
      <c r="O66" s="352"/>
      <c r="P66" s="352"/>
      <c r="Q66" s="352"/>
      <c r="R66" s="352"/>
      <c r="S66" s="352"/>
      <c r="T66" s="352"/>
      <c r="U66" s="352"/>
      <c r="V66" s="352"/>
      <c r="W66" s="352"/>
      <c r="X66" s="352"/>
      <c r="Y66" s="352"/>
      <c r="Z66" s="352"/>
      <c r="AA66" s="353"/>
      <c r="AB66" s="353"/>
      <c r="AC66" s="353"/>
      <c r="AD66" s="353"/>
      <c r="AE66" s="353"/>
      <c r="AF66" s="353"/>
      <c r="AG66" s="353"/>
      <c r="AH66" s="353"/>
      <c r="AI66" s="353"/>
      <c r="AJ66" s="353"/>
      <c r="AK66" s="353"/>
      <c r="AL66" s="353"/>
    </row>
    <row r="67" ht="15" hidden="1">
      <c r="A67" s="356" t="s">
        <v>110</v>
      </c>
      <c r="B67" s="87" t="s">
        <v>143</v>
      </c>
      <c r="C67" s="88" t="s">
        <v>144</v>
      </c>
      <c r="D67" s="352"/>
      <c r="E67" s="352"/>
      <c r="F67" s="352"/>
      <c r="G67" s="352"/>
      <c r="H67" s="352"/>
      <c r="I67" s="352"/>
      <c r="J67" s="352"/>
      <c r="K67" s="352"/>
      <c r="L67" s="352"/>
      <c r="M67" s="352"/>
      <c r="N67" s="352"/>
      <c r="O67" s="352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2"/>
      <c r="AA67" s="353"/>
      <c r="AB67" s="353"/>
      <c r="AC67" s="353"/>
      <c r="AD67" s="353"/>
      <c r="AE67" s="353"/>
      <c r="AF67" s="353"/>
      <c r="AG67" s="353"/>
      <c r="AH67" s="353"/>
      <c r="AI67" s="353"/>
      <c r="AJ67" s="353"/>
      <c r="AK67" s="353"/>
      <c r="AL67" s="353"/>
    </row>
    <row r="68" ht="15" hidden="1">
      <c r="A68" s="356" t="s">
        <v>110</v>
      </c>
      <c r="B68" s="87" t="s">
        <v>145</v>
      </c>
      <c r="C68" s="88" t="s">
        <v>146</v>
      </c>
      <c r="D68" s="352"/>
      <c r="E68" s="352"/>
      <c r="F68" s="352"/>
      <c r="G68" s="352"/>
      <c r="H68" s="352"/>
      <c r="I68" s="352"/>
      <c r="J68" s="352"/>
      <c r="K68" s="352"/>
      <c r="L68" s="352"/>
      <c r="M68" s="352"/>
      <c r="N68" s="352"/>
      <c r="O68" s="352"/>
      <c r="P68" s="352"/>
      <c r="Q68" s="352"/>
      <c r="R68" s="352"/>
      <c r="S68" s="352"/>
      <c r="T68" s="352"/>
      <c r="U68" s="352"/>
      <c r="V68" s="352"/>
      <c r="W68" s="352"/>
      <c r="X68" s="352"/>
      <c r="Y68" s="352"/>
      <c r="Z68" s="352"/>
      <c r="AA68" s="353"/>
      <c r="AB68" s="353"/>
      <c r="AC68" s="353"/>
      <c r="AD68" s="353"/>
      <c r="AE68" s="353"/>
      <c r="AF68" s="353"/>
      <c r="AG68" s="353"/>
      <c r="AH68" s="353"/>
      <c r="AI68" s="353"/>
      <c r="AJ68" s="353"/>
      <c r="AK68" s="353"/>
      <c r="AL68" s="353"/>
    </row>
    <row r="69" ht="15" hidden="1">
      <c r="A69" s="356" t="s">
        <v>110</v>
      </c>
      <c r="B69" s="87" t="s">
        <v>147</v>
      </c>
      <c r="C69" s="88" t="s">
        <v>148</v>
      </c>
      <c r="D69" s="352"/>
      <c r="E69" s="352"/>
      <c r="F69" s="352"/>
      <c r="G69" s="352"/>
      <c r="H69" s="352"/>
      <c r="I69" s="352"/>
      <c r="J69" s="352"/>
      <c r="K69" s="352"/>
      <c r="L69" s="352"/>
      <c r="M69" s="352"/>
      <c r="N69" s="352"/>
      <c r="O69" s="352"/>
      <c r="P69" s="352"/>
      <c r="Q69" s="352"/>
      <c r="R69" s="352"/>
      <c r="S69" s="352"/>
      <c r="T69" s="352"/>
      <c r="U69" s="352"/>
      <c r="V69" s="352"/>
      <c r="W69" s="352"/>
      <c r="X69" s="352"/>
      <c r="Y69" s="352"/>
      <c r="Z69" s="352"/>
      <c r="AA69" s="353"/>
      <c r="AB69" s="353"/>
      <c r="AC69" s="353"/>
      <c r="AD69" s="353"/>
      <c r="AE69" s="353"/>
      <c r="AF69" s="353"/>
      <c r="AG69" s="353"/>
      <c r="AH69" s="353"/>
      <c r="AI69" s="353"/>
      <c r="AJ69" s="353"/>
      <c r="AK69" s="353"/>
      <c r="AL69" s="353"/>
    </row>
    <row r="70" ht="15" hidden="1">
      <c r="A70" s="356" t="s">
        <v>110</v>
      </c>
      <c r="B70" s="87" t="s">
        <v>149</v>
      </c>
      <c r="C70" s="88" t="s">
        <v>150</v>
      </c>
      <c r="D70" s="352"/>
      <c r="E70" s="352"/>
      <c r="F70" s="352"/>
      <c r="G70" s="352"/>
      <c r="H70" s="352"/>
      <c r="I70" s="352"/>
      <c r="J70" s="352"/>
      <c r="K70" s="352"/>
      <c r="L70" s="352"/>
      <c r="M70" s="352"/>
      <c r="N70" s="352"/>
      <c r="O70" s="352"/>
      <c r="P70" s="352"/>
      <c r="Q70" s="352"/>
      <c r="R70" s="352"/>
      <c r="S70" s="352"/>
      <c r="T70" s="352"/>
      <c r="U70" s="352"/>
      <c r="V70" s="352"/>
      <c r="W70" s="352"/>
      <c r="X70" s="352"/>
      <c r="Y70" s="352"/>
      <c r="Z70" s="352"/>
      <c r="AA70" s="353"/>
      <c r="AB70" s="353"/>
      <c r="AC70" s="353"/>
      <c r="AD70" s="353"/>
      <c r="AE70" s="353"/>
      <c r="AF70" s="353"/>
      <c r="AG70" s="353"/>
      <c r="AH70" s="353"/>
      <c r="AI70" s="353"/>
      <c r="AJ70" s="353"/>
      <c r="AK70" s="353"/>
      <c r="AL70" s="353"/>
    </row>
    <row r="71" ht="15" hidden="1">
      <c r="A71" s="356" t="s">
        <v>110</v>
      </c>
      <c r="B71" s="87" t="s">
        <v>151</v>
      </c>
      <c r="C71" s="88" t="s">
        <v>152</v>
      </c>
      <c r="D71" s="352"/>
      <c r="E71" s="352"/>
      <c r="F71" s="352"/>
      <c r="G71" s="352"/>
      <c r="H71" s="352"/>
      <c r="I71" s="352"/>
      <c r="J71" s="352"/>
      <c r="K71" s="352"/>
      <c r="L71" s="352"/>
      <c r="M71" s="352"/>
      <c r="N71" s="352"/>
      <c r="O71" s="352"/>
      <c r="P71" s="352"/>
      <c r="Q71" s="352"/>
      <c r="R71" s="352"/>
      <c r="S71" s="352"/>
      <c r="T71" s="352"/>
      <c r="U71" s="352"/>
      <c r="V71" s="352"/>
      <c r="W71" s="352"/>
      <c r="X71" s="352"/>
      <c r="Y71" s="352"/>
      <c r="Z71" s="352"/>
      <c r="AA71" s="353"/>
      <c r="AB71" s="353"/>
      <c r="AC71" s="353"/>
      <c r="AD71" s="353"/>
      <c r="AE71" s="353"/>
      <c r="AF71" s="353"/>
      <c r="AG71" s="353"/>
      <c r="AH71" s="353"/>
      <c r="AI71" s="353"/>
      <c r="AJ71" s="353"/>
      <c r="AK71" s="353"/>
      <c r="AL71" s="353"/>
    </row>
    <row r="72" ht="15" hidden="1">
      <c r="A72" s="356" t="s">
        <v>110</v>
      </c>
      <c r="B72" s="87" t="s">
        <v>153</v>
      </c>
      <c r="C72" s="88" t="s">
        <v>154</v>
      </c>
      <c r="D72" s="352"/>
      <c r="E72" s="352"/>
      <c r="F72" s="352"/>
      <c r="G72" s="352"/>
      <c r="H72" s="352"/>
      <c r="I72" s="352"/>
      <c r="J72" s="352"/>
      <c r="K72" s="352"/>
      <c r="L72" s="352"/>
      <c r="M72" s="352"/>
      <c r="N72" s="352"/>
      <c r="O72" s="352"/>
      <c r="P72" s="352"/>
      <c r="Q72" s="352"/>
      <c r="R72" s="352"/>
      <c r="S72" s="352"/>
      <c r="T72" s="352"/>
      <c r="U72" s="352"/>
      <c r="V72" s="352"/>
      <c r="W72" s="352"/>
      <c r="X72" s="352"/>
      <c r="Y72" s="352"/>
      <c r="Z72" s="352"/>
      <c r="AA72" s="353"/>
      <c r="AB72" s="353"/>
      <c r="AC72" s="353"/>
      <c r="AD72" s="353"/>
      <c r="AE72" s="353"/>
      <c r="AF72" s="353"/>
      <c r="AG72" s="353"/>
      <c r="AH72" s="353"/>
      <c r="AI72" s="353"/>
      <c r="AJ72" s="353"/>
      <c r="AK72" s="353"/>
      <c r="AL72" s="353"/>
    </row>
    <row r="73" ht="15" hidden="1">
      <c r="A73" s="356" t="s">
        <v>110</v>
      </c>
      <c r="B73" s="87" t="s">
        <v>155</v>
      </c>
      <c r="C73" s="88" t="s">
        <v>156</v>
      </c>
      <c r="D73" s="352"/>
      <c r="E73" s="352"/>
      <c r="F73" s="352"/>
      <c r="G73" s="352"/>
      <c r="H73" s="352"/>
      <c r="I73" s="352"/>
      <c r="J73" s="352"/>
      <c r="K73" s="352"/>
      <c r="L73" s="352"/>
      <c r="M73" s="352"/>
      <c r="N73" s="352"/>
      <c r="O73" s="352"/>
      <c r="P73" s="352"/>
      <c r="Q73" s="352"/>
      <c r="R73" s="352"/>
      <c r="S73" s="352"/>
      <c r="T73" s="352"/>
      <c r="U73" s="352"/>
      <c r="V73" s="352"/>
      <c r="W73" s="352"/>
      <c r="X73" s="352"/>
      <c r="Y73" s="352"/>
      <c r="Z73" s="352"/>
      <c r="AA73" s="353"/>
      <c r="AB73" s="353"/>
      <c r="AC73" s="353"/>
      <c r="AD73" s="353"/>
      <c r="AE73" s="353"/>
      <c r="AF73" s="353"/>
      <c r="AG73" s="353"/>
      <c r="AH73" s="353"/>
      <c r="AI73" s="353"/>
      <c r="AJ73" s="353"/>
      <c r="AK73" s="353"/>
      <c r="AL73" s="353"/>
    </row>
    <row r="74" ht="15" hidden="1">
      <c r="A74" s="356" t="s">
        <v>110</v>
      </c>
      <c r="B74" s="87" t="s">
        <v>157</v>
      </c>
      <c r="C74" s="88" t="s">
        <v>158</v>
      </c>
      <c r="D74" s="352"/>
      <c r="E74" s="352"/>
      <c r="F74" s="352"/>
      <c r="G74" s="352"/>
      <c r="H74" s="352"/>
      <c r="I74" s="352"/>
      <c r="J74" s="352"/>
      <c r="K74" s="352"/>
      <c r="L74" s="352"/>
      <c r="M74" s="352"/>
      <c r="N74" s="352"/>
      <c r="O74" s="352"/>
      <c r="P74" s="352"/>
      <c r="Q74" s="352"/>
      <c r="R74" s="352"/>
      <c r="S74" s="352"/>
      <c r="T74" s="352"/>
      <c r="U74" s="352"/>
      <c r="V74" s="352"/>
      <c r="W74" s="352"/>
      <c r="X74" s="352"/>
      <c r="Y74" s="352"/>
      <c r="Z74" s="352"/>
      <c r="AA74" s="353"/>
      <c r="AB74" s="353"/>
      <c r="AC74" s="353"/>
      <c r="AD74" s="353"/>
      <c r="AE74" s="353"/>
      <c r="AF74" s="353"/>
      <c r="AG74" s="353"/>
      <c r="AH74" s="353"/>
      <c r="AI74" s="353"/>
      <c r="AJ74" s="353"/>
      <c r="AK74" s="353"/>
      <c r="AL74" s="353"/>
    </row>
    <row r="75" ht="15" hidden="1">
      <c r="A75" s="349" t="s">
        <v>159</v>
      </c>
      <c r="B75" s="200" t="s">
        <v>160</v>
      </c>
      <c r="C75" s="354" t="s">
        <v>161</v>
      </c>
      <c r="D75" s="352"/>
      <c r="E75" s="352"/>
      <c r="F75" s="352"/>
      <c r="G75" s="352"/>
      <c r="H75" s="352"/>
      <c r="I75" s="352"/>
      <c r="J75" s="352"/>
      <c r="K75" s="352"/>
      <c r="L75" s="352"/>
      <c r="M75" s="352"/>
      <c r="N75" s="352"/>
      <c r="O75" s="352"/>
      <c r="P75" s="352"/>
      <c r="Q75" s="352"/>
      <c r="R75" s="352"/>
      <c r="S75" s="352"/>
      <c r="T75" s="352"/>
      <c r="U75" s="352"/>
      <c r="V75" s="352"/>
      <c r="W75" s="352"/>
      <c r="X75" s="352"/>
      <c r="Y75" s="352"/>
      <c r="Z75" s="352"/>
      <c r="AA75" s="352"/>
      <c r="AB75" s="352"/>
      <c r="AC75" s="352"/>
      <c r="AD75" s="352"/>
      <c r="AE75" s="352"/>
      <c r="AF75" s="352"/>
      <c r="AG75" s="352"/>
      <c r="AH75" s="352"/>
      <c r="AI75" s="352"/>
      <c r="AJ75" s="352"/>
      <c r="AK75" s="352"/>
      <c r="AL75" s="352"/>
    </row>
    <row r="76" ht="15" hidden="1">
      <c r="A76" s="349" t="s">
        <v>162</v>
      </c>
      <c r="B76" s="200" t="s">
        <v>163</v>
      </c>
      <c r="C76" s="354" t="s">
        <v>161</v>
      </c>
      <c r="D76" s="352"/>
      <c r="E76" s="352"/>
      <c r="F76" s="352"/>
      <c r="G76" s="352"/>
      <c r="H76" s="352"/>
      <c r="I76" s="352"/>
      <c r="J76" s="352"/>
      <c r="K76" s="352"/>
      <c r="L76" s="352"/>
      <c r="M76" s="352"/>
      <c r="N76" s="352"/>
      <c r="O76" s="352"/>
      <c r="P76" s="352"/>
      <c r="Q76" s="352"/>
      <c r="R76" s="352"/>
      <c r="S76" s="352"/>
      <c r="T76" s="352"/>
      <c r="U76" s="352"/>
      <c r="V76" s="352"/>
      <c r="W76" s="352"/>
      <c r="X76" s="352"/>
      <c r="Y76" s="352"/>
      <c r="Z76" s="352"/>
      <c r="AA76" s="352"/>
      <c r="AB76" s="352"/>
      <c r="AC76" s="352"/>
      <c r="AD76" s="352"/>
      <c r="AE76" s="352"/>
      <c r="AF76" s="352"/>
      <c r="AG76" s="352"/>
      <c r="AH76" s="352"/>
      <c r="AI76" s="352"/>
      <c r="AJ76" s="352"/>
      <c r="AK76" s="352"/>
      <c r="AL76" s="352"/>
    </row>
    <row r="77" ht="15" hidden="1">
      <c r="A77" s="349" t="s">
        <v>164</v>
      </c>
      <c r="B77" s="200" t="s">
        <v>165</v>
      </c>
      <c r="C77" s="354" t="s">
        <v>161</v>
      </c>
      <c r="D77" s="352"/>
      <c r="E77" s="352"/>
      <c r="F77" s="352"/>
      <c r="G77" s="352"/>
      <c r="H77" s="352"/>
      <c r="I77" s="352"/>
      <c r="J77" s="352"/>
      <c r="K77" s="352"/>
      <c r="L77" s="352"/>
      <c r="M77" s="352"/>
      <c r="N77" s="352"/>
      <c r="O77" s="352"/>
      <c r="P77" s="352"/>
      <c r="Q77" s="352"/>
      <c r="R77" s="352"/>
      <c r="S77" s="352"/>
      <c r="T77" s="352"/>
      <c r="U77" s="352"/>
      <c r="V77" s="352"/>
      <c r="W77" s="352"/>
      <c r="X77" s="352"/>
      <c r="Y77" s="352"/>
      <c r="Z77" s="352"/>
      <c r="AA77" s="352"/>
      <c r="AB77" s="352"/>
      <c r="AC77" s="352"/>
      <c r="AD77" s="352"/>
      <c r="AE77" s="352"/>
      <c r="AF77" s="352"/>
      <c r="AG77" s="352"/>
      <c r="AH77" s="352"/>
      <c r="AI77" s="352"/>
      <c r="AJ77" s="352"/>
      <c r="AK77" s="352"/>
      <c r="AL77" s="352"/>
    </row>
    <row r="78" ht="15" hidden="1">
      <c r="A78" s="349" t="s">
        <v>166</v>
      </c>
      <c r="B78" s="350" t="s">
        <v>167</v>
      </c>
      <c r="C78" s="354" t="s">
        <v>161</v>
      </c>
      <c r="D78" s="352"/>
      <c r="E78" s="352"/>
      <c r="F78" s="352"/>
      <c r="G78" s="352"/>
      <c r="H78" s="352"/>
      <c r="I78" s="352"/>
      <c r="J78" s="352"/>
      <c r="K78" s="352"/>
      <c r="L78" s="352"/>
      <c r="M78" s="352"/>
      <c r="N78" s="352"/>
      <c r="O78" s="352"/>
      <c r="P78" s="352"/>
      <c r="Q78" s="352"/>
      <c r="R78" s="352"/>
      <c r="S78" s="352"/>
      <c r="T78" s="352"/>
      <c r="U78" s="352"/>
      <c r="V78" s="352"/>
      <c r="W78" s="352"/>
      <c r="X78" s="352"/>
      <c r="Y78" s="352"/>
      <c r="Z78" s="352"/>
      <c r="AA78" s="352"/>
      <c r="AB78" s="352"/>
      <c r="AC78" s="352"/>
      <c r="AD78" s="352"/>
      <c r="AE78" s="352"/>
      <c r="AF78" s="352"/>
      <c r="AG78" s="352"/>
      <c r="AH78" s="352"/>
      <c r="AI78" s="352"/>
      <c r="AJ78" s="352"/>
      <c r="AK78" s="352"/>
      <c r="AL78" s="352"/>
    </row>
    <row r="79" ht="15" hidden="1">
      <c r="A79" s="349" t="s">
        <v>168</v>
      </c>
      <c r="B79" s="200" t="s">
        <v>169</v>
      </c>
      <c r="C79" s="354" t="s">
        <v>161</v>
      </c>
      <c r="D79" s="352"/>
      <c r="E79" s="352"/>
      <c r="F79" s="352"/>
      <c r="G79" s="352"/>
      <c r="H79" s="352"/>
      <c r="I79" s="352"/>
      <c r="J79" s="352"/>
      <c r="K79" s="352"/>
      <c r="L79" s="352"/>
      <c r="M79" s="352"/>
      <c r="N79" s="352"/>
      <c r="O79" s="352"/>
      <c r="P79" s="352"/>
      <c r="Q79" s="352"/>
      <c r="R79" s="352"/>
      <c r="S79" s="352"/>
      <c r="T79" s="352"/>
      <c r="U79" s="352"/>
      <c r="V79" s="352"/>
      <c r="W79" s="352"/>
      <c r="X79" s="352"/>
      <c r="Y79" s="352"/>
      <c r="Z79" s="352"/>
      <c r="AA79" s="352"/>
      <c r="AB79" s="352"/>
      <c r="AC79" s="352"/>
      <c r="AD79" s="352"/>
      <c r="AE79" s="352"/>
      <c r="AF79" s="352"/>
      <c r="AG79" s="352"/>
      <c r="AH79" s="352"/>
      <c r="AI79" s="352"/>
      <c r="AJ79" s="352"/>
      <c r="AK79" s="352"/>
      <c r="AL79" s="352"/>
    </row>
    <row r="80" ht="15" hidden="1">
      <c r="A80" s="349" t="s">
        <v>170</v>
      </c>
      <c r="B80" s="200" t="s">
        <v>171</v>
      </c>
      <c r="C80" s="354" t="s">
        <v>161</v>
      </c>
      <c r="D80" s="352"/>
      <c r="E80" s="352"/>
      <c r="F80" s="352"/>
      <c r="G80" s="352"/>
      <c r="H80" s="352"/>
      <c r="I80" s="352"/>
      <c r="J80" s="352"/>
      <c r="K80" s="352"/>
      <c r="L80" s="352"/>
      <c r="M80" s="352"/>
      <c r="N80" s="352"/>
      <c r="O80" s="352"/>
      <c r="P80" s="352"/>
      <c r="Q80" s="352"/>
      <c r="R80" s="352"/>
      <c r="S80" s="352"/>
      <c r="T80" s="352"/>
      <c r="U80" s="352"/>
      <c r="V80" s="352"/>
      <c r="W80" s="352"/>
      <c r="X80" s="352"/>
      <c r="Y80" s="352"/>
      <c r="Z80" s="352"/>
      <c r="AA80" s="352"/>
      <c r="AB80" s="352"/>
      <c r="AC80" s="352"/>
      <c r="AD80" s="352"/>
      <c r="AE80" s="352"/>
      <c r="AF80" s="352"/>
      <c r="AG80" s="352"/>
      <c r="AH80" s="352"/>
      <c r="AI80" s="352"/>
      <c r="AJ80" s="352"/>
      <c r="AK80" s="352"/>
      <c r="AL80" s="352"/>
    </row>
    <row r="81" ht="15" hidden="1">
      <c r="A81" s="349" t="s">
        <v>172</v>
      </c>
      <c r="B81" s="200" t="s">
        <v>173</v>
      </c>
      <c r="C81" s="354" t="s">
        <v>161</v>
      </c>
      <c r="D81" s="352"/>
      <c r="E81" s="352"/>
      <c r="F81" s="352"/>
      <c r="G81" s="352"/>
      <c r="H81" s="352"/>
      <c r="I81" s="352"/>
      <c r="J81" s="352"/>
      <c r="K81" s="352"/>
      <c r="L81" s="352"/>
      <c r="M81" s="352"/>
      <c r="N81" s="352"/>
      <c r="O81" s="352"/>
      <c r="P81" s="352"/>
      <c r="Q81" s="352"/>
      <c r="R81" s="352"/>
      <c r="S81" s="352"/>
      <c r="T81" s="352"/>
      <c r="U81" s="352"/>
      <c r="V81" s="352"/>
      <c r="W81" s="352"/>
      <c r="X81" s="352"/>
      <c r="Y81" s="352"/>
      <c r="Z81" s="352"/>
      <c r="AA81" s="352"/>
      <c r="AB81" s="352"/>
      <c r="AC81" s="352"/>
      <c r="AD81" s="352"/>
      <c r="AE81" s="352"/>
      <c r="AF81" s="352"/>
      <c r="AG81" s="352"/>
      <c r="AH81" s="352"/>
      <c r="AI81" s="352"/>
      <c r="AJ81" s="352"/>
      <c r="AK81" s="352"/>
      <c r="AL81" s="352"/>
    </row>
    <row r="82" ht="15" hidden="1">
      <c r="A82" s="349" t="s">
        <v>174</v>
      </c>
      <c r="B82" s="200" t="s">
        <v>175</v>
      </c>
      <c r="C82" s="354" t="s">
        <v>161</v>
      </c>
      <c r="D82" s="352"/>
      <c r="E82" s="352"/>
      <c r="F82" s="352"/>
      <c r="G82" s="352"/>
      <c r="H82" s="352"/>
      <c r="I82" s="352"/>
      <c r="J82" s="352"/>
      <c r="K82" s="352"/>
      <c r="L82" s="352"/>
      <c r="M82" s="352"/>
      <c r="N82" s="352"/>
      <c r="O82" s="352"/>
      <c r="P82" s="352"/>
      <c r="Q82" s="352"/>
      <c r="R82" s="352"/>
      <c r="S82" s="352"/>
      <c r="T82" s="352"/>
      <c r="U82" s="352"/>
      <c r="V82" s="352"/>
      <c r="W82" s="352"/>
      <c r="X82" s="352"/>
      <c r="Y82" s="352"/>
      <c r="Z82" s="352"/>
      <c r="AA82" s="352"/>
      <c r="AB82" s="352"/>
      <c r="AC82" s="352"/>
      <c r="AD82" s="352"/>
      <c r="AE82" s="352"/>
      <c r="AF82" s="352"/>
      <c r="AG82" s="352"/>
      <c r="AH82" s="352"/>
      <c r="AI82" s="352"/>
      <c r="AJ82" s="352"/>
      <c r="AK82" s="352"/>
      <c r="AL82" s="352"/>
    </row>
    <row r="83" ht="15" hidden="1">
      <c r="A83" s="349" t="s">
        <v>176</v>
      </c>
      <c r="B83" s="200" t="s">
        <v>177</v>
      </c>
      <c r="C83" s="354" t="s">
        <v>161</v>
      </c>
      <c r="D83" s="352"/>
      <c r="E83" s="352"/>
      <c r="F83" s="352"/>
      <c r="G83" s="352"/>
      <c r="H83" s="352"/>
      <c r="I83" s="352"/>
      <c r="J83" s="352"/>
      <c r="K83" s="352"/>
      <c r="L83" s="352"/>
      <c r="M83" s="352"/>
      <c r="N83" s="352"/>
      <c r="O83" s="352"/>
      <c r="P83" s="352"/>
      <c r="Q83" s="352"/>
      <c r="R83" s="352"/>
      <c r="S83" s="352"/>
      <c r="T83" s="352"/>
      <c r="U83" s="352"/>
      <c r="V83" s="352"/>
      <c r="W83" s="352"/>
      <c r="X83" s="352"/>
      <c r="Y83" s="352"/>
      <c r="Z83" s="352"/>
      <c r="AA83" s="352"/>
      <c r="AB83" s="352"/>
      <c r="AC83" s="352"/>
      <c r="AD83" s="352"/>
      <c r="AE83" s="352"/>
      <c r="AF83" s="352"/>
      <c r="AG83" s="352"/>
      <c r="AH83" s="352"/>
      <c r="AI83" s="352"/>
      <c r="AJ83" s="352"/>
      <c r="AK83" s="352"/>
      <c r="AL83" s="352"/>
    </row>
    <row r="84" ht="15" hidden="1">
      <c r="A84" s="349" t="s">
        <v>178</v>
      </c>
      <c r="B84" s="200" t="s">
        <v>179</v>
      </c>
      <c r="C84" s="354" t="s">
        <v>161</v>
      </c>
      <c r="D84" s="352"/>
      <c r="E84" s="352"/>
      <c r="F84" s="352"/>
      <c r="G84" s="352"/>
      <c r="H84" s="352"/>
      <c r="I84" s="352"/>
      <c r="J84" s="352"/>
      <c r="K84" s="352"/>
      <c r="L84" s="352"/>
      <c r="M84" s="352"/>
      <c r="N84" s="352"/>
      <c r="O84" s="352"/>
      <c r="P84" s="352"/>
      <c r="Q84" s="352"/>
      <c r="R84" s="352"/>
      <c r="S84" s="352"/>
      <c r="T84" s="352"/>
      <c r="U84" s="352"/>
      <c r="V84" s="352"/>
      <c r="W84" s="352"/>
      <c r="X84" s="352"/>
      <c r="Y84" s="352"/>
      <c r="Z84" s="352"/>
      <c r="AA84" s="352"/>
      <c r="AB84" s="352"/>
      <c r="AC84" s="352"/>
      <c r="AD84" s="352"/>
      <c r="AE84" s="352"/>
      <c r="AF84" s="352"/>
      <c r="AG84" s="352"/>
      <c r="AH84" s="352"/>
      <c r="AI84" s="352"/>
      <c r="AJ84" s="352"/>
      <c r="AK84" s="352"/>
      <c r="AL84" s="352"/>
    </row>
    <row r="85" ht="15" hidden="1">
      <c r="A85" s="349" t="s">
        <v>180</v>
      </c>
      <c r="B85" s="200" t="s">
        <v>181</v>
      </c>
      <c r="C85" s="354" t="s">
        <v>161</v>
      </c>
      <c r="D85" s="352"/>
      <c r="E85" s="352"/>
      <c r="F85" s="352"/>
      <c r="G85" s="352"/>
      <c r="H85" s="352"/>
      <c r="I85" s="352"/>
      <c r="J85" s="352"/>
      <c r="K85" s="352"/>
      <c r="L85" s="352"/>
      <c r="M85" s="352"/>
      <c r="N85" s="352"/>
      <c r="O85" s="352"/>
      <c r="P85" s="352"/>
      <c r="Q85" s="352"/>
      <c r="R85" s="352"/>
      <c r="S85" s="352"/>
      <c r="T85" s="352"/>
      <c r="U85" s="352"/>
      <c r="V85" s="352"/>
      <c r="W85" s="352"/>
      <c r="X85" s="352"/>
      <c r="Y85" s="352"/>
      <c r="Z85" s="352"/>
      <c r="AA85" s="352"/>
      <c r="AB85" s="352"/>
      <c r="AC85" s="352"/>
      <c r="AD85" s="352"/>
      <c r="AE85" s="352"/>
      <c r="AF85" s="352"/>
      <c r="AG85" s="352"/>
      <c r="AH85" s="352"/>
      <c r="AI85" s="352"/>
      <c r="AJ85" s="352"/>
      <c r="AK85" s="352"/>
      <c r="AL85" s="352"/>
    </row>
    <row r="86" ht="15" hidden="1">
      <c r="A86" s="349" t="s">
        <v>182</v>
      </c>
      <c r="B86" s="200" t="s">
        <v>183</v>
      </c>
      <c r="C86" s="354" t="s">
        <v>161</v>
      </c>
      <c r="D86" s="352"/>
      <c r="E86" s="352"/>
      <c r="F86" s="352"/>
      <c r="G86" s="352"/>
      <c r="H86" s="352"/>
      <c r="I86" s="352"/>
      <c r="J86" s="352"/>
      <c r="K86" s="352"/>
      <c r="L86" s="352"/>
      <c r="M86" s="352"/>
      <c r="N86" s="352"/>
      <c r="O86" s="352"/>
      <c r="P86" s="352"/>
      <c r="Q86" s="352"/>
      <c r="R86" s="352"/>
      <c r="S86" s="352"/>
      <c r="T86" s="352"/>
      <c r="U86" s="352"/>
      <c r="V86" s="352"/>
      <c r="W86" s="352"/>
      <c r="X86" s="352"/>
      <c r="Y86" s="352"/>
      <c r="Z86" s="352"/>
      <c r="AA86" s="352"/>
      <c r="AB86" s="352"/>
      <c r="AC86" s="352"/>
      <c r="AD86" s="352"/>
      <c r="AE86" s="352"/>
      <c r="AF86" s="352"/>
      <c r="AG86" s="352"/>
      <c r="AH86" s="352"/>
      <c r="AI86" s="352"/>
      <c r="AJ86" s="352"/>
      <c r="AK86" s="352"/>
      <c r="AL86" s="352"/>
    </row>
    <row r="87" ht="15" hidden="1">
      <c r="A87" s="349" t="s">
        <v>184</v>
      </c>
      <c r="B87" s="200" t="s">
        <v>185</v>
      </c>
      <c r="C87" s="354" t="s">
        <v>161</v>
      </c>
      <c r="D87" s="352"/>
      <c r="E87" s="352"/>
      <c r="F87" s="352"/>
      <c r="G87" s="352"/>
      <c r="H87" s="352"/>
      <c r="I87" s="352"/>
      <c r="J87" s="352"/>
      <c r="K87" s="352"/>
      <c r="L87" s="352"/>
      <c r="M87" s="352"/>
      <c r="N87" s="352"/>
      <c r="O87" s="352"/>
      <c r="P87" s="352"/>
      <c r="Q87" s="352"/>
      <c r="R87" s="352"/>
      <c r="S87" s="352"/>
      <c r="T87" s="352"/>
      <c r="U87" s="352"/>
      <c r="V87" s="352"/>
      <c r="W87" s="352"/>
      <c r="X87" s="352"/>
      <c r="Y87" s="352"/>
      <c r="Z87" s="352"/>
      <c r="AA87" s="352"/>
      <c r="AB87" s="352"/>
      <c r="AC87" s="352"/>
      <c r="AD87" s="352"/>
      <c r="AE87" s="352"/>
      <c r="AF87" s="352"/>
      <c r="AG87" s="352"/>
      <c r="AH87" s="352"/>
      <c r="AI87" s="352"/>
      <c r="AJ87" s="352"/>
      <c r="AK87" s="352"/>
      <c r="AL87" s="352"/>
    </row>
    <row r="88" ht="15" hidden="1">
      <c r="A88" s="349" t="s">
        <v>186</v>
      </c>
      <c r="B88" s="350" t="s">
        <v>187</v>
      </c>
      <c r="C88" s="351" t="s">
        <v>161</v>
      </c>
      <c r="D88" s="352"/>
      <c r="E88" s="352"/>
      <c r="F88" s="352"/>
      <c r="G88" s="352"/>
      <c r="H88" s="352"/>
      <c r="I88" s="352"/>
      <c r="J88" s="352"/>
      <c r="K88" s="352"/>
      <c r="L88" s="352"/>
      <c r="M88" s="352"/>
      <c r="N88" s="352"/>
      <c r="O88" s="352"/>
      <c r="P88" s="352"/>
      <c r="Q88" s="352"/>
      <c r="R88" s="352"/>
      <c r="S88" s="352"/>
      <c r="T88" s="352"/>
      <c r="U88" s="352"/>
      <c r="V88" s="352"/>
      <c r="W88" s="352"/>
      <c r="X88" s="352"/>
      <c r="Y88" s="352"/>
      <c r="Z88" s="352"/>
      <c r="AA88" s="352"/>
      <c r="AB88" s="352"/>
      <c r="AC88" s="352"/>
      <c r="AD88" s="352"/>
      <c r="AE88" s="352"/>
      <c r="AF88" s="352"/>
      <c r="AG88" s="352"/>
      <c r="AH88" s="352"/>
      <c r="AI88" s="352"/>
      <c r="AJ88" s="352"/>
      <c r="AK88" s="352"/>
      <c r="AL88" s="352"/>
    </row>
    <row r="89" ht="15" hidden="1">
      <c r="A89" s="349" t="s">
        <v>188</v>
      </c>
      <c r="B89" s="200" t="s">
        <v>189</v>
      </c>
      <c r="C89" s="354" t="s">
        <v>161</v>
      </c>
      <c r="D89" s="352"/>
      <c r="E89" s="352"/>
      <c r="F89" s="352"/>
      <c r="G89" s="352"/>
      <c r="H89" s="352"/>
      <c r="I89" s="352"/>
      <c r="J89" s="352"/>
      <c r="K89" s="352"/>
      <c r="L89" s="352"/>
      <c r="M89" s="352"/>
      <c r="N89" s="352"/>
      <c r="O89" s="352"/>
      <c r="P89" s="352"/>
      <c r="Q89" s="352"/>
      <c r="R89" s="352"/>
      <c r="S89" s="352"/>
      <c r="T89" s="352"/>
      <c r="U89" s="352"/>
      <c r="V89" s="352"/>
      <c r="W89" s="352"/>
      <c r="X89" s="352"/>
      <c r="Y89" s="352"/>
      <c r="Z89" s="352"/>
      <c r="AA89" s="352"/>
      <c r="AB89" s="352"/>
      <c r="AC89" s="352"/>
      <c r="AD89" s="352"/>
      <c r="AE89" s="352"/>
      <c r="AF89" s="352"/>
      <c r="AG89" s="352"/>
      <c r="AH89" s="352"/>
      <c r="AI89" s="352"/>
      <c r="AJ89" s="352"/>
      <c r="AK89" s="352"/>
      <c r="AL89" s="352"/>
    </row>
    <row r="90" ht="15" hidden="1">
      <c r="A90" s="349" t="s">
        <v>190</v>
      </c>
      <c r="B90" s="200" t="s">
        <v>191</v>
      </c>
      <c r="C90" s="354" t="s">
        <v>161</v>
      </c>
      <c r="D90" s="352"/>
      <c r="E90" s="352"/>
      <c r="F90" s="352"/>
      <c r="G90" s="352"/>
      <c r="H90" s="352"/>
      <c r="I90" s="352"/>
      <c r="J90" s="352"/>
      <c r="K90" s="352"/>
      <c r="L90" s="352"/>
      <c r="M90" s="352"/>
      <c r="N90" s="352"/>
      <c r="O90" s="352"/>
      <c r="P90" s="352"/>
      <c r="Q90" s="352"/>
      <c r="R90" s="352"/>
      <c r="S90" s="352"/>
      <c r="T90" s="352"/>
      <c r="U90" s="352"/>
      <c r="V90" s="352"/>
      <c r="W90" s="352"/>
      <c r="X90" s="352"/>
      <c r="Y90" s="352"/>
      <c r="Z90" s="352"/>
      <c r="AA90" s="352"/>
      <c r="AB90" s="352"/>
      <c r="AC90" s="352"/>
      <c r="AD90" s="352"/>
      <c r="AE90" s="352"/>
      <c r="AF90" s="352"/>
      <c r="AG90" s="352"/>
      <c r="AH90" s="352"/>
      <c r="AI90" s="352"/>
      <c r="AJ90" s="352"/>
      <c r="AK90" s="352"/>
      <c r="AL90" s="352"/>
    </row>
    <row r="91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</row>
    <row r="92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</row>
    <row r="93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</row>
    <row r="94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</row>
    <row r="9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</row>
    <row r="96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</row>
    <row r="97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</row>
    <row r="98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</row>
    <row r="99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</row>
    <row r="100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</row>
    <row r="101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</row>
    <row r="102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</row>
    <row r="103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</row>
    <row r="104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</row>
    <row r="10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</row>
    <row r="106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</row>
    <row r="107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</row>
    <row r="108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</row>
    <row r="109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</row>
    <row r="110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</row>
    <row r="111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</row>
    <row r="112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</row>
    <row r="113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</row>
    <row r="114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</row>
    <row r="1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</row>
    <row r="116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</row>
    <row r="117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</row>
    <row r="118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</row>
    <row r="119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</row>
    <row r="120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</row>
    <row r="121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</row>
    <row r="122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</row>
    <row r="123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</row>
    <row r="124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</row>
    <row r="12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</row>
    <row r="126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</row>
    <row r="127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</row>
    <row r="128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</row>
    <row r="129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</row>
    <row r="130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</row>
    <row r="131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</row>
    <row r="132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</row>
    <row r="133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</row>
    <row r="134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</row>
    <row r="13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</row>
    <row r="136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</row>
    <row r="137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</row>
    <row r="138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</row>
  </sheetData>
  <mergeCells count="22">
    <mergeCell ref="U1:AL1"/>
    <mergeCell ref="U2:AL2"/>
    <mergeCell ref="A3:AL3"/>
    <mergeCell ref="A4:AL4"/>
    <mergeCell ref="A5:AL5"/>
    <mergeCell ref="A6:AL6"/>
    <mergeCell ref="A8:AL8"/>
    <mergeCell ref="A9:AL9"/>
    <mergeCell ref="A10:A13"/>
    <mergeCell ref="B10:B13"/>
    <mergeCell ref="C10:C13"/>
    <mergeCell ref="D10:AL10"/>
    <mergeCell ref="D11:J11"/>
    <mergeCell ref="K11:Q11"/>
    <mergeCell ref="R11:X11"/>
    <mergeCell ref="Y11:AE11"/>
    <mergeCell ref="AF11:AL11"/>
    <mergeCell ref="E12:J12"/>
    <mergeCell ref="L12:Q12"/>
    <mergeCell ref="S12:X12"/>
    <mergeCell ref="Z12:AE12"/>
    <mergeCell ref="AG12:AL12"/>
  </mergeCells>
  <printOptions headings="0" gridLines="0"/>
  <pageMargins left="0.16929133858267714" right="0.16929133858267714" top="0.74803149606299213" bottom="0.18897637795275588" header="0.31496062992125984" footer="0.17000000000000001"/>
  <pageSetup paperSize="9" scale="43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C2C5FE"/>
    <outlinePr applyStyles="0" summaryBelow="1" summaryRight="1" showOutlineSymbols="1"/>
    <pageSetUpPr autoPageBreaks="1" fitToPage="1"/>
  </sheetPr>
  <sheetViews>
    <sheetView zoomScale="80" workbookViewId="0">
      <selection activeCell="AD10" activeCellId="0" sqref="AD10"/>
    </sheetView>
  </sheetViews>
  <sheetFormatPr defaultColWidth="9" defaultRowHeight="15"/>
  <cols>
    <col customWidth="1" min="1" max="1" style="1" width="7.77734375"/>
    <col customWidth="1" min="2" max="2" style="1" width="92.33203125"/>
    <col customWidth="1" min="3" max="3" style="1" width="17.6640625"/>
    <col customWidth="1" hidden="1" min="4" max="4" style="357" width="6.21875"/>
    <col customWidth="1" hidden="1" min="5" max="5" style="357" width="9.33203125"/>
    <col customWidth="1" hidden="1" min="6" max="6" style="357" width="6.77734375"/>
    <col customWidth="1" hidden="1" min="7" max="7" style="357" width="8"/>
    <col customWidth="1" hidden="1" min="8" max="8" style="357" width="6.77734375"/>
    <col customWidth="1" hidden="1" min="9" max="9" style="357" width="9.21875"/>
    <col customWidth="1" hidden="1" min="10" max="10" style="357" width="6.77734375"/>
    <col customWidth="1" hidden="1" min="11" max="11" style="357" width="11.77734375"/>
    <col customWidth="1" hidden="1" min="12" max="12" style="357" width="6.77734375"/>
    <col customWidth="1" hidden="1" min="13" max="13" style="357" width="11.77734375"/>
    <col customWidth="1" hidden="1" min="14" max="14" style="357" width="6.77734375"/>
    <col customWidth="1" hidden="1" min="15" max="15" style="357" width="10.44140625"/>
    <col customWidth="1" min="16" max="27" style="1" width="5.77734375"/>
    <col min="28" max="16384" style="1" width="9"/>
  </cols>
  <sheetData>
    <row r="1" ht="17.25"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AH1" s="359" t="str">
        <f>'0'!AB7</f>
        <v xml:space="preserve">Приложение № 6 к приказу </v>
      </c>
      <c r="AI1" s="359"/>
      <c r="AJ1" s="359"/>
      <c r="AK1" s="359"/>
      <c r="AL1" s="359"/>
      <c r="AM1" s="359"/>
      <c r="AN1" s="1"/>
      <c r="AO1" s="1"/>
      <c r="AP1" s="1"/>
    </row>
    <row r="2" ht="17.25"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AH2" s="361" t="str">
        <f>'0'!AC1</f>
        <v xml:space="preserve">Минпромэнерго Чувашии от 31.10.2024 № 01-04/92  </v>
      </c>
      <c r="AI2" s="361"/>
      <c r="AJ2" s="361"/>
      <c r="AK2" s="361"/>
      <c r="AL2" s="361"/>
      <c r="AM2" s="361"/>
      <c r="AN2" s="1"/>
      <c r="AO2" s="1"/>
      <c r="AP2" s="1"/>
    </row>
    <row r="3" hidden="1"/>
    <row r="4" ht="21.75">
      <c r="B4" s="93" t="s">
        <v>347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362"/>
    </row>
    <row r="5" ht="26.5" customHeight="1">
      <c r="A5" s="363" t="s">
        <v>348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</row>
    <row r="6" ht="2.25" customHeight="1"/>
    <row r="7" ht="17.25">
      <c r="A7" s="364" t="str">
        <f>'0'!AB10</f>
        <v xml:space="preserve">Общество с ограниченной ответственностью «РЭС-Энерго» </v>
      </c>
      <c r="B7" s="364"/>
      <c r="C7" s="364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>
      <c r="A8" s="366" t="s">
        <v>349</v>
      </c>
      <c r="B8" s="366"/>
      <c r="C8" s="366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</row>
    <row r="9" ht="18" customHeight="1">
      <c r="A9" s="245" t="s">
        <v>303</v>
      </c>
      <c r="B9" s="245" t="s">
        <v>4</v>
      </c>
      <c r="C9" s="238" t="s">
        <v>350</v>
      </c>
      <c r="D9" s="368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70" t="s">
        <v>351</v>
      </c>
      <c r="Q9" s="370"/>
      <c r="R9" s="370"/>
      <c r="S9" s="370"/>
      <c r="T9" s="370"/>
      <c r="U9" s="370"/>
      <c r="V9" s="370"/>
      <c r="W9" s="370"/>
      <c r="X9" s="370"/>
      <c r="Y9" s="370"/>
      <c r="Z9" s="370"/>
      <c r="AA9" s="370"/>
      <c r="AB9" s="370"/>
      <c r="AC9" s="370"/>
      <c r="AD9" s="370"/>
      <c r="AE9" s="370"/>
      <c r="AF9" s="370"/>
      <c r="AG9" s="370"/>
      <c r="AH9" s="370"/>
      <c r="AI9" s="370"/>
      <c r="AJ9" s="370"/>
      <c r="AK9" s="370"/>
      <c r="AL9" s="370"/>
      <c r="AM9" s="370"/>
    </row>
    <row r="10">
      <c r="A10" s="245"/>
      <c r="B10" s="245"/>
      <c r="C10" s="245"/>
      <c r="D10" s="371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3" t="s">
        <v>200</v>
      </c>
      <c r="Q10" s="374"/>
      <c r="R10" s="374"/>
      <c r="S10" s="374"/>
      <c r="T10" s="374"/>
      <c r="U10" s="374"/>
      <c r="V10" s="375" t="s">
        <v>201</v>
      </c>
      <c r="W10" s="376"/>
      <c r="X10" s="376"/>
      <c r="Y10" s="376"/>
      <c r="Z10" s="376"/>
      <c r="AA10" s="377"/>
      <c r="AB10" s="375" t="s">
        <v>201</v>
      </c>
      <c r="AC10" s="378"/>
      <c r="AD10" s="378"/>
      <c r="AE10" s="378"/>
      <c r="AF10" s="378"/>
      <c r="AG10" s="379"/>
      <c r="AH10" s="375" t="s">
        <v>201</v>
      </c>
      <c r="AI10" s="378"/>
      <c r="AJ10" s="378"/>
      <c r="AK10" s="378"/>
      <c r="AL10" s="378"/>
      <c r="AM10" s="379"/>
    </row>
    <row r="11" ht="35.350000000000001" customHeight="1">
      <c r="A11" s="245"/>
      <c r="B11" s="245"/>
      <c r="C11" s="245"/>
      <c r="D11" s="380"/>
      <c r="E11" s="380"/>
      <c r="F11" s="380"/>
      <c r="G11" s="380"/>
      <c r="H11" s="380"/>
      <c r="I11" s="380"/>
      <c r="J11" s="381"/>
      <c r="K11" s="381"/>
      <c r="L11" s="381"/>
      <c r="M11" s="381"/>
      <c r="N11" s="381"/>
      <c r="O11" s="382"/>
      <c r="P11" s="383" t="s">
        <v>256</v>
      </c>
      <c r="Q11" s="384"/>
      <c r="R11" s="384"/>
      <c r="S11" s="384"/>
      <c r="T11" s="384"/>
      <c r="U11" s="385"/>
      <c r="V11" s="101" t="s">
        <v>256</v>
      </c>
      <c r="W11" s="102"/>
      <c r="X11" s="102"/>
      <c r="Y11" s="102"/>
      <c r="Z11" s="102"/>
      <c r="AA11" s="105"/>
      <c r="AB11" s="101" t="s">
        <v>256</v>
      </c>
      <c r="AC11" s="102"/>
      <c r="AD11" s="102"/>
      <c r="AE11" s="102"/>
      <c r="AF11" s="102"/>
      <c r="AG11" s="105"/>
      <c r="AH11" s="101" t="s">
        <v>256</v>
      </c>
      <c r="AI11" s="102"/>
      <c r="AJ11" s="102"/>
      <c r="AK11" s="102"/>
      <c r="AL11" s="102"/>
      <c r="AM11" s="105"/>
    </row>
    <row r="12" ht="57.100000000000001" customHeight="1">
      <c r="A12" s="245"/>
      <c r="B12" s="245"/>
      <c r="C12" s="245"/>
      <c r="D12" s="386"/>
      <c r="E12" s="386"/>
      <c r="F12" s="386"/>
      <c r="G12" s="387"/>
      <c r="H12" s="386"/>
      <c r="I12" s="386"/>
      <c r="J12" s="386"/>
      <c r="K12" s="386"/>
      <c r="L12" s="386"/>
      <c r="M12" s="387"/>
      <c r="N12" s="386"/>
      <c r="O12" s="388"/>
      <c r="P12" s="265" t="s">
        <v>352</v>
      </c>
      <c r="Q12" s="265" t="s">
        <v>261</v>
      </c>
      <c r="R12" s="265" t="s">
        <v>262</v>
      </c>
      <c r="S12" s="389" t="s">
        <v>263</v>
      </c>
      <c r="T12" s="265" t="s">
        <v>264</v>
      </c>
      <c r="U12" s="265" t="s">
        <v>265</v>
      </c>
      <c r="V12" s="265" t="s">
        <v>352</v>
      </c>
      <c r="W12" s="265" t="s">
        <v>261</v>
      </c>
      <c r="X12" s="265" t="s">
        <v>262</v>
      </c>
      <c r="Y12" s="389" t="s">
        <v>263</v>
      </c>
      <c r="Z12" s="265" t="s">
        <v>264</v>
      </c>
      <c r="AA12" s="258" t="s">
        <v>265</v>
      </c>
      <c r="AB12" s="265" t="s">
        <v>352</v>
      </c>
      <c r="AC12" s="265" t="s">
        <v>261</v>
      </c>
      <c r="AD12" s="265" t="s">
        <v>262</v>
      </c>
      <c r="AE12" s="389" t="s">
        <v>263</v>
      </c>
      <c r="AF12" s="265" t="s">
        <v>264</v>
      </c>
      <c r="AG12" s="258" t="s">
        <v>265</v>
      </c>
      <c r="AH12" s="265" t="s">
        <v>352</v>
      </c>
      <c r="AI12" s="265" t="s">
        <v>261</v>
      </c>
      <c r="AJ12" s="265" t="s">
        <v>262</v>
      </c>
      <c r="AK12" s="389" t="s">
        <v>263</v>
      </c>
      <c r="AL12" s="265" t="s">
        <v>264</v>
      </c>
      <c r="AM12" s="258" t="s">
        <v>265</v>
      </c>
    </row>
    <row r="13" s="3" customFormat="1" ht="12.9" customHeight="1">
      <c r="A13" s="390">
        <v>1</v>
      </c>
      <c r="B13" s="390">
        <v>2</v>
      </c>
      <c r="C13" s="390">
        <v>3</v>
      </c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2"/>
      <c r="P13" s="285" t="s">
        <v>312</v>
      </c>
      <c r="Q13" s="285" t="s">
        <v>313</v>
      </c>
      <c r="R13" s="285" t="s">
        <v>314</v>
      </c>
      <c r="S13" s="285" t="s">
        <v>315</v>
      </c>
      <c r="T13" s="285" t="s">
        <v>316</v>
      </c>
      <c r="U13" s="285" t="s">
        <v>317</v>
      </c>
      <c r="V13" s="285" t="s">
        <v>319</v>
      </c>
      <c r="W13" s="285" t="s">
        <v>320</v>
      </c>
      <c r="X13" s="285" t="s">
        <v>321</v>
      </c>
      <c r="Y13" s="285" t="s">
        <v>322</v>
      </c>
      <c r="Z13" s="285" t="s">
        <v>323</v>
      </c>
      <c r="AA13" s="285" t="s">
        <v>324</v>
      </c>
      <c r="AB13" s="393" t="s">
        <v>326</v>
      </c>
      <c r="AC13" s="393" t="s">
        <v>327</v>
      </c>
      <c r="AD13" s="393" t="s">
        <v>328</v>
      </c>
      <c r="AE13" s="393" t="s">
        <v>329</v>
      </c>
      <c r="AF13" s="393" t="s">
        <v>330</v>
      </c>
      <c r="AG13" s="393" t="s">
        <v>331</v>
      </c>
      <c r="AH13" s="393" t="s">
        <v>333</v>
      </c>
      <c r="AI13" s="393" t="s">
        <v>334</v>
      </c>
      <c r="AJ13" s="393" t="s">
        <v>335</v>
      </c>
      <c r="AK13" s="393" t="s">
        <v>336</v>
      </c>
      <c r="AL13" s="393" t="s">
        <v>337</v>
      </c>
      <c r="AM13" s="393" t="s">
        <v>338</v>
      </c>
    </row>
    <row r="14" ht="15">
      <c r="A14" s="110">
        <v>0</v>
      </c>
      <c r="B14" s="111" t="s">
        <v>48</v>
      </c>
      <c r="C14" s="74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6"/>
      <c r="AL14" s="306"/>
      <c r="AM14" s="306"/>
    </row>
    <row r="15" ht="15">
      <c r="A15" s="49" t="s">
        <v>49</v>
      </c>
      <c r="B15" s="50" t="s">
        <v>50</v>
      </c>
      <c r="C15" s="51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</row>
    <row r="16" ht="15">
      <c r="A16" s="49" t="s">
        <v>51</v>
      </c>
      <c r="B16" s="50" t="s">
        <v>52</v>
      </c>
      <c r="C16" s="51"/>
      <c r="P16" s="306"/>
      <c r="Q16" s="306"/>
      <c r="R16" s="306"/>
      <c r="S16" s="306"/>
      <c r="T16" s="306"/>
      <c r="U16" s="306"/>
      <c r="V16" s="306"/>
      <c r="W16" s="306"/>
      <c r="X16" s="306"/>
      <c r="Y16" s="306"/>
      <c r="Z16" s="306"/>
      <c r="AA16" s="306"/>
      <c r="AB16" s="306"/>
      <c r="AC16" s="306"/>
      <c r="AD16" s="306"/>
      <c r="AE16" s="306"/>
      <c r="AF16" s="306"/>
      <c r="AG16" s="306"/>
      <c r="AH16" s="306"/>
      <c r="AI16" s="306"/>
      <c r="AJ16" s="306"/>
      <c r="AK16" s="306"/>
      <c r="AL16" s="306"/>
      <c r="AM16" s="306"/>
    </row>
    <row r="17" ht="15" hidden="1">
      <c r="A17" s="65" t="s">
        <v>53</v>
      </c>
      <c r="B17" s="66" t="s">
        <v>54</v>
      </c>
      <c r="C17" s="51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</row>
    <row r="18" ht="15" hidden="1">
      <c r="A18" s="65" t="s">
        <v>55</v>
      </c>
      <c r="B18" s="66" t="s">
        <v>56</v>
      </c>
      <c r="C18" s="51"/>
      <c r="P18" s="306"/>
      <c r="Q18" s="306"/>
      <c r="R18" s="306"/>
      <c r="S18" s="306"/>
      <c r="T18" s="306"/>
      <c r="U18" s="306"/>
      <c r="V18" s="306"/>
      <c r="W18" s="306"/>
      <c r="X18" s="306"/>
      <c r="Y18" s="306"/>
      <c r="Z18" s="306"/>
      <c r="AA18" s="306"/>
      <c r="AB18" s="306"/>
      <c r="AC18" s="306"/>
      <c r="AD18" s="306"/>
      <c r="AE18" s="306"/>
      <c r="AF18" s="306"/>
      <c r="AG18" s="306"/>
      <c r="AH18" s="306"/>
      <c r="AI18" s="306"/>
      <c r="AJ18" s="306"/>
      <c r="AK18" s="306"/>
      <c r="AL18" s="306"/>
      <c r="AM18" s="306"/>
    </row>
    <row r="19" ht="15" hidden="1">
      <c r="A19" s="65" t="s">
        <v>57</v>
      </c>
      <c r="B19" s="66" t="s">
        <v>58</v>
      </c>
      <c r="C19" s="51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  <c r="AM19" s="306"/>
    </row>
    <row r="20" ht="15" hidden="1">
      <c r="A20" s="65" t="s">
        <v>59</v>
      </c>
      <c r="B20" s="66" t="s">
        <v>60</v>
      </c>
      <c r="C20" s="51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</row>
    <row r="21" ht="15">
      <c r="A21" s="124" t="s">
        <v>61</v>
      </c>
      <c r="B21" s="125" t="s">
        <v>62</v>
      </c>
      <c r="C21" s="74"/>
      <c r="P21" s="306"/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6"/>
      <c r="AE21" s="306"/>
      <c r="AF21" s="306"/>
      <c r="AG21" s="306"/>
      <c r="AH21" s="306"/>
      <c r="AI21" s="306"/>
      <c r="AJ21" s="306"/>
      <c r="AK21" s="306"/>
      <c r="AL21" s="306"/>
      <c r="AM21" s="306"/>
    </row>
    <row r="22" ht="15">
      <c r="A22" s="124" t="s">
        <v>63</v>
      </c>
      <c r="B22" s="125" t="s">
        <v>64</v>
      </c>
      <c r="C22" s="74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6"/>
      <c r="AI22" s="306"/>
      <c r="AJ22" s="306"/>
      <c r="AK22" s="306"/>
      <c r="AL22" s="306"/>
      <c r="AM22" s="306"/>
    </row>
    <row r="23" ht="15" hidden="1">
      <c r="A23" s="124" t="s">
        <v>65</v>
      </c>
      <c r="B23" s="125" t="s">
        <v>66</v>
      </c>
      <c r="C23" s="74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</row>
    <row r="24" ht="15" hidden="1">
      <c r="A24" s="124" t="s">
        <v>67</v>
      </c>
      <c r="B24" s="125" t="s">
        <v>68</v>
      </c>
      <c r="C24" s="74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</row>
    <row r="25" ht="15" hidden="1">
      <c r="A25" s="124" t="s">
        <v>69</v>
      </c>
      <c r="B25" s="125" t="s">
        <v>70</v>
      </c>
      <c r="C25" s="74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</row>
    <row r="26" ht="15" hidden="1">
      <c r="A26" s="124" t="s">
        <v>71</v>
      </c>
      <c r="B26" s="125" t="s">
        <v>72</v>
      </c>
      <c r="C26" s="74"/>
      <c r="P26" s="306"/>
      <c r="Q26" s="306"/>
      <c r="R26" s="306"/>
      <c r="S26" s="306"/>
      <c r="T26" s="306"/>
      <c r="U26" s="306"/>
      <c r="V26" s="306"/>
      <c r="W26" s="306"/>
      <c r="X26" s="306"/>
      <c r="Y26" s="306"/>
      <c r="Z26" s="306"/>
      <c r="AA26" s="306"/>
      <c r="AB26" s="306"/>
      <c r="AC26" s="306"/>
      <c r="AD26" s="306"/>
      <c r="AE26" s="306"/>
      <c r="AF26" s="306"/>
      <c r="AG26" s="306"/>
      <c r="AH26" s="306"/>
      <c r="AI26" s="306"/>
      <c r="AJ26" s="306"/>
      <c r="AK26" s="306"/>
      <c r="AL26" s="306"/>
      <c r="AM26" s="306"/>
    </row>
    <row r="27" ht="15" hidden="1">
      <c r="A27" s="124" t="s">
        <v>73</v>
      </c>
      <c r="B27" s="125" t="s">
        <v>74</v>
      </c>
      <c r="C27" s="74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</row>
    <row r="28" ht="15" hidden="1">
      <c r="A28" s="124" t="s">
        <v>75</v>
      </c>
      <c r="B28" s="125" t="s">
        <v>76</v>
      </c>
      <c r="C28" s="74"/>
      <c r="P28" s="306"/>
      <c r="Q28" s="306"/>
      <c r="R28" s="306"/>
      <c r="S28" s="306"/>
      <c r="T28" s="306"/>
      <c r="U28" s="306"/>
      <c r="V28" s="306"/>
      <c r="W28" s="306"/>
      <c r="X28" s="306"/>
      <c r="Y28" s="306"/>
      <c r="Z28" s="306"/>
      <c r="AA28" s="306"/>
      <c r="AB28" s="306"/>
      <c r="AC28" s="306"/>
      <c r="AD28" s="306"/>
      <c r="AE28" s="306"/>
      <c r="AF28" s="306"/>
      <c r="AG28" s="306"/>
      <c r="AH28" s="306"/>
      <c r="AI28" s="306"/>
      <c r="AJ28" s="306"/>
      <c r="AK28" s="306"/>
      <c r="AL28" s="306"/>
      <c r="AM28" s="306"/>
    </row>
    <row r="29" ht="15" hidden="1">
      <c r="A29" s="124" t="s">
        <v>77</v>
      </c>
      <c r="B29" s="125" t="s">
        <v>78</v>
      </c>
      <c r="C29" s="74"/>
      <c r="P29" s="306"/>
      <c r="Q29" s="306"/>
      <c r="R29" s="306"/>
      <c r="S29" s="306"/>
      <c r="T29" s="306"/>
      <c r="U29" s="306"/>
      <c r="V29" s="306"/>
      <c r="W29" s="306"/>
      <c r="X29" s="306"/>
      <c r="Y29" s="306"/>
      <c r="Z29" s="306"/>
      <c r="AA29" s="306"/>
      <c r="AB29" s="306"/>
      <c r="AC29" s="306"/>
      <c r="AD29" s="306"/>
      <c r="AE29" s="306"/>
      <c r="AF29" s="306"/>
      <c r="AG29" s="306"/>
      <c r="AH29" s="306"/>
      <c r="AI29" s="306"/>
      <c r="AJ29" s="306"/>
      <c r="AK29" s="306"/>
      <c r="AL29" s="306"/>
      <c r="AM29" s="306"/>
    </row>
    <row r="30" ht="15" hidden="1">
      <c r="A30" s="124" t="s">
        <v>79</v>
      </c>
      <c r="B30" s="125" t="s">
        <v>80</v>
      </c>
      <c r="C30" s="74"/>
      <c r="P30" s="306"/>
      <c r="Q30" s="306"/>
      <c r="R30" s="306"/>
      <c r="S30" s="306"/>
      <c r="T30" s="306"/>
      <c r="U30" s="306"/>
      <c r="V30" s="306"/>
      <c r="W30" s="306"/>
      <c r="X30" s="306"/>
      <c r="Y30" s="306"/>
      <c r="Z30" s="306"/>
      <c r="AA30" s="306"/>
      <c r="AB30" s="306"/>
      <c r="AC30" s="306"/>
      <c r="AD30" s="306"/>
      <c r="AE30" s="306"/>
      <c r="AF30" s="306"/>
      <c r="AG30" s="306"/>
      <c r="AH30" s="306"/>
      <c r="AI30" s="306"/>
      <c r="AJ30" s="306"/>
      <c r="AK30" s="306"/>
      <c r="AL30" s="306"/>
      <c r="AM30" s="306"/>
    </row>
    <row r="31" ht="15" hidden="1">
      <c r="A31" s="124" t="s">
        <v>81</v>
      </c>
      <c r="B31" s="125" t="s">
        <v>82</v>
      </c>
      <c r="C31" s="74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</row>
    <row r="32" ht="15" hidden="1">
      <c r="A32" s="124" t="s">
        <v>81</v>
      </c>
      <c r="B32" s="125" t="s">
        <v>83</v>
      </c>
      <c r="C32" s="74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6"/>
      <c r="AD32" s="306"/>
      <c r="AE32" s="306"/>
      <c r="AF32" s="306"/>
      <c r="AG32" s="306"/>
      <c r="AH32" s="306"/>
      <c r="AI32" s="306"/>
      <c r="AJ32" s="306"/>
      <c r="AK32" s="306"/>
      <c r="AL32" s="306"/>
      <c r="AM32" s="306"/>
    </row>
    <row r="33" ht="15" hidden="1">
      <c r="A33" s="124" t="s">
        <v>81</v>
      </c>
      <c r="B33" s="125" t="s">
        <v>84</v>
      </c>
      <c r="C33" s="74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</row>
    <row r="34" ht="15" hidden="1">
      <c r="A34" s="124" t="s">
        <v>81</v>
      </c>
      <c r="B34" s="125" t="s">
        <v>85</v>
      </c>
      <c r="C34" s="74"/>
      <c r="P34" s="306"/>
      <c r="Q34" s="306"/>
      <c r="R34" s="306"/>
      <c r="S34" s="306"/>
      <c r="T34" s="306"/>
      <c r="U34" s="306"/>
      <c r="V34" s="306"/>
      <c r="W34" s="306"/>
      <c r="X34" s="306"/>
      <c r="Y34" s="306"/>
      <c r="Z34" s="306"/>
      <c r="AA34" s="306"/>
      <c r="AB34" s="306"/>
      <c r="AC34" s="306"/>
      <c r="AD34" s="306"/>
      <c r="AE34" s="306"/>
      <c r="AF34" s="306"/>
      <c r="AG34" s="306"/>
      <c r="AH34" s="306"/>
      <c r="AI34" s="306"/>
      <c r="AJ34" s="306"/>
      <c r="AK34" s="306"/>
      <c r="AL34" s="306"/>
      <c r="AM34" s="306"/>
    </row>
    <row r="35" ht="15" hidden="1">
      <c r="A35" s="124" t="s">
        <v>86</v>
      </c>
      <c r="B35" s="125" t="s">
        <v>82</v>
      </c>
      <c r="C35" s="74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</row>
    <row r="36" ht="15" hidden="1">
      <c r="A36" s="124" t="s">
        <v>86</v>
      </c>
      <c r="B36" s="125" t="s">
        <v>83</v>
      </c>
      <c r="C36" s="74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  <c r="AG36" s="306"/>
      <c r="AH36" s="306"/>
      <c r="AI36" s="306"/>
      <c r="AJ36" s="306"/>
      <c r="AK36" s="306"/>
      <c r="AL36" s="306"/>
      <c r="AM36" s="306"/>
    </row>
    <row r="37" ht="15" hidden="1">
      <c r="A37" s="124" t="s">
        <v>86</v>
      </c>
      <c r="B37" s="125" t="s">
        <v>84</v>
      </c>
      <c r="C37" s="74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306"/>
      <c r="AA37" s="306"/>
      <c r="AB37" s="306"/>
      <c r="AC37" s="306"/>
      <c r="AD37" s="306"/>
      <c r="AE37" s="306"/>
      <c r="AF37" s="306"/>
      <c r="AG37" s="306"/>
      <c r="AH37" s="306"/>
      <c r="AI37" s="306"/>
      <c r="AJ37" s="306"/>
      <c r="AK37" s="306"/>
      <c r="AL37" s="306"/>
      <c r="AM37" s="306"/>
    </row>
    <row r="38" ht="15" hidden="1">
      <c r="A38" s="124" t="s">
        <v>86</v>
      </c>
      <c r="B38" s="125" t="s">
        <v>87</v>
      </c>
      <c r="C38" s="74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6"/>
      <c r="AJ38" s="306"/>
      <c r="AK38" s="306"/>
      <c r="AL38" s="306"/>
      <c r="AM38" s="306"/>
    </row>
    <row r="39" ht="15" hidden="1">
      <c r="A39" s="124" t="s">
        <v>88</v>
      </c>
      <c r="B39" s="125" t="s">
        <v>89</v>
      </c>
      <c r="C39" s="74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6"/>
      <c r="AA39" s="306"/>
      <c r="AB39" s="306"/>
      <c r="AC39" s="306"/>
      <c r="AD39" s="306"/>
      <c r="AE39" s="306"/>
      <c r="AF39" s="306"/>
      <c r="AG39" s="306"/>
      <c r="AH39" s="306"/>
      <c r="AI39" s="306"/>
      <c r="AJ39" s="306"/>
      <c r="AK39" s="306"/>
      <c r="AL39" s="306"/>
      <c r="AM39" s="306"/>
    </row>
    <row r="40" ht="15" hidden="1">
      <c r="A40" s="124" t="s">
        <v>90</v>
      </c>
      <c r="B40" s="125" t="s">
        <v>91</v>
      </c>
      <c r="C40" s="74"/>
      <c r="P40" s="306"/>
      <c r="Q40" s="306"/>
      <c r="R40" s="306"/>
      <c r="S40" s="306"/>
      <c r="T40" s="306"/>
      <c r="U40" s="306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6"/>
      <c r="AG40" s="306"/>
      <c r="AH40" s="306"/>
      <c r="AI40" s="306"/>
      <c r="AJ40" s="306"/>
      <c r="AK40" s="306"/>
      <c r="AL40" s="306"/>
      <c r="AM40" s="306"/>
    </row>
    <row r="41" ht="15" hidden="1">
      <c r="A41" s="124" t="s">
        <v>92</v>
      </c>
      <c r="B41" s="125" t="s">
        <v>93</v>
      </c>
      <c r="C41" s="74"/>
      <c r="P41" s="306"/>
      <c r="Q41" s="306"/>
      <c r="R41" s="306"/>
      <c r="S41" s="306"/>
      <c r="T41" s="306"/>
      <c r="U41" s="306"/>
      <c r="V41" s="306"/>
      <c r="W41" s="306"/>
      <c r="X41" s="306"/>
      <c r="Y41" s="306"/>
      <c r="Z41" s="306"/>
      <c r="AA41" s="306"/>
      <c r="AB41" s="306"/>
      <c r="AC41" s="306"/>
      <c r="AD41" s="306"/>
      <c r="AE41" s="306"/>
      <c r="AF41" s="306"/>
      <c r="AG41" s="306"/>
      <c r="AH41" s="306"/>
      <c r="AI41" s="306"/>
      <c r="AJ41" s="306"/>
      <c r="AK41" s="306"/>
      <c r="AL41" s="306"/>
      <c r="AM41" s="306"/>
    </row>
    <row r="42" ht="15">
      <c r="A42" s="312" t="s">
        <v>94</v>
      </c>
      <c r="B42" s="313" t="s">
        <v>95</v>
      </c>
      <c r="C42" s="314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</row>
    <row r="43" ht="30">
      <c r="A43" s="139" t="s">
        <v>96</v>
      </c>
      <c r="B43" s="140" t="s">
        <v>97</v>
      </c>
      <c r="C43" s="141"/>
      <c r="P43" s="306"/>
      <c r="Q43" s="306"/>
      <c r="R43" s="306"/>
      <c r="S43" s="306"/>
      <c r="T43" s="306"/>
      <c r="U43" s="306"/>
      <c r="V43" s="306"/>
      <c r="W43" s="306"/>
      <c r="X43" s="306"/>
      <c r="Y43" s="306"/>
      <c r="Z43" s="306"/>
      <c r="AA43" s="306"/>
      <c r="AB43" s="306"/>
      <c r="AC43" s="306"/>
      <c r="AD43" s="306"/>
      <c r="AE43" s="306"/>
      <c r="AF43" s="306"/>
      <c r="AG43" s="306"/>
      <c r="AH43" s="306"/>
      <c r="AI43" s="306"/>
      <c r="AJ43" s="306"/>
      <c r="AK43" s="306"/>
      <c r="AL43" s="306"/>
      <c r="AM43" s="306"/>
    </row>
    <row r="44" ht="15" hidden="1">
      <c r="A44" s="139" t="s">
        <v>98</v>
      </c>
      <c r="B44" s="140" t="s">
        <v>99</v>
      </c>
      <c r="C44" s="141"/>
      <c r="P44" s="306"/>
      <c r="Q44" s="306"/>
      <c r="R44" s="306"/>
      <c r="S44" s="306"/>
      <c r="T44" s="306"/>
      <c r="U44" s="306"/>
      <c r="V44" s="306"/>
      <c r="W44" s="306"/>
      <c r="X44" s="306"/>
      <c r="Y44" s="306"/>
      <c r="Z44" s="306"/>
      <c r="AA44" s="306"/>
      <c r="AB44" s="306"/>
      <c r="AC44" s="306"/>
      <c r="AD44" s="306"/>
      <c r="AE44" s="306"/>
      <c r="AF44" s="306"/>
      <c r="AG44" s="306"/>
      <c r="AH44" s="306"/>
      <c r="AI44" s="306"/>
      <c r="AJ44" s="306"/>
      <c r="AK44" s="306"/>
      <c r="AL44" s="306"/>
      <c r="AM44" s="306"/>
    </row>
    <row r="45" ht="15" hidden="1">
      <c r="A45" s="139" t="s">
        <v>100</v>
      </c>
      <c r="B45" s="140" t="s">
        <v>101</v>
      </c>
      <c r="C45" s="145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</row>
    <row r="46" ht="30">
      <c r="A46" s="139" t="s">
        <v>102</v>
      </c>
      <c r="B46" s="140" t="s">
        <v>103</v>
      </c>
      <c r="C46" s="145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6"/>
      <c r="AE46" s="306"/>
      <c r="AF46" s="306"/>
      <c r="AG46" s="306"/>
      <c r="AH46" s="306"/>
      <c r="AI46" s="306"/>
      <c r="AJ46" s="306"/>
      <c r="AK46" s="306"/>
      <c r="AL46" s="306"/>
      <c r="AM46" s="306"/>
    </row>
    <row r="47" ht="15" hidden="1">
      <c r="A47" s="139" t="s">
        <v>104</v>
      </c>
      <c r="B47" s="140" t="s">
        <v>105</v>
      </c>
      <c r="C47" s="145"/>
      <c r="P47" s="306"/>
      <c r="Q47" s="306"/>
      <c r="R47" s="306"/>
      <c r="S47" s="306"/>
      <c r="T47" s="306"/>
      <c r="U47" s="306"/>
      <c r="V47" s="306"/>
      <c r="W47" s="306"/>
      <c r="X47" s="306"/>
      <c r="Y47" s="306"/>
      <c r="Z47" s="306"/>
      <c r="AA47" s="306"/>
      <c r="AB47" s="306"/>
      <c r="AC47" s="306"/>
      <c r="AD47" s="306"/>
      <c r="AE47" s="306"/>
      <c r="AF47" s="306"/>
      <c r="AG47" s="306"/>
      <c r="AH47" s="306"/>
      <c r="AI47" s="306"/>
      <c r="AJ47" s="306"/>
      <c r="AK47" s="306"/>
      <c r="AL47" s="306"/>
      <c r="AM47" s="306"/>
    </row>
    <row r="48" ht="15" hidden="1">
      <c r="A48" s="139" t="s">
        <v>106</v>
      </c>
      <c r="B48" s="146" t="s">
        <v>107</v>
      </c>
      <c r="C48" s="141"/>
      <c r="P48" s="306"/>
      <c r="Q48" s="306"/>
      <c r="R48" s="306"/>
      <c r="S48" s="306"/>
      <c r="T48" s="306"/>
      <c r="U48" s="306"/>
      <c r="V48" s="306"/>
      <c r="W48" s="306"/>
      <c r="X48" s="306"/>
      <c r="Y48" s="306"/>
      <c r="Z48" s="306"/>
      <c r="AA48" s="306"/>
      <c r="AB48" s="306"/>
      <c r="AC48" s="306"/>
      <c r="AD48" s="306"/>
      <c r="AE48" s="306"/>
      <c r="AF48" s="306"/>
      <c r="AG48" s="306"/>
      <c r="AH48" s="306"/>
      <c r="AI48" s="306"/>
      <c r="AJ48" s="306"/>
      <c r="AK48" s="306"/>
      <c r="AL48" s="306"/>
      <c r="AM48" s="306"/>
    </row>
    <row r="49" ht="15">
      <c r="A49" s="139" t="s">
        <v>108</v>
      </c>
      <c r="B49" s="140" t="s">
        <v>109</v>
      </c>
      <c r="C49" s="141"/>
      <c r="P49" s="306"/>
      <c r="Q49" s="306"/>
      <c r="R49" s="306"/>
      <c r="S49" s="306"/>
      <c r="T49" s="306"/>
      <c r="U49" s="306"/>
      <c r="V49" s="306"/>
      <c r="W49" s="306"/>
      <c r="X49" s="306"/>
      <c r="Y49" s="306"/>
      <c r="Z49" s="306"/>
      <c r="AA49" s="306"/>
      <c r="AB49" s="306"/>
      <c r="AC49" s="306"/>
      <c r="AD49" s="306"/>
      <c r="AE49" s="306"/>
      <c r="AF49" s="306"/>
      <c r="AG49" s="306"/>
      <c r="AH49" s="306"/>
      <c r="AI49" s="306"/>
      <c r="AJ49" s="306"/>
      <c r="AK49" s="306"/>
      <c r="AL49" s="306"/>
      <c r="AM49" s="306"/>
    </row>
    <row r="50" ht="15">
      <c r="A50" s="139" t="s">
        <v>110</v>
      </c>
      <c r="B50" s="146" t="s">
        <v>111</v>
      </c>
      <c r="C50" s="141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06"/>
      <c r="Q50" s="306"/>
      <c r="R50" s="306"/>
      <c r="S50" s="306"/>
      <c r="T50" s="306"/>
      <c r="U50" s="306"/>
      <c r="V50" s="306"/>
      <c r="W50" s="306"/>
      <c r="X50" s="306"/>
      <c r="Y50" s="306"/>
      <c r="Z50" s="306"/>
      <c r="AA50" s="306"/>
      <c r="AB50" s="306"/>
      <c r="AC50" s="306"/>
      <c r="AD50" s="306"/>
      <c r="AE50" s="306"/>
      <c r="AF50" s="306"/>
      <c r="AG50" s="306"/>
      <c r="AH50" s="306"/>
      <c r="AI50" s="306"/>
      <c r="AJ50" s="306"/>
      <c r="AK50" s="306"/>
      <c r="AL50" s="306"/>
      <c r="AM50" s="306"/>
    </row>
    <row r="51" ht="60">
      <c r="A51" s="149" t="s">
        <v>110</v>
      </c>
      <c r="B51" s="150" t="s">
        <v>112</v>
      </c>
      <c r="C51" s="151" t="s">
        <v>113</v>
      </c>
      <c r="P51" s="306"/>
      <c r="Q51" s="306"/>
      <c r="R51" s="306"/>
      <c r="S51" s="306"/>
      <c r="T51" s="306"/>
      <c r="U51" s="306"/>
      <c r="V51" s="306"/>
      <c r="W51" s="306"/>
      <c r="X51" s="306"/>
      <c r="Y51" s="306"/>
      <c r="Z51" s="306"/>
      <c r="AA51" s="306"/>
      <c r="AB51" s="306"/>
      <c r="AC51" s="306"/>
      <c r="AD51" s="306"/>
      <c r="AE51" s="306"/>
      <c r="AF51" s="306"/>
      <c r="AG51" s="306"/>
      <c r="AH51" s="306"/>
      <c r="AI51" s="306"/>
      <c r="AJ51" s="306"/>
      <c r="AK51" s="306"/>
      <c r="AL51" s="306"/>
      <c r="AM51" s="306"/>
    </row>
    <row r="52" ht="30">
      <c r="A52" s="149" t="s">
        <v>110</v>
      </c>
      <c r="B52" s="150" t="s">
        <v>115</v>
      </c>
      <c r="C52" s="151" t="s">
        <v>116</v>
      </c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306"/>
      <c r="AH52" s="306"/>
      <c r="AI52" s="306"/>
      <c r="AJ52" s="306"/>
      <c r="AK52" s="306"/>
      <c r="AL52" s="306"/>
      <c r="AM52" s="306"/>
    </row>
    <row r="53" ht="75">
      <c r="A53" s="149" t="s">
        <v>110</v>
      </c>
      <c r="B53" s="150" t="s">
        <v>117</v>
      </c>
      <c r="C53" s="151" t="s">
        <v>118</v>
      </c>
      <c r="P53" s="306"/>
      <c r="Q53" s="306"/>
      <c r="R53" s="306"/>
      <c r="S53" s="306"/>
      <c r="T53" s="306"/>
      <c r="U53" s="306"/>
      <c r="V53" s="306"/>
      <c r="W53" s="306"/>
      <c r="X53" s="306"/>
      <c r="Y53" s="306"/>
      <c r="Z53" s="306"/>
      <c r="AA53" s="306"/>
      <c r="AB53" s="306"/>
      <c r="AC53" s="306"/>
      <c r="AD53" s="306"/>
      <c r="AE53" s="306"/>
      <c r="AF53" s="306"/>
      <c r="AG53" s="306"/>
      <c r="AH53" s="306"/>
      <c r="AI53" s="306"/>
      <c r="AJ53" s="306"/>
      <c r="AK53" s="306"/>
      <c r="AL53" s="306"/>
      <c r="AM53" s="306"/>
    </row>
    <row r="54" ht="75">
      <c r="A54" s="149" t="s">
        <v>110</v>
      </c>
      <c r="B54" s="150" t="s">
        <v>119</v>
      </c>
      <c r="C54" s="151" t="s">
        <v>120</v>
      </c>
      <c r="P54" s="306"/>
      <c r="Q54" s="306"/>
      <c r="R54" s="306"/>
      <c r="S54" s="306"/>
      <c r="T54" s="306"/>
      <c r="U54" s="306"/>
      <c r="V54" s="306"/>
      <c r="W54" s="306"/>
      <c r="X54" s="306"/>
      <c r="Y54" s="306"/>
      <c r="Z54" s="306"/>
      <c r="AA54" s="306"/>
      <c r="AB54" s="306"/>
      <c r="AC54" s="306"/>
      <c r="AD54" s="306"/>
      <c r="AE54" s="306"/>
      <c r="AF54" s="306"/>
      <c r="AG54" s="306"/>
      <c r="AH54" s="306"/>
      <c r="AI54" s="306"/>
      <c r="AJ54" s="306"/>
      <c r="AK54" s="306"/>
      <c r="AL54" s="306"/>
      <c r="AM54" s="306"/>
    </row>
    <row r="55" ht="45">
      <c r="A55" s="149" t="s">
        <v>110</v>
      </c>
      <c r="B55" s="150" t="s">
        <v>121</v>
      </c>
      <c r="C55" s="151" t="s">
        <v>122</v>
      </c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6"/>
      <c r="AH55" s="306"/>
      <c r="AI55" s="306"/>
      <c r="AJ55" s="306"/>
      <c r="AK55" s="306"/>
      <c r="AL55" s="306"/>
      <c r="AM55" s="306"/>
    </row>
    <row r="56" ht="30">
      <c r="A56" s="149" t="s">
        <v>110</v>
      </c>
      <c r="B56" s="150" t="s">
        <v>123</v>
      </c>
      <c r="C56" s="151" t="s">
        <v>124</v>
      </c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6"/>
      <c r="AH56" s="306"/>
      <c r="AI56" s="306"/>
      <c r="AJ56" s="306"/>
      <c r="AK56" s="306"/>
      <c r="AL56" s="306"/>
      <c r="AM56" s="306"/>
    </row>
    <row r="57" ht="60">
      <c r="A57" s="149" t="s">
        <v>110</v>
      </c>
      <c r="B57" s="150" t="s">
        <v>125</v>
      </c>
      <c r="C57" s="151" t="s">
        <v>126</v>
      </c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6"/>
      <c r="AH57" s="306"/>
      <c r="AI57" s="306"/>
      <c r="AJ57" s="306"/>
      <c r="AK57" s="306"/>
      <c r="AL57" s="306"/>
      <c r="AM57" s="306"/>
    </row>
    <row r="58" ht="30">
      <c r="A58" s="149" t="s">
        <v>110</v>
      </c>
      <c r="B58" s="150" t="s">
        <v>127</v>
      </c>
      <c r="C58" s="151" t="s">
        <v>128</v>
      </c>
      <c r="P58" s="306"/>
      <c r="Q58" s="306"/>
      <c r="R58" s="306"/>
      <c r="S58" s="306"/>
      <c r="T58" s="306"/>
      <c r="U58" s="306"/>
      <c r="V58" s="306"/>
      <c r="W58" s="306"/>
      <c r="X58" s="306"/>
      <c r="Y58" s="306"/>
      <c r="Z58" s="306"/>
      <c r="AA58" s="306"/>
      <c r="AB58" s="306"/>
      <c r="AC58" s="306"/>
      <c r="AD58" s="306"/>
      <c r="AE58" s="306"/>
      <c r="AF58" s="306"/>
      <c r="AG58" s="306"/>
      <c r="AH58" s="306"/>
      <c r="AI58" s="306"/>
      <c r="AJ58" s="306"/>
      <c r="AK58" s="306"/>
      <c r="AL58" s="306"/>
      <c r="AM58" s="306"/>
    </row>
    <row r="59" ht="75">
      <c r="A59" s="149" t="s">
        <v>110</v>
      </c>
      <c r="B59" s="150" t="s">
        <v>129</v>
      </c>
      <c r="C59" s="151" t="s">
        <v>130</v>
      </c>
      <c r="P59" s="306"/>
      <c r="Q59" s="306"/>
      <c r="R59" s="306"/>
      <c r="S59" s="306"/>
      <c r="T59" s="306"/>
      <c r="U59" s="306"/>
      <c r="V59" s="306"/>
      <c r="W59" s="306"/>
      <c r="X59" s="306"/>
      <c r="Y59" s="306"/>
      <c r="Z59" s="306"/>
      <c r="AA59" s="306"/>
      <c r="AB59" s="306"/>
      <c r="AC59" s="306"/>
      <c r="AD59" s="306"/>
      <c r="AE59" s="306"/>
      <c r="AF59" s="306"/>
      <c r="AG59" s="306"/>
      <c r="AH59" s="306"/>
      <c r="AI59" s="306"/>
      <c r="AJ59" s="306"/>
      <c r="AK59" s="306"/>
      <c r="AL59" s="306"/>
      <c r="AM59" s="306"/>
    </row>
    <row r="60" ht="75">
      <c r="A60" s="149" t="s">
        <v>110</v>
      </c>
      <c r="B60" s="150" t="s">
        <v>131</v>
      </c>
      <c r="C60" s="151" t="s">
        <v>132</v>
      </c>
      <c r="P60" s="306"/>
      <c r="Q60" s="306"/>
      <c r="R60" s="306"/>
      <c r="S60" s="306"/>
      <c r="T60" s="306"/>
      <c r="U60" s="306"/>
      <c r="V60" s="306"/>
      <c r="W60" s="306"/>
      <c r="X60" s="306"/>
      <c r="Y60" s="306"/>
      <c r="Z60" s="306"/>
      <c r="AA60" s="306"/>
      <c r="AB60" s="306"/>
      <c r="AC60" s="306"/>
      <c r="AD60" s="306"/>
      <c r="AE60" s="306"/>
      <c r="AF60" s="306"/>
      <c r="AG60" s="306"/>
      <c r="AH60" s="306"/>
      <c r="AI60" s="306"/>
      <c r="AJ60" s="306"/>
      <c r="AK60" s="306"/>
      <c r="AL60" s="306"/>
      <c r="AM60" s="306"/>
    </row>
    <row r="61" ht="30">
      <c r="A61" s="149" t="s">
        <v>110</v>
      </c>
      <c r="B61" s="150" t="s">
        <v>133</v>
      </c>
      <c r="C61" s="151" t="s">
        <v>134</v>
      </c>
      <c r="P61" s="306"/>
      <c r="Q61" s="306"/>
      <c r="R61" s="306"/>
      <c r="S61" s="306"/>
      <c r="T61" s="306"/>
      <c r="U61" s="306"/>
      <c r="V61" s="306"/>
      <c r="W61" s="306"/>
      <c r="X61" s="306"/>
      <c r="Y61" s="306"/>
      <c r="Z61" s="306"/>
      <c r="AA61" s="306"/>
      <c r="AB61" s="306"/>
      <c r="AC61" s="306"/>
      <c r="AD61" s="306"/>
      <c r="AE61" s="306"/>
      <c r="AF61" s="306"/>
      <c r="AG61" s="306"/>
      <c r="AH61" s="306"/>
      <c r="AI61" s="306"/>
      <c r="AJ61" s="306"/>
      <c r="AK61" s="306"/>
      <c r="AL61" s="306"/>
      <c r="AM61" s="306"/>
    </row>
    <row r="62" ht="30">
      <c r="A62" s="149" t="s">
        <v>110</v>
      </c>
      <c r="B62" s="150" t="s">
        <v>135</v>
      </c>
      <c r="C62" s="151" t="s">
        <v>136</v>
      </c>
      <c r="P62" s="306"/>
      <c r="Q62" s="306"/>
      <c r="R62" s="306"/>
      <c r="S62" s="306"/>
      <c r="T62" s="306"/>
      <c r="U62" s="306"/>
      <c r="V62" s="306"/>
      <c r="W62" s="306"/>
      <c r="X62" s="306"/>
      <c r="Y62" s="306"/>
      <c r="Z62" s="306"/>
      <c r="AA62" s="306"/>
      <c r="AB62" s="306"/>
      <c r="AC62" s="306"/>
      <c r="AD62" s="306"/>
      <c r="AE62" s="306"/>
      <c r="AF62" s="306"/>
      <c r="AG62" s="306"/>
      <c r="AH62" s="306"/>
      <c r="AI62" s="306"/>
      <c r="AJ62" s="306"/>
      <c r="AK62" s="306"/>
      <c r="AL62" s="306"/>
      <c r="AM62" s="306"/>
    </row>
    <row r="63" ht="60">
      <c r="A63" s="149" t="s">
        <v>110</v>
      </c>
      <c r="B63" s="150" t="s">
        <v>137</v>
      </c>
      <c r="C63" s="151" t="s">
        <v>138</v>
      </c>
      <c r="P63" s="306"/>
      <c r="Q63" s="306"/>
      <c r="R63" s="306"/>
      <c r="S63" s="306"/>
      <c r="T63" s="306"/>
      <c r="U63" s="306"/>
      <c r="V63" s="306"/>
      <c r="W63" s="306"/>
      <c r="X63" s="306"/>
      <c r="Y63" s="306"/>
      <c r="Z63" s="306"/>
      <c r="AA63" s="306"/>
      <c r="AB63" s="306"/>
      <c r="AC63" s="306"/>
      <c r="AD63" s="306"/>
      <c r="AE63" s="306"/>
      <c r="AF63" s="306"/>
      <c r="AG63" s="306"/>
      <c r="AH63" s="306"/>
      <c r="AI63" s="306"/>
      <c r="AJ63" s="306"/>
      <c r="AK63" s="306"/>
      <c r="AL63" s="306"/>
      <c r="AM63" s="306"/>
    </row>
    <row r="64" ht="30">
      <c r="A64" s="149" t="s">
        <v>110</v>
      </c>
      <c r="B64" s="150" t="s">
        <v>139</v>
      </c>
      <c r="C64" s="151" t="s">
        <v>140</v>
      </c>
      <c r="P64" s="306"/>
      <c r="Q64" s="306"/>
      <c r="R64" s="306"/>
      <c r="S64" s="306"/>
      <c r="T64" s="306"/>
      <c r="U64" s="306"/>
      <c r="V64" s="306"/>
      <c r="W64" s="306"/>
      <c r="X64" s="306"/>
      <c r="Y64" s="306"/>
      <c r="Z64" s="306"/>
      <c r="AA64" s="306"/>
      <c r="AB64" s="306"/>
      <c r="AC64" s="306"/>
      <c r="AD64" s="306"/>
      <c r="AE64" s="306"/>
      <c r="AF64" s="306"/>
      <c r="AG64" s="306"/>
      <c r="AH64" s="306"/>
      <c r="AI64" s="306"/>
      <c r="AJ64" s="306"/>
      <c r="AK64" s="306"/>
      <c r="AL64" s="306"/>
      <c r="AM64" s="306"/>
    </row>
    <row r="65" ht="15">
      <c r="A65" s="149" t="s">
        <v>110</v>
      </c>
      <c r="B65" s="150" t="s">
        <v>216</v>
      </c>
      <c r="C65" s="151" t="s">
        <v>142</v>
      </c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06"/>
      <c r="AD65" s="306"/>
      <c r="AE65" s="306"/>
      <c r="AF65" s="306"/>
      <c r="AG65" s="306"/>
      <c r="AH65" s="306"/>
      <c r="AI65" s="306"/>
      <c r="AJ65" s="306"/>
      <c r="AK65" s="306"/>
      <c r="AL65" s="306"/>
      <c r="AM65" s="306"/>
    </row>
    <row r="66" ht="15">
      <c r="A66" s="149" t="s">
        <v>110</v>
      </c>
      <c r="B66" s="150" t="s">
        <v>143</v>
      </c>
      <c r="C66" s="151" t="s">
        <v>144</v>
      </c>
      <c r="P66" s="306"/>
      <c r="Q66" s="306"/>
      <c r="R66" s="306"/>
      <c r="S66" s="306"/>
      <c r="T66" s="306"/>
      <c r="U66" s="306"/>
      <c r="V66" s="306"/>
      <c r="W66" s="306"/>
      <c r="X66" s="306"/>
      <c r="Y66" s="306"/>
      <c r="Z66" s="306"/>
      <c r="AA66" s="306"/>
      <c r="AB66" s="306"/>
      <c r="AC66" s="306"/>
      <c r="AD66" s="306"/>
      <c r="AE66" s="306"/>
      <c r="AF66" s="306"/>
      <c r="AG66" s="306"/>
      <c r="AH66" s="306"/>
      <c r="AI66" s="306"/>
      <c r="AJ66" s="306"/>
      <c r="AK66" s="306"/>
      <c r="AL66" s="306"/>
      <c r="AM66" s="306"/>
    </row>
    <row r="67" ht="15">
      <c r="A67" s="149" t="s">
        <v>110</v>
      </c>
      <c r="B67" s="150" t="s">
        <v>145</v>
      </c>
      <c r="C67" s="151" t="s">
        <v>146</v>
      </c>
      <c r="P67" s="306"/>
      <c r="Q67" s="306"/>
      <c r="R67" s="306"/>
      <c r="S67" s="306"/>
      <c r="T67" s="306"/>
      <c r="U67" s="306"/>
      <c r="V67" s="306"/>
      <c r="W67" s="306"/>
      <c r="X67" s="306"/>
      <c r="Y67" s="306"/>
      <c r="Z67" s="306"/>
      <c r="AA67" s="306"/>
      <c r="AB67" s="306"/>
      <c r="AC67" s="306"/>
      <c r="AD67" s="306"/>
      <c r="AE67" s="306"/>
      <c r="AF67" s="306"/>
      <c r="AG67" s="306"/>
      <c r="AH67" s="306"/>
      <c r="AI67" s="306"/>
      <c r="AJ67" s="306"/>
      <c r="AK67" s="306"/>
      <c r="AL67" s="306"/>
      <c r="AM67" s="306"/>
    </row>
    <row r="68" ht="15">
      <c r="A68" s="149" t="s">
        <v>110</v>
      </c>
      <c r="B68" s="150" t="s">
        <v>147</v>
      </c>
      <c r="C68" s="151" t="s">
        <v>148</v>
      </c>
      <c r="P68" s="306"/>
      <c r="Q68" s="306"/>
      <c r="R68" s="306"/>
      <c r="S68" s="306"/>
      <c r="T68" s="306"/>
      <c r="U68" s="306"/>
      <c r="V68" s="306"/>
      <c r="W68" s="306"/>
      <c r="X68" s="306"/>
      <c r="Y68" s="306"/>
      <c r="Z68" s="306"/>
      <c r="AA68" s="306"/>
      <c r="AB68" s="306"/>
      <c r="AC68" s="306"/>
      <c r="AD68" s="306"/>
      <c r="AE68" s="306"/>
      <c r="AF68" s="306"/>
      <c r="AG68" s="306"/>
      <c r="AH68" s="306"/>
      <c r="AI68" s="306"/>
      <c r="AJ68" s="306"/>
      <c r="AK68" s="306"/>
      <c r="AL68" s="306"/>
      <c r="AM68" s="306"/>
    </row>
    <row r="69" ht="15">
      <c r="A69" s="149" t="s">
        <v>110</v>
      </c>
      <c r="B69" s="150" t="s">
        <v>149</v>
      </c>
      <c r="C69" s="151" t="s">
        <v>150</v>
      </c>
      <c r="P69" s="306"/>
      <c r="Q69" s="306"/>
      <c r="R69" s="306"/>
      <c r="S69" s="306"/>
      <c r="T69" s="306"/>
      <c r="U69" s="306"/>
      <c r="V69" s="306"/>
      <c r="W69" s="306"/>
      <c r="X69" s="306"/>
      <c r="Y69" s="306"/>
      <c r="Z69" s="306"/>
      <c r="AA69" s="306"/>
      <c r="AB69" s="306"/>
      <c r="AC69" s="306"/>
      <c r="AD69" s="306"/>
      <c r="AE69" s="306"/>
      <c r="AF69" s="306"/>
      <c r="AG69" s="306"/>
      <c r="AH69" s="306"/>
      <c r="AI69" s="306"/>
      <c r="AJ69" s="306"/>
      <c r="AK69" s="306"/>
      <c r="AL69" s="306"/>
      <c r="AM69" s="306"/>
    </row>
    <row r="70" ht="15">
      <c r="A70" s="149" t="s">
        <v>110</v>
      </c>
      <c r="B70" s="150" t="s">
        <v>217</v>
      </c>
      <c r="C70" s="151" t="s">
        <v>152</v>
      </c>
      <c r="P70" s="306"/>
      <c r="Q70" s="306"/>
      <c r="R70" s="306"/>
      <c r="S70" s="306"/>
      <c r="T70" s="306"/>
      <c r="U70" s="306"/>
      <c r="V70" s="306"/>
      <c r="W70" s="306"/>
      <c r="X70" s="306"/>
      <c r="Y70" s="306"/>
      <c r="Z70" s="306"/>
      <c r="AA70" s="306"/>
      <c r="AB70" s="306"/>
      <c r="AC70" s="306"/>
      <c r="AD70" s="306"/>
      <c r="AE70" s="306"/>
      <c r="AF70" s="306"/>
      <c r="AG70" s="306"/>
      <c r="AH70" s="306"/>
      <c r="AI70" s="306"/>
      <c r="AJ70" s="306"/>
      <c r="AK70" s="306"/>
      <c r="AL70" s="306"/>
      <c r="AM70" s="306"/>
    </row>
    <row r="71" ht="15">
      <c r="A71" s="149" t="s">
        <v>110</v>
      </c>
      <c r="B71" s="150" t="s">
        <v>153</v>
      </c>
      <c r="C71" s="151" t="s">
        <v>154</v>
      </c>
      <c r="P71" s="306"/>
      <c r="Q71" s="306"/>
      <c r="R71" s="306"/>
      <c r="S71" s="306"/>
      <c r="T71" s="306"/>
      <c r="U71" s="306"/>
      <c r="V71" s="306"/>
      <c r="W71" s="306"/>
      <c r="X71" s="306"/>
      <c r="Y71" s="306"/>
      <c r="Z71" s="306"/>
      <c r="AA71" s="306"/>
      <c r="AB71" s="306"/>
      <c r="AC71" s="306"/>
      <c r="AD71" s="306"/>
      <c r="AE71" s="306"/>
      <c r="AF71" s="306"/>
      <c r="AG71" s="306"/>
      <c r="AH71" s="306"/>
      <c r="AI71" s="306"/>
      <c r="AJ71" s="306"/>
      <c r="AK71" s="306"/>
      <c r="AL71" s="306"/>
      <c r="AM71" s="306"/>
    </row>
    <row r="72" ht="15">
      <c r="A72" s="149" t="s">
        <v>110</v>
      </c>
      <c r="B72" s="150" t="s">
        <v>155</v>
      </c>
      <c r="C72" s="151" t="s">
        <v>156</v>
      </c>
      <c r="P72" s="306"/>
      <c r="Q72" s="306"/>
      <c r="R72" s="306"/>
      <c r="S72" s="306"/>
      <c r="T72" s="306"/>
      <c r="U72" s="306"/>
      <c r="V72" s="306"/>
      <c r="W72" s="306"/>
      <c r="X72" s="306"/>
      <c r="Y72" s="306"/>
      <c r="Z72" s="306"/>
      <c r="AA72" s="306"/>
      <c r="AB72" s="306"/>
      <c r="AC72" s="306"/>
      <c r="AD72" s="306"/>
      <c r="AE72" s="306"/>
      <c r="AF72" s="306"/>
      <c r="AG72" s="306"/>
      <c r="AH72" s="306"/>
      <c r="AI72" s="306"/>
      <c r="AJ72" s="306"/>
      <c r="AK72" s="306"/>
      <c r="AL72" s="306"/>
      <c r="AM72" s="306"/>
    </row>
    <row r="73" ht="15">
      <c r="A73" s="149" t="s">
        <v>110</v>
      </c>
      <c r="B73" s="150" t="s">
        <v>157</v>
      </c>
      <c r="C73" s="151" t="s">
        <v>158</v>
      </c>
      <c r="P73" s="306"/>
      <c r="Q73" s="306"/>
      <c r="R73" s="306"/>
      <c r="S73" s="306"/>
      <c r="T73" s="306"/>
      <c r="U73" s="306"/>
      <c r="V73" s="306"/>
      <c r="W73" s="306"/>
      <c r="X73" s="306"/>
      <c r="Y73" s="306"/>
      <c r="Z73" s="306"/>
      <c r="AA73" s="306"/>
      <c r="AB73" s="306"/>
      <c r="AC73" s="306"/>
      <c r="AD73" s="306"/>
      <c r="AE73" s="306"/>
      <c r="AF73" s="306"/>
      <c r="AG73" s="306"/>
      <c r="AH73" s="306"/>
      <c r="AI73" s="306"/>
      <c r="AJ73" s="306"/>
      <c r="AK73" s="306"/>
      <c r="AL73" s="306"/>
      <c r="AM73" s="306"/>
    </row>
    <row r="74" ht="15" hidden="1">
      <c r="A74" s="139" t="s">
        <v>159</v>
      </c>
      <c r="B74" s="146" t="s">
        <v>160</v>
      </c>
      <c r="C74" s="141" t="s">
        <v>161</v>
      </c>
      <c r="P74" s="306"/>
      <c r="Q74" s="306"/>
      <c r="R74" s="306"/>
      <c r="S74" s="306"/>
      <c r="T74" s="306"/>
      <c r="U74" s="306"/>
      <c r="V74" s="306"/>
      <c r="W74" s="306"/>
      <c r="X74" s="306"/>
      <c r="Y74" s="306"/>
      <c r="Z74" s="306"/>
      <c r="AA74" s="306"/>
      <c r="AB74" s="306"/>
      <c r="AC74" s="306"/>
      <c r="AD74" s="306"/>
      <c r="AE74" s="306"/>
      <c r="AF74" s="306"/>
      <c r="AG74" s="306"/>
      <c r="AH74" s="306"/>
      <c r="AI74" s="306"/>
      <c r="AJ74" s="306"/>
      <c r="AK74" s="306"/>
      <c r="AL74" s="306"/>
      <c r="AM74" s="306"/>
    </row>
    <row r="75" ht="15" hidden="1">
      <c r="A75" s="139" t="s">
        <v>162</v>
      </c>
      <c r="B75" s="146" t="s">
        <v>163</v>
      </c>
      <c r="C75" s="141" t="s">
        <v>161</v>
      </c>
      <c r="P75" s="306"/>
      <c r="Q75" s="306"/>
      <c r="R75" s="306"/>
      <c r="S75" s="306"/>
      <c r="T75" s="306"/>
      <c r="U75" s="306"/>
      <c r="V75" s="306"/>
      <c r="W75" s="306"/>
      <c r="X75" s="306"/>
      <c r="Y75" s="306"/>
      <c r="Z75" s="306"/>
      <c r="AA75" s="306"/>
      <c r="AB75" s="306"/>
      <c r="AC75" s="306"/>
      <c r="AD75" s="306"/>
      <c r="AE75" s="306"/>
      <c r="AF75" s="306"/>
      <c r="AG75" s="306"/>
      <c r="AH75" s="306"/>
      <c r="AI75" s="306"/>
      <c r="AJ75" s="306"/>
      <c r="AK75" s="306"/>
      <c r="AL75" s="306"/>
      <c r="AM75" s="306"/>
    </row>
    <row r="76" ht="15" hidden="1">
      <c r="A76" s="139" t="s">
        <v>164</v>
      </c>
      <c r="B76" s="146" t="s">
        <v>165</v>
      </c>
      <c r="C76" s="141" t="s">
        <v>161</v>
      </c>
      <c r="P76" s="306"/>
      <c r="Q76" s="306"/>
      <c r="R76" s="306"/>
      <c r="S76" s="306"/>
      <c r="T76" s="306"/>
      <c r="U76" s="306"/>
      <c r="V76" s="306"/>
      <c r="W76" s="306"/>
      <c r="X76" s="306"/>
      <c r="Y76" s="306"/>
      <c r="Z76" s="306"/>
      <c r="AA76" s="306"/>
      <c r="AB76" s="306"/>
      <c r="AC76" s="306"/>
      <c r="AD76" s="306"/>
      <c r="AE76" s="306"/>
      <c r="AF76" s="306"/>
      <c r="AG76" s="306"/>
      <c r="AH76" s="306"/>
      <c r="AI76" s="306"/>
      <c r="AJ76" s="306"/>
      <c r="AK76" s="306"/>
      <c r="AL76" s="306"/>
      <c r="AM76" s="306"/>
    </row>
    <row r="77" ht="15" hidden="1">
      <c r="A77" s="139" t="s">
        <v>166</v>
      </c>
      <c r="B77" s="140" t="s">
        <v>167</v>
      </c>
      <c r="C77" s="141" t="s">
        <v>161</v>
      </c>
      <c r="P77" s="306"/>
      <c r="Q77" s="306"/>
      <c r="R77" s="306"/>
      <c r="S77" s="306"/>
      <c r="T77" s="306"/>
      <c r="U77" s="306"/>
      <c r="V77" s="306"/>
      <c r="W77" s="306"/>
      <c r="X77" s="306"/>
      <c r="Y77" s="306"/>
      <c r="Z77" s="306"/>
      <c r="AA77" s="306"/>
      <c r="AB77" s="306"/>
      <c r="AC77" s="306"/>
      <c r="AD77" s="306"/>
      <c r="AE77" s="306"/>
      <c r="AF77" s="306"/>
      <c r="AG77" s="306"/>
      <c r="AH77" s="306"/>
      <c r="AI77" s="306"/>
      <c r="AJ77" s="306"/>
      <c r="AK77" s="306"/>
      <c r="AL77" s="306"/>
      <c r="AM77" s="306"/>
    </row>
    <row r="78" ht="15" hidden="1">
      <c r="A78" s="139" t="s">
        <v>168</v>
      </c>
      <c r="B78" s="146" t="s">
        <v>169</v>
      </c>
      <c r="C78" s="141" t="s">
        <v>161</v>
      </c>
      <c r="P78" s="306"/>
      <c r="Q78" s="306"/>
      <c r="R78" s="306"/>
      <c r="S78" s="306"/>
      <c r="T78" s="306"/>
      <c r="U78" s="306"/>
      <c r="V78" s="306"/>
      <c r="W78" s="306"/>
      <c r="X78" s="306"/>
      <c r="Y78" s="306"/>
      <c r="Z78" s="306"/>
      <c r="AA78" s="306"/>
      <c r="AB78" s="306"/>
      <c r="AC78" s="306"/>
      <c r="AD78" s="306"/>
      <c r="AE78" s="306"/>
      <c r="AF78" s="306"/>
      <c r="AG78" s="306"/>
      <c r="AH78" s="306"/>
      <c r="AI78" s="306"/>
      <c r="AJ78" s="306"/>
      <c r="AK78" s="306"/>
      <c r="AL78" s="306"/>
      <c r="AM78" s="306"/>
    </row>
    <row r="79" ht="15" hidden="1">
      <c r="A79" s="139" t="s">
        <v>170</v>
      </c>
      <c r="B79" s="146" t="s">
        <v>171</v>
      </c>
      <c r="C79" s="141" t="s">
        <v>161</v>
      </c>
      <c r="P79" s="306"/>
      <c r="Q79" s="306"/>
      <c r="R79" s="306"/>
      <c r="S79" s="306"/>
      <c r="T79" s="306"/>
      <c r="U79" s="306"/>
      <c r="V79" s="306"/>
      <c r="W79" s="306"/>
      <c r="X79" s="306"/>
      <c r="Y79" s="306"/>
      <c r="Z79" s="306"/>
      <c r="AA79" s="306"/>
      <c r="AB79" s="306"/>
      <c r="AC79" s="306"/>
      <c r="AD79" s="306"/>
      <c r="AE79" s="306"/>
      <c r="AF79" s="306"/>
      <c r="AG79" s="306"/>
      <c r="AH79" s="306"/>
      <c r="AI79" s="306"/>
      <c r="AJ79" s="306"/>
      <c r="AK79" s="306"/>
      <c r="AL79" s="306"/>
      <c r="AM79" s="306"/>
    </row>
    <row r="80" ht="15" hidden="1">
      <c r="A80" s="139" t="s">
        <v>172</v>
      </c>
      <c r="B80" s="146" t="s">
        <v>173</v>
      </c>
      <c r="C80" s="141" t="s">
        <v>161</v>
      </c>
      <c r="P80" s="306"/>
      <c r="Q80" s="306"/>
      <c r="R80" s="306"/>
      <c r="S80" s="306"/>
      <c r="T80" s="306"/>
      <c r="U80" s="306"/>
      <c r="V80" s="306"/>
      <c r="W80" s="306"/>
      <c r="X80" s="306"/>
      <c r="Y80" s="306"/>
      <c r="Z80" s="306"/>
      <c r="AA80" s="306"/>
      <c r="AB80" s="306"/>
      <c r="AC80" s="306"/>
      <c r="AD80" s="306"/>
      <c r="AE80" s="306"/>
      <c r="AF80" s="306"/>
      <c r="AG80" s="306"/>
      <c r="AH80" s="306"/>
      <c r="AI80" s="306"/>
      <c r="AJ80" s="306"/>
      <c r="AK80" s="306"/>
      <c r="AL80" s="306"/>
      <c r="AM80" s="306"/>
    </row>
    <row r="81" ht="15" hidden="1">
      <c r="A81" s="139" t="s">
        <v>174</v>
      </c>
      <c r="B81" s="146" t="s">
        <v>175</v>
      </c>
      <c r="C81" s="141" t="s">
        <v>161</v>
      </c>
      <c r="P81" s="306"/>
      <c r="Q81" s="306"/>
      <c r="R81" s="306"/>
      <c r="S81" s="306"/>
      <c r="T81" s="306"/>
      <c r="U81" s="306"/>
      <c r="V81" s="306"/>
      <c r="W81" s="306"/>
      <c r="X81" s="306"/>
      <c r="Y81" s="306"/>
      <c r="Z81" s="306"/>
      <c r="AA81" s="306"/>
      <c r="AB81" s="306"/>
      <c r="AC81" s="306"/>
      <c r="AD81" s="306"/>
      <c r="AE81" s="306"/>
      <c r="AF81" s="306"/>
      <c r="AG81" s="306"/>
      <c r="AH81" s="306"/>
      <c r="AI81" s="306"/>
      <c r="AJ81" s="306"/>
      <c r="AK81" s="306"/>
      <c r="AL81" s="306"/>
      <c r="AM81" s="306"/>
    </row>
    <row r="82" ht="15" hidden="1">
      <c r="A82" s="139" t="s">
        <v>176</v>
      </c>
      <c r="B82" s="146" t="s">
        <v>177</v>
      </c>
      <c r="C82" s="141" t="s">
        <v>161</v>
      </c>
      <c r="P82" s="306"/>
      <c r="Q82" s="306"/>
      <c r="R82" s="306"/>
      <c r="S82" s="306"/>
      <c r="T82" s="306"/>
      <c r="U82" s="306"/>
      <c r="V82" s="306"/>
      <c r="W82" s="306"/>
      <c r="X82" s="306"/>
      <c r="Y82" s="306"/>
      <c r="Z82" s="306"/>
      <c r="AA82" s="306"/>
      <c r="AB82" s="306"/>
      <c r="AC82" s="306"/>
      <c r="AD82" s="306"/>
      <c r="AE82" s="306"/>
      <c r="AF82" s="306"/>
      <c r="AG82" s="306"/>
      <c r="AH82" s="306"/>
      <c r="AI82" s="306"/>
      <c r="AJ82" s="306"/>
      <c r="AK82" s="306"/>
      <c r="AL82" s="306"/>
      <c r="AM82" s="306"/>
    </row>
    <row r="83" ht="15" hidden="1">
      <c r="A83" s="139" t="s">
        <v>178</v>
      </c>
      <c r="B83" s="146" t="s">
        <v>179</v>
      </c>
      <c r="C83" s="141" t="s">
        <v>161</v>
      </c>
      <c r="P83" s="306"/>
      <c r="Q83" s="306"/>
      <c r="R83" s="306"/>
      <c r="S83" s="306"/>
      <c r="T83" s="306"/>
      <c r="U83" s="306"/>
      <c r="V83" s="306"/>
      <c r="W83" s="306"/>
      <c r="X83" s="306"/>
      <c r="Y83" s="306"/>
      <c r="Z83" s="306"/>
      <c r="AA83" s="306"/>
      <c r="AB83" s="306"/>
      <c r="AC83" s="306"/>
      <c r="AD83" s="306"/>
      <c r="AE83" s="306"/>
      <c r="AF83" s="306"/>
      <c r="AG83" s="306"/>
      <c r="AH83" s="306"/>
      <c r="AI83" s="306"/>
      <c r="AJ83" s="306"/>
      <c r="AK83" s="306"/>
      <c r="AL83" s="306"/>
      <c r="AM83" s="306"/>
    </row>
    <row r="84" ht="15" hidden="1">
      <c r="A84" s="139" t="s">
        <v>180</v>
      </c>
      <c r="B84" s="146" t="s">
        <v>181</v>
      </c>
      <c r="C84" s="141" t="s">
        <v>161</v>
      </c>
      <c r="P84" s="306"/>
      <c r="Q84" s="306"/>
      <c r="R84" s="306"/>
      <c r="S84" s="306"/>
      <c r="T84" s="306"/>
      <c r="U84" s="306"/>
      <c r="V84" s="306"/>
      <c r="W84" s="306"/>
      <c r="X84" s="306"/>
      <c r="Y84" s="306"/>
      <c r="Z84" s="306"/>
      <c r="AA84" s="306"/>
      <c r="AB84" s="306"/>
      <c r="AC84" s="306"/>
      <c r="AD84" s="306"/>
      <c r="AE84" s="306"/>
      <c r="AF84" s="306"/>
      <c r="AG84" s="306"/>
      <c r="AH84" s="306"/>
      <c r="AI84" s="306"/>
      <c r="AJ84" s="306"/>
      <c r="AK84" s="306"/>
      <c r="AL84" s="306"/>
      <c r="AM84" s="306"/>
    </row>
    <row r="85" ht="15" hidden="1">
      <c r="A85" s="139" t="s">
        <v>182</v>
      </c>
      <c r="B85" s="146" t="s">
        <v>183</v>
      </c>
      <c r="C85" s="141" t="s">
        <v>161</v>
      </c>
      <c r="P85" s="306"/>
      <c r="Q85" s="306"/>
      <c r="R85" s="306"/>
      <c r="S85" s="306"/>
      <c r="T85" s="306"/>
      <c r="U85" s="306"/>
      <c r="V85" s="306"/>
      <c r="W85" s="306"/>
      <c r="X85" s="306"/>
      <c r="Y85" s="306"/>
      <c r="Z85" s="306"/>
      <c r="AA85" s="306"/>
      <c r="AB85" s="306"/>
      <c r="AC85" s="306"/>
      <c r="AD85" s="306"/>
      <c r="AE85" s="306"/>
      <c r="AF85" s="306"/>
      <c r="AG85" s="306"/>
      <c r="AH85" s="306"/>
      <c r="AI85" s="306"/>
      <c r="AJ85" s="306"/>
      <c r="AK85" s="306"/>
      <c r="AL85" s="306"/>
      <c r="AM85" s="306"/>
    </row>
    <row r="86" ht="15" hidden="1">
      <c r="A86" s="139" t="s">
        <v>184</v>
      </c>
      <c r="B86" s="146" t="s">
        <v>185</v>
      </c>
      <c r="C86" s="141" t="s">
        <v>161</v>
      </c>
      <c r="P86" s="306"/>
      <c r="Q86" s="306"/>
      <c r="R86" s="306"/>
      <c r="S86" s="306"/>
      <c r="T86" s="306"/>
      <c r="U86" s="306"/>
      <c r="V86" s="306"/>
      <c r="W86" s="306"/>
      <c r="X86" s="306"/>
      <c r="Y86" s="306"/>
      <c r="Z86" s="306"/>
      <c r="AA86" s="306"/>
      <c r="AB86" s="306"/>
      <c r="AC86" s="306"/>
      <c r="AD86" s="306"/>
      <c r="AE86" s="306"/>
      <c r="AF86" s="306"/>
      <c r="AG86" s="306"/>
      <c r="AH86" s="306"/>
      <c r="AI86" s="306"/>
      <c r="AJ86" s="306"/>
      <c r="AK86" s="306"/>
      <c r="AL86" s="306"/>
      <c r="AM86" s="306"/>
    </row>
    <row r="87" ht="15" hidden="1">
      <c r="A87" s="139" t="s">
        <v>186</v>
      </c>
      <c r="B87" s="140" t="s">
        <v>187</v>
      </c>
      <c r="C87" s="154" t="s">
        <v>161</v>
      </c>
      <c r="P87" s="306"/>
      <c r="Q87" s="306"/>
      <c r="R87" s="306"/>
      <c r="S87" s="306"/>
      <c r="T87" s="306"/>
      <c r="U87" s="306"/>
      <c r="V87" s="306"/>
      <c r="W87" s="306"/>
      <c r="X87" s="306"/>
      <c r="Y87" s="306"/>
      <c r="Z87" s="306"/>
      <c r="AA87" s="306"/>
      <c r="AB87" s="306"/>
      <c r="AC87" s="306"/>
      <c r="AD87" s="306"/>
      <c r="AE87" s="306"/>
      <c r="AF87" s="306"/>
      <c r="AG87" s="306"/>
      <c r="AH87" s="306"/>
      <c r="AI87" s="306"/>
      <c r="AJ87" s="306"/>
      <c r="AK87" s="306"/>
      <c r="AL87" s="306"/>
      <c r="AM87" s="306"/>
    </row>
    <row r="88" ht="15" hidden="1">
      <c r="A88" s="139" t="s">
        <v>188</v>
      </c>
      <c r="B88" s="146" t="s">
        <v>189</v>
      </c>
      <c r="C88" s="141" t="s">
        <v>161</v>
      </c>
      <c r="P88" s="306"/>
      <c r="Q88" s="306"/>
      <c r="R88" s="306"/>
      <c r="S88" s="306"/>
      <c r="T88" s="306"/>
      <c r="U88" s="306"/>
      <c r="V88" s="306"/>
      <c r="W88" s="306"/>
      <c r="X88" s="306"/>
      <c r="Y88" s="306"/>
      <c r="Z88" s="306"/>
      <c r="AA88" s="306"/>
      <c r="AB88" s="306"/>
      <c r="AC88" s="306"/>
      <c r="AD88" s="306"/>
      <c r="AE88" s="306"/>
      <c r="AF88" s="306"/>
      <c r="AG88" s="306"/>
      <c r="AH88" s="306"/>
      <c r="AI88" s="306"/>
      <c r="AJ88" s="306"/>
      <c r="AK88" s="306"/>
      <c r="AL88" s="306"/>
      <c r="AM88" s="306"/>
    </row>
    <row r="89" ht="15" hidden="1">
      <c r="A89" s="139" t="s">
        <v>190</v>
      </c>
      <c r="B89" s="146" t="s">
        <v>191</v>
      </c>
      <c r="C89" s="141" t="s">
        <v>161</v>
      </c>
      <c r="P89" s="306"/>
      <c r="Q89" s="306"/>
      <c r="R89" s="306"/>
      <c r="S89" s="306"/>
      <c r="T89" s="306"/>
      <c r="U89" s="306"/>
      <c r="V89" s="306"/>
      <c r="W89" s="306"/>
      <c r="X89" s="306"/>
      <c r="Y89" s="306"/>
      <c r="Z89" s="306"/>
      <c r="AA89" s="306"/>
      <c r="AB89" s="306"/>
      <c r="AC89" s="306"/>
      <c r="AD89" s="306"/>
      <c r="AE89" s="306"/>
      <c r="AF89" s="306"/>
      <c r="AG89" s="306"/>
      <c r="AH89" s="306"/>
      <c r="AI89" s="306"/>
      <c r="AJ89" s="306"/>
      <c r="AK89" s="306"/>
      <c r="AL89" s="306"/>
      <c r="AM89" s="306"/>
    </row>
  </sheetData>
  <mergeCells count="21">
    <mergeCell ref="AH1:AM1"/>
    <mergeCell ref="AH2:AM2"/>
    <mergeCell ref="B4:Z4"/>
    <mergeCell ref="A5:AM5"/>
    <mergeCell ref="A7:AA7"/>
    <mergeCell ref="A8:AA8"/>
    <mergeCell ref="A9:A12"/>
    <mergeCell ref="B9:B12"/>
    <mergeCell ref="C9:C12"/>
    <mergeCell ref="D9:O10"/>
    <mergeCell ref="P9:AM9"/>
    <mergeCell ref="P10:U10"/>
    <mergeCell ref="V10:AA10"/>
    <mergeCell ref="AB10:AG10"/>
    <mergeCell ref="AH10:AM10"/>
    <mergeCell ref="D11:I11"/>
    <mergeCell ref="J11:O11"/>
    <mergeCell ref="P11:U11"/>
    <mergeCell ref="V11:AA11"/>
    <mergeCell ref="AB11:AG11"/>
    <mergeCell ref="AH11:AM11"/>
  </mergeCells>
  <printOptions headings="0" gridLines="0"/>
  <pageMargins left="0.15748031496062992" right="0.15748031496062992" top="0.74803149606299213" bottom="0.19685039370078738" header="0.31496062992125984" footer="0.15748031496062992"/>
  <pageSetup paperSize="9" scale="100" firstPageNumber="1" fitToWidth="0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Толкачева Ирина Юрьевна</dc:creator>
  <cp:revision>3</cp:revision>
  <dcterms:created xsi:type="dcterms:W3CDTF">2016-07-13T13:24:50Z</dcterms:created>
  <dcterms:modified xsi:type="dcterms:W3CDTF">2024-10-31T16:16:41Z</dcterms:modified>
</cp:coreProperties>
</file>