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оперативка!$A$2:$Y$238</definedName>
  </definedNames>
  <calcPr calcId="145621"/>
</workbook>
</file>

<file path=xl/calcChain.xml><?xml version="1.0" encoding="utf-8"?>
<calcChain xmlns="http://schemas.openxmlformats.org/spreadsheetml/2006/main">
  <c r="N173" i="1" l="1"/>
  <c r="O205" i="1"/>
  <c r="C235" i="1"/>
  <c r="C164" i="1" l="1"/>
  <c r="X190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D160" i="1" l="1"/>
  <c r="D161" i="1"/>
  <c r="D162" i="1"/>
  <c r="D163" i="1"/>
  <c r="C102" i="1"/>
  <c r="C111" i="1"/>
  <c r="C119" i="1"/>
  <c r="J126" i="1"/>
  <c r="I126" i="1"/>
  <c r="H126" i="1"/>
  <c r="G126" i="1"/>
  <c r="F126" i="1"/>
  <c r="E126" i="1"/>
  <c r="C126" i="1" l="1"/>
  <c r="P170" i="1"/>
  <c r="E205" i="1" l="1"/>
  <c r="F205" i="1" l="1"/>
  <c r="Q205" i="1" l="1"/>
  <c r="G205" i="1"/>
  <c r="T173" i="1" l="1"/>
  <c r="W170" i="1" l="1"/>
  <c r="Q128" i="1"/>
  <c r="Y170" i="1"/>
  <c r="Y159" i="1"/>
  <c r="L145" i="1" l="1"/>
  <c r="L128" i="1"/>
  <c r="L129" i="1"/>
  <c r="P205" i="1" l="1"/>
  <c r="W205" i="1"/>
  <c r="Y205" i="1"/>
  <c r="H205" i="1"/>
  <c r="J205" i="1"/>
  <c r="O227" i="1"/>
  <c r="J145" i="1"/>
  <c r="K204" i="1"/>
  <c r="B159" i="1" l="1"/>
  <c r="X159" i="1" l="1"/>
  <c r="J170" i="1"/>
  <c r="B173" i="1" l="1"/>
  <c r="B155" i="1"/>
  <c r="Q103" i="1" l="1"/>
  <c r="Q105" i="1" s="1"/>
  <c r="Q104" i="1" l="1"/>
  <c r="G170" i="1"/>
  <c r="N155" i="1" l="1"/>
  <c r="X170" i="1"/>
  <c r="B205" i="1"/>
  <c r="D140" i="1" l="1"/>
  <c r="D141" i="1"/>
  <c r="D142" i="1"/>
  <c r="B145" i="1"/>
  <c r="D203" i="1" l="1"/>
  <c r="E103" i="1" l="1"/>
  <c r="E104" i="1" s="1"/>
  <c r="F103" i="1"/>
  <c r="F104" i="1" s="1"/>
  <c r="H170" i="1" l="1"/>
  <c r="H173" i="1"/>
  <c r="J173" i="1" l="1"/>
  <c r="J128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D131" i="1" l="1"/>
  <c r="M173" i="1" l="1"/>
  <c r="M129" i="1"/>
  <c r="O129" i="1"/>
  <c r="K227" i="1"/>
  <c r="K173" i="1"/>
  <c r="P129" i="1"/>
  <c r="Q129" i="1"/>
  <c r="R128" i="1" l="1"/>
  <c r="R129" i="1"/>
  <c r="R126" i="1"/>
  <c r="G159" i="1"/>
  <c r="K129" i="1"/>
  <c r="P126" i="1"/>
  <c r="C143" i="1" l="1"/>
  <c r="D143" i="1" s="1"/>
  <c r="F129" i="1"/>
  <c r="S129" i="1" l="1"/>
  <c r="T129" i="1"/>
  <c r="I128" i="1" l="1"/>
  <c r="W128" i="1" l="1"/>
  <c r="W129" i="1"/>
  <c r="X127" i="1" l="1"/>
  <c r="C133" i="1" l="1"/>
  <c r="D133" i="1" s="1"/>
  <c r="F201" i="1" l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U129" i="1" l="1"/>
  <c r="T128" i="1" l="1"/>
  <c r="J129" i="1"/>
  <c r="J127" i="1"/>
  <c r="H128" i="1" l="1"/>
  <c r="C157" i="1" l="1"/>
  <c r="D157" i="1" s="1"/>
  <c r="C135" i="1"/>
  <c r="D135" i="1" s="1"/>
  <c r="C136" i="1"/>
  <c r="D136" i="1" s="1"/>
  <c r="C137" i="1"/>
  <c r="D137" i="1" s="1"/>
  <c r="C139" i="1"/>
  <c r="C142" i="1"/>
  <c r="C146" i="1"/>
  <c r="D146" i="1" s="1"/>
  <c r="C147" i="1"/>
  <c r="D147" i="1" s="1"/>
  <c r="C148" i="1"/>
  <c r="D148" i="1" s="1"/>
  <c r="C150" i="1"/>
  <c r="D150" i="1" s="1"/>
  <c r="C152" i="1"/>
  <c r="D152" i="1" s="1"/>
  <c r="C153" i="1"/>
  <c r="C134" i="1"/>
  <c r="D134" i="1" s="1"/>
  <c r="C145" i="1" l="1"/>
  <c r="D145" i="1" s="1"/>
  <c r="D139" i="1"/>
  <c r="D153" i="1"/>
  <c r="C155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7" i="1" l="1"/>
  <c r="C158" i="1" l="1"/>
  <c r="D158" i="1" s="1"/>
  <c r="C160" i="1"/>
  <c r="C161" i="1"/>
  <c r="C162" i="1"/>
  <c r="C168" i="1"/>
  <c r="C169" i="1"/>
  <c r="C171" i="1"/>
  <c r="C172" i="1"/>
  <c r="D172" i="1" s="1"/>
  <c r="C174" i="1"/>
  <c r="D174" i="1" s="1"/>
  <c r="C175" i="1"/>
  <c r="D175" i="1" s="1"/>
  <c r="C177" i="1"/>
  <c r="D177" i="1" s="1"/>
  <c r="C178" i="1"/>
  <c r="D178" i="1" s="1"/>
  <c r="C180" i="1"/>
  <c r="D180" i="1" s="1"/>
  <c r="C181" i="1"/>
  <c r="D181" i="1" s="1"/>
  <c r="C183" i="1"/>
  <c r="D183" i="1" s="1"/>
  <c r="C184" i="1"/>
  <c r="D184" i="1" s="1"/>
  <c r="C186" i="1"/>
  <c r="D186" i="1" s="1"/>
  <c r="C187" i="1"/>
  <c r="D187" i="1" s="1"/>
  <c r="C188" i="1"/>
  <c r="C189" i="1"/>
  <c r="C191" i="1"/>
  <c r="D191" i="1" s="1"/>
  <c r="C192" i="1"/>
  <c r="D192" i="1" s="1"/>
  <c r="O126" i="1"/>
  <c r="V129" i="1"/>
  <c r="V126" i="1"/>
  <c r="D171" i="1" l="1"/>
  <c r="C173" i="1"/>
  <c r="C170" i="1"/>
  <c r="H129" i="1"/>
  <c r="L127" i="1" l="1"/>
  <c r="L126" i="1"/>
  <c r="X129" i="1" l="1"/>
  <c r="C115" i="1"/>
  <c r="D115" i="1" s="1"/>
  <c r="H127" i="1" l="1"/>
  <c r="U126" i="1" l="1"/>
  <c r="U127" i="1"/>
  <c r="I127" i="1"/>
  <c r="T126" i="1"/>
  <c r="G129" i="1" l="1"/>
  <c r="G127" i="1"/>
  <c r="P227" i="1" l="1"/>
  <c r="M127" i="1" l="1"/>
  <c r="M126" i="1"/>
  <c r="S227" i="1" l="1"/>
  <c r="E127" i="1" l="1"/>
  <c r="X126" i="1" l="1"/>
  <c r="J227" i="1" l="1"/>
  <c r="C221" i="1" l="1"/>
  <c r="O196" i="1" l="1"/>
  <c r="C224" i="1" l="1"/>
  <c r="D224" i="1" s="1"/>
  <c r="E223" i="1" l="1"/>
  <c r="Y195" i="1" l="1"/>
  <c r="T195" i="1"/>
  <c r="P195" i="1"/>
  <c r="G196" i="1"/>
  <c r="G195" i="1"/>
  <c r="M195" i="1"/>
  <c r="Y196" i="1" l="1"/>
  <c r="P196" i="1"/>
  <c r="M196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D102" i="1"/>
  <c r="C106" i="1"/>
  <c r="D106" i="1" s="1"/>
  <c r="C107" i="1"/>
  <c r="D107" i="1" s="1"/>
  <c r="C108" i="1"/>
  <c r="D108" i="1" s="1"/>
  <c r="C109" i="1"/>
  <c r="D109" i="1" s="1"/>
  <c r="C110" i="1"/>
  <c r="D110" i="1" s="1"/>
  <c r="D111" i="1"/>
  <c r="C113" i="1"/>
  <c r="D113" i="1" s="1"/>
  <c r="C114" i="1"/>
  <c r="D114" i="1" s="1"/>
  <c r="C116" i="1"/>
  <c r="D116" i="1" s="1"/>
  <c r="C117" i="1"/>
  <c r="C118" i="1"/>
  <c r="D118" i="1" s="1"/>
  <c r="D119" i="1"/>
  <c r="C121" i="1"/>
  <c r="D121" i="1" s="1"/>
  <c r="C122" i="1"/>
  <c r="D122" i="1" s="1"/>
  <c r="C123" i="1"/>
  <c r="C124" i="1"/>
  <c r="D124" i="1" s="1"/>
  <c r="C125" i="1"/>
  <c r="C193" i="1"/>
  <c r="D193" i="1" s="1"/>
  <c r="C194" i="1"/>
  <c r="D194" i="1" s="1"/>
  <c r="C79" i="1"/>
  <c r="C129" i="1" l="1"/>
  <c r="D129" i="1" s="1"/>
  <c r="D123" i="1"/>
  <c r="D117" i="1"/>
  <c r="D125" i="1"/>
  <c r="C127" i="1"/>
  <c r="D127" i="1" s="1"/>
  <c r="C128" i="1"/>
  <c r="D128" i="1" s="1"/>
  <c r="C131" i="1"/>
  <c r="C130" i="1"/>
  <c r="D130" i="1" s="1"/>
  <c r="C196" i="1"/>
  <c r="D196" i="1" s="1"/>
  <c r="E62" i="1"/>
  <c r="D126" i="1" l="1"/>
  <c r="V223" i="1"/>
  <c r="O219" i="1" l="1"/>
  <c r="U223" i="1"/>
  <c r="U219" i="1"/>
  <c r="L223" i="1" l="1"/>
  <c r="L219" i="1"/>
  <c r="J223" i="1" l="1"/>
  <c r="P219" i="1" l="1"/>
  <c r="N219" i="1"/>
  <c r="V219" i="1"/>
  <c r="V59" i="1"/>
  <c r="F219" i="1" l="1"/>
  <c r="M219" i="1" l="1"/>
  <c r="R219" i="1" l="1"/>
  <c r="K219" i="1"/>
  <c r="E44" i="1" l="1"/>
  <c r="C41" i="1"/>
  <c r="Q219" i="1" l="1"/>
  <c r="E219" i="1"/>
  <c r="O223" i="1" l="1"/>
  <c r="S219" i="1" l="1"/>
  <c r="N223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U59" i="1" l="1"/>
  <c r="S62" i="1" l="1"/>
  <c r="L62" i="1"/>
  <c r="L58" i="1" l="1"/>
  <c r="E63" i="1" l="1"/>
  <c r="N59" i="1"/>
  <c r="C210" i="1" l="1"/>
  <c r="D210" i="1" s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E130" i="1" l="1"/>
  <c r="J164" i="1" l="1"/>
  <c r="J165" i="1"/>
  <c r="N112" i="1" l="1"/>
  <c r="W137" i="1" l="1"/>
  <c r="W103" i="1"/>
  <c r="W105" i="1" s="1"/>
  <c r="V138" i="1" l="1"/>
  <c r="T137" i="1" l="1"/>
  <c r="T138" i="1"/>
  <c r="B105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O148" i="1" l="1"/>
  <c r="H131" i="1" l="1"/>
  <c r="H105" i="1"/>
  <c r="H138" i="1" l="1"/>
  <c r="O103" i="1" l="1"/>
  <c r="Q163" i="1"/>
  <c r="V103" i="1" l="1"/>
  <c r="G163" i="1" l="1"/>
  <c r="O149" i="1"/>
  <c r="M103" i="1" l="1"/>
  <c r="M104" i="1" l="1"/>
  <c r="M112" i="1"/>
  <c r="B156" i="1"/>
  <c r="H164" i="1" l="1"/>
  <c r="H167" i="1" s="1"/>
  <c r="I163" i="1" l="1"/>
  <c r="C163" i="1" s="1"/>
  <c r="E149" i="1" l="1"/>
  <c r="E105" i="1" l="1"/>
  <c r="E156" i="1"/>
  <c r="W138" i="1"/>
  <c r="E167" i="1" l="1"/>
  <c r="Y164" i="1" l="1"/>
  <c r="Y167" i="1" s="1"/>
  <c r="Y165" i="1"/>
  <c r="Y166" i="1" l="1"/>
  <c r="L167" i="1" l="1"/>
  <c r="G164" i="1"/>
  <c r="G167" i="1" l="1"/>
  <c r="I164" i="1"/>
  <c r="I167" i="1" s="1"/>
  <c r="J167" i="1"/>
  <c r="K164" i="1"/>
  <c r="K167" i="1" s="1"/>
  <c r="M164" i="1"/>
  <c r="M167" i="1" s="1"/>
  <c r="N167" i="1"/>
  <c r="O167" i="1"/>
  <c r="F167" i="1" l="1"/>
  <c r="X164" i="1"/>
  <c r="X167" i="1" s="1"/>
  <c r="Q167" i="1" l="1"/>
  <c r="R105" i="1"/>
  <c r="M105" i="1"/>
  <c r="H165" i="1"/>
  <c r="I165" i="1"/>
  <c r="K165" i="1"/>
  <c r="M165" i="1"/>
  <c r="P165" i="1"/>
  <c r="T165" i="1"/>
  <c r="W165" i="1"/>
  <c r="X165" i="1"/>
  <c r="P164" i="1"/>
  <c r="D164" i="1" s="1"/>
  <c r="R167" i="1"/>
  <c r="S167" i="1"/>
  <c r="T164" i="1"/>
  <c r="T167" i="1" s="1"/>
  <c r="U167" i="1"/>
  <c r="V167" i="1"/>
  <c r="W164" i="1"/>
  <c r="W167" i="1" s="1"/>
  <c r="G165" i="1"/>
  <c r="C165" i="1" l="1"/>
  <c r="P167" i="1"/>
  <c r="C167" i="1" s="1"/>
  <c r="D167" i="1" s="1"/>
  <c r="D165" i="1" l="1"/>
  <c r="C166" i="1"/>
  <c r="D166" i="1" s="1"/>
  <c r="T131" i="1"/>
  <c r="R130" i="1" l="1"/>
  <c r="M131" i="1" l="1"/>
  <c r="G131" i="1"/>
  <c r="S131" i="1" l="1"/>
  <c r="X131" i="1"/>
  <c r="X103" i="1" l="1"/>
  <c r="X105" i="1" s="1"/>
  <c r="Y103" i="1"/>
  <c r="Y105" i="1" s="1"/>
  <c r="B18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M166" i="1" l="1"/>
  <c r="I166" i="1"/>
  <c r="T166" i="1"/>
  <c r="H166" i="1"/>
  <c r="J166" i="1"/>
  <c r="P166" i="1"/>
  <c r="X166" i="1"/>
  <c r="W166" i="1"/>
  <c r="K166" i="1"/>
  <c r="G166" i="1"/>
  <c r="T103" i="1" l="1"/>
  <c r="T105" i="1" s="1"/>
  <c r="T199" i="1" l="1"/>
  <c r="O199" i="1" l="1"/>
  <c r="G130" i="1" l="1"/>
  <c r="X130" i="1"/>
  <c r="C207" i="1" l="1"/>
  <c r="D207" i="1" s="1"/>
  <c r="C206" i="1"/>
  <c r="D206" i="1" s="1"/>
  <c r="R199" i="1" l="1"/>
  <c r="S199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4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N104" i="1"/>
  <c r="N105" i="1"/>
  <c r="J104" i="1"/>
  <c r="J105" i="1"/>
  <c r="F105" i="1"/>
  <c r="U104" i="1"/>
  <c r="U105" i="1"/>
  <c r="S104" i="1"/>
  <c r="S105" i="1"/>
  <c r="V104" i="1"/>
  <c r="V105" i="1"/>
  <c r="C176" i="1"/>
  <c r="D176" i="1" s="1"/>
  <c r="D103" i="1" l="1"/>
  <c r="C105" i="1"/>
  <c r="D105" i="1" s="1"/>
  <c r="H199" i="1" l="1"/>
  <c r="B199" i="1" l="1"/>
  <c r="C198" i="1" l="1"/>
  <c r="D198" i="1" s="1"/>
  <c r="C197" i="1"/>
  <c r="D197" i="1" s="1"/>
  <c r="C199" i="1" l="1"/>
  <c r="D199" i="1" s="1"/>
  <c r="W199" i="1" l="1"/>
  <c r="C179" i="1" l="1"/>
  <c r="C190" i="1" l="1"/>
  <c r="E145" i="1" l="1"/>
  <c r="F138" i="1" l="1"/>
  <c r="G138" i="1"/>
  <c r="I138" i="1"/>
  <c r="J138" i="1"/>
  <c r="L138" i="1"/>
  <c r="M138" i="1"/>
  <c r="N138" i="1"/>
  <c r="P138" i="1"/>
  <c r="R138" i="1"/>
  <c r="S138" i="1"/>
  <c r="U138" i="1"/>
  <c r="X138" i="1"/>
  <c r="Y138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C149" i="1" l="1"/>
  <c r="D149" i="1" s="1"/>
  <c r="C138" i="1"/>
  <c r="D138" i="1" s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B201" i="1"/>
  <c r="C203" i="1"/>
  <c r="C140" i="1" l="1"/>
  <c r="C141" i="1"/>
  <c r="C156" i="1"/>
  <c r="D156" i="1" s="1"/>
  <c r="K155" i="1"/>
  <c r="P229" i="1" l="1"/>
  <c r="D155" i="1" l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L233" i="1" l="1"/>
  <c r="L235" i="1" s="1"/>
  <c r="E233" i="1"/>
  <c r="E235" i="1" s="1"/>
  <c r="X233" i="1"/>
  <c r="X235" i="1" s="1"/>
  <c r="H233" i="1"/>
  <c r="H235" i="1" s="1"/>
  <c r="O233" i="1"/>
  <c r="O235" i="1" s="1"/>
  <c r="F233" i="1"/>
  <c r="F235" i="1" s="1"/>
  <c r="B229" i="1"/>
  <c r="I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H227" i="1"/>
  <c r="C225" i="1"/>
  <c r="D225" i="1" s="1"/>
  <c r="C226" i="1"/>
  <c r="D226" i="1" s="1"/>
  <c r="B222" i="1"/>
  <c r="D221" i="1"/>
  <c r="C220" i="1"/>
  <c r="D220" i="1" s="1"/>
  <c r="Y219" i="1"/>
  <c r="G219" i="1"/>
  <c r="B218" i="1"/>
  <c r="C217" i="1"/>
  <c r="D217" i="1" s="1"/>
  <c r="C216" i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S205" i="1"/>
  <c r="K205" i="1"/>
  <c r="C204" i="1"/>
  <c r="D204" i="1" s="1"/>
  <c r="C202" i="1"/>
  <c r="D202" i="1" s="1"/>
  <c r="C200" i="1"/>
  <c r="D200" i="1" s="1"/>
  <c r="C185" i="1"/>
  <c r="D185" i="1" s="1"/>
  <c r="C182" i="1"/>
  <c r="B182" i="1"/>
  <c r="B179" i="1"/>
  <c r="D179" i="1" s="1"/>
  <c r="I173" i="1"/>
  <c r="D173" i="1" s="1"/>
  <c r="C159" i="1"/>
  <c r="D159" i="1" s="1"/>
  <c r="Y154" i="1"/>
  <c r="W154" i="1"/>
  <c r="U154" i="1"/>
  <c r="T154" i="1"/>
  <c r="S154" i="1"/>
  <c r="R154" i="1"/>
  <c r="O154" i="1"/>
  <c r="M154" i="1"/>
  <c r="C154" i="1" s="1"/>
  <c r="B154" i="1"/>
  <c r="C151" i="1"/>
  <c r="D151" i="1" s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B144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B120" i="1"/>
  <c r="E112" i="1"/>
  <c r="C112" i="1" s="1"/>
  <c r="B112" i="1"/>
  <c r="D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82" i="1" l="1"/>
  <c r="D144" i="1"/>
  <c r="D120" i="1"/>
  <c r="D112" i="1"/>
  <c r="D154" i="1"/>
  <c r="C201" i="1"/>
  <c r="D201" i="1" s="1"/>
  <c r="C227" i="1"/>
  <c r="D227" i="1" s="1"/>
  <c r="C218" i="1"/>
  <c r="D218" i="1" s="1"/>
  <c r="D216" i="1"/>
  <c r="C223" i="1"/>
  <c r="D223" i="1" s="1"/>
  <c r="C219" i="1"/>
  <c r="D219" i="1" s="1"/>
  <c r="D58" i="1"/>
  <c r="C59" i="1"/>
  <c r="D59" i="1" s="1"/>
  <c r="D54" i="1"/>
  <c r="C26" i="1"/>
  <c r="D26" i="1" s="1"/>
  <c r="C22" i="1"/>
  <c r="D22" i="1" s="1"/>
  <c r="C205" i="1"/>
  <c r="D205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0" i="1"/>
  <c r="C39" i="1"/>
  <c r="D39" i="1" s="1"/>
  <c r="D228" i="1"/>
  <c r="D231" i="1"/>
  <c r="C55" i="1"/>
  <c r="D55" i="1" s="1"/>
  <c r="C222" i="1"/>
  <c r="D222" i="1" s="1"/>
  <c r="C211" i="1"/>
  <c r="D211" i="1" s="1"/>
  <c r="C233" i="1" l="1"/>
  <c r="D235" i="1" l="1"/>
  <c r="D233" i="1"/>
  <c r="C195" i="1" l="1"/>
  <c r="D195" i="1" s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<sst xmlns="http://schemas.openxmlformats.org/spreadsheetml/2006/main" count="275" uniqueCount="219">
  <si>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</si>
  <si>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</si>
  <si>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</si>
  <si>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</si>
  <si>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</si>
  <si>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</si>
  <si>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</si>
  <si>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</si>
  <si>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</si>
  <si>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</si>
  <si>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</si>
  <si>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</si>
  <si>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</si>
  <si>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</si>
  <si>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</si>
  <si>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</si>
  <si>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</si>
  <si>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</si>
  <si>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</si>
  <si>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</si>
  <si>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</si>
  <si>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</si>
  <si>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</si>
  <si>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</si>
  <si>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</si>
  <si>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</si>
  <si>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</si>
  <si>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</si>
  <si>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</si>
  <si>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</si>
  <si>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</si>
  <si>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</si>
  <si>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</si>
  <si>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</si>
  <si>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</si>
  <si>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</si>
  <si>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</si>
  <si>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</si>
  <si>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</si>
  <si>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</si>
  <si>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</si>
  <si>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</si>
  <si>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</si>
  <si>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</si>
  <si>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</si>
  <si>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</si>
  <si>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</si>
  <si>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</si>
  <si>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</si>
  <si>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</si>
  <si>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</si>
  <si>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</si>
  <si>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</si>
  <si>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</si>
  <si>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</si>
  <si>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</si>
  <si>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</si>
  <si>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</si>
  <si>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</si>
  <si>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</si>
  <si>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</si>
  <si>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</si>
  <si>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</si>
  <si>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</si>
  <si>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</si>
  <si>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</si>
  <si>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</si>
  <si>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</si>
  <si>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</si>
  <si>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</si>
  <si>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</si>
  <si>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</si>
  <si>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</si>
  <si>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</si>
  <si>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</si>
  <si>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</si>
  <si>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</si>
  <si>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</si>
  <si>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</si>
  <si>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</si>
  <si>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</si>
  <si>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</si>
  <si>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</si>
  <si>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</si>
  <si>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</si>
  <si>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</si>
  <si>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</si>
  <si>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</si>
  <si>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</si>
  <si>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</si>
  <si>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</si>
  <si>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</si>
  <si>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</si>
  <si>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</si>
  <si>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</si>
  <si>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</si>
  <si>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</si>
  <si>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</si>
  <si>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</si>
  <si>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</si>
  <si>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</si>
  <si>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</si>
  <si>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</si>
  <si>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</si>
  <si>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</si>
  <si>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</si>
  <si>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</si>
  <si>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</si>
  <si>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</si>
  <si>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</si>
  <si>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</si>
  <si>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</si>
  <si>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</si>
  <si>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</si>
  <si>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</si>
  <si>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</si>
  <si>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</si>
  <si>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</si>
  <si>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</si>
  <si>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</si>
  <si>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</si>
  <si>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</si>
  <si>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</si>
  <si>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</si>
  <si>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</si>
  <si>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</si>
  <si>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</si>
  <si>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</si>
  <si>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</si>
  <si>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</si>
  <si>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</si>
  <si>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</si>
  <si>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</si>
  <si>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</si>
  <si>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</si>
  <si>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</si>
  <si>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</si>
  <si>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</si>
  <si>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</si>
  <si>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</si>
  <si>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</si>
  <si>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</si>
  <si>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</si>
  <si>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</si>
  <si>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</si>
  <si>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</si>
  <si>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</si>
  <si>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</si>
  <si>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</si>
  <si>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</si>
  <si>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</si>
  <si>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</si>
  <si>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</si>
  <si>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</si>
  <si>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</si>
  <si>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</si>
  <si>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</si>
  <si>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</si>
  <si>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</si>
  <si>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</si>
  <si>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</si>
  <si>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</si>
  <si>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</si>
  <si>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</si>
  <si>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</si>
  <si>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</si>
  <si>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</si>
  <si>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</si>
  <si>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</si>
  <si>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</si>
  <si>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</si>
  <si>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</si>
  <si>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</si>
  <si>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</si>
  <si>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</si>
  <si>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</si>
  <si>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</si>
  <si>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</si>
  <si>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</si>
  <si>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</si>
  <si>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</si>
  <si>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</si>
  <si>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</si>
  <si>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</si>
  <si>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</si>
  <si>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</si>
  <si>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</si>
  <si>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</si>
  <si>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</si>
  <si>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</si>
  <si>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</si>
  <si>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</si>
  <si>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</si>
  <si>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</si>
  <si>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</si>
  <si>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</si>
  <si>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</si>
  <si>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</si>
  <si>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</si>
  <si>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</si>
  <si>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</si>
  <si>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</si>
  <si>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</si>
  <si>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</si>
  <si>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</si>
  <si>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</si>
  <si>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</si>
  <si>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</si>
  <si>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</si>
  <si>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</si>
  <si>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</si>
  <si>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</si>
  <si>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</si>
  <si>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</si>
  <si>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</si>
  <si>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</si>
  <si>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</si>
  <si>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</si>
  <si>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Информация о сельскохозяйственных работах по состоянию на 18 августа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</si>
</sst>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91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7" fillId="3" borderId="9" xfId="0" applyFont="1" applyFill="1" applyBorder="1" applyAlignment="1">
      <alignment horizontal="center" textRotation="90" wrapText="1"/>
    </xf>
    <xf numFmtId="0" fontId="7" fillId="3" borderId="10" xfId="0" applyFont="1" applyFill="1" applyBorder="1" applyAlignment="1">
      <alignment horizontal="center" textRotation="90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I5" sqref="I5:I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3"/>
    </row>
    <row r="2" spans="1:26" s="3" customFormat="1" ht="29.25" customHeight="1" thickBot="1" x14ac:dyDescent="0.3">
      <c r="A2" s="179" t="s">
        <v>218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2" t="s">
        <v>2</v>
      </c>
      <c r="Y3" s="112"/>
    </row>
    <row r="4" spans="1:26" s="2" customFormat="1" ht="17.25" customHeight="1" thickBot="1" x14ac:dyDescent="0.35">
      <c r="A4" s="180" t="s">
        <v>3</v>
      </c>
      <c r="B4" s="183" t="s">
        <v>210</v>
      </c>
      <c r="C4" s="176" t="s">
        <v>211</v>
      </c>
      <c r="D4" s="176" t="s">
        <v>212</v>
      </c>
      <c r="E4" s="186" t="s">
        <v>4</v>
      </c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  <c r="Z4" s="2" t="s">
        <v>0</v>
      </c>
    </row>
    <row r="5" spans="1:26" s="2" customFormat="1" ht="87" customHeight="1" x14ac:dyDescent="0.25">
      <c r="A5" s="181"/>
      <c r="B5" s="184"/>
      <c r="C5" s="177"/>
      <c r="D5" s="177"/>
      <c r="E5" s="172" t="s">
        <v>5</v>
      </c>
      <c r="F5" s="172" t="s">
        <v>6</v>
      </c>
      <c r="G5" s="170" t="s">
        <v>7</v>
      </c>
      <c r="H5" s="172" t="s">
        <v>8</v>
      </c>
      <c r="I5" s="172" t="s">
        <v>9</v>
      </c>
      <c r="J5" s="172" t="s">
        <v>10</v>
      </c>
      <c r="K5" s="174" t="s">
        <v>11</v>
      </c>
      <c r="L5" s="174" t="s">
        <v>12</v>
      </c>
      <c r="M5" s="172" t="s">
        <v>13</v>
      </c>
      <c r="N5" s="172" t="s">
        <v>14</v>
      </c>
      <c r="O5" s="172" t="s">
        <v>15</v>
      </c>
      <c r="P5" s="170" t="s">
        <v>16</v>
      </c>
      <c r="Q5" s="172" t="s">
        <v>17</v>
      </c>
      <c r="R5" s="189" t="s">
        <v>18</v>
      </c>
      <c r="S5" s="172" t="s">
        <v>19</v>
      </c>
      <c r="T5" s="170" t="s">
        <v>20</v>
      </c>
      <c r="U5" s="172" t="s">
        <v>21</v>
      </c>
      <c r="V5" s="172" t="s">
        <v>22</v>
      </c>
      <c r="W5" s="170" t="s">
        <v>23</v>
      </c>
      <c r="X5" s="172" t="s">
        <v>24</v>
      </c>
      <c r="Y5" s="170" t="s">
        <v>25</v>
      </c>
    </row>
    <row r="6" spans="1:26" s="2" customFormat="1" ht="69.75" customHeight="1" thickBot="1" x14ac:dyDescent="0.3">
      <c r="A6" s="182"/>
      <c r="B6" s="185"/>
      <c r="C6" s="178"/>
      <c r="D6" s="178"/>
      <c r="E6" s="173"/>
      <c r="F6" s="173"/>
      <c r="G6" s="171"/>
      <c r="H6" s="173"/>
      <c r="I6" s="173"/>
      <c r="J6" s="173"/>
      <c r="K6" s="175"/>
      <c r="L6" s="175"/>
      <c r="M6" s="173"/>
      <c r="N6" s="173"/>
      <c r="O6" s="173"/>
      <c r="P6" s="171"/>
      <c r="Q6" s="173"/>
      <c r="R6" s="190"/>
      <c r="S6" s="173"/>
      <c r="T6" s="171"/>
      <c r="U6" s="173"/>
      <c r="V6" s="173"/>
      <c r="W6" s="171"/>
      <c r="X6" s="173"/>
      <c r="Y6" s="171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34">
        <f t="shared" si="1"/>
        <v>1.8017408123791103</v>
      </c>
      <c r="F9" s="134">
        <f t="shared" si="1"/>
        <v>1.0771388499298737</v>
      </c>
      <c r="G9" s="134">
        <f t="shared" si="1"/>
        <v>1.0081546360616127</v>
      </c>
      <c r="H9" s="134">
        <f t="shared" si="1"/>
        <v>1</v>
      </c>
      <c r="I9" s="134">
        <f t="shared" si="1"/>
        <v>1</v>
      </c>
      <c r="J9" s="134">
        <f t="shared" si="1"/>
        <v>1.1718701700154559</v>
      </c>
      <c r="K9" s="134">
        <f t="shared" si="1"/>
        <v>1.0022573363431151</v>
      </c>
      <c r="L9" s="134">
        <f t="shared" si="1"/>
        <v>1.0073397780164697</v>
      </c>
      <c r="M9" s="134">
        <f t="shared" si="1"/>
        <v>1.3853572994300745</v>
      </c>
      <c r="N9" s="134">
        <f t="shared" si="1"/>
        <v>1.199421965317919</v>
      </c>
      <c r="O9" s="134">
        <f t="shared" si="1"/>
        <v>1.0943635212159595</v>
      </c>
      <c r="P9" s="134">
        <f t="shared" si="1"/>
        <v>1</v>
      </c>
      <c r="Q9" s="134">
        <f t="shared" si="1"/>
        <v>1.5239628040057225</v>
      </c>
      <c r="R9" s="134">
        <f t="shared" si="1"/>
        <v>1</v>
      </c>
      <c r="S9" s="134">
        <f t="shared" si="1"/>
        <v>1.0346983432322601</v>
      </c>
      <c r="T9" s="134">
        <f t="shared" si="1"/>
        <v>0.99185946872322195</v>
      </c>
      <c r="U9" s="134">
        <f t="shared" si="1"/>
        <v>1</v>
      </c>
      <c r="V9" s="134">
        <f t="shared" si="1"/>
        <v>1</v>
      </c>
      <c r="W9" s="134">
        <f t="shared" si="1"/>
        <v>1.1708222811671087</v>
      </c>
      <c r="X9" s="134">
        <f t="shared" si="1"/>
        <v>1.0715178794698674</v>
      </c>
      <c r="Y9" s="134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4">
        <f>E10/E8</f>
        <v>1</v>
      </c>
      <c r="F11" s="134">
        <f>F10/F8</f>
        <v>0.95833333333333337</v>
      </c>
      <c r="G11" s="134">
        <f t="shared" ref="G11:Y11" si="2">G10/G8</f>
        <v>1</v>
      </c>
      <c r="H11" s="134">
        <v>0.99</v>
      </c>
      <c r="I11" s="134">
        <f t="shared" si="2"/>
        <v>1</v>
      </c>
      <c r="J11" s="134">
        <f t="shared" si="2"/>
        <v>1</v>
      </c>
      <c r="K11" s="134">
        <v>1</v>
      </c>
      <c r="L11" s="134">
        <v>0.99</v>
      </c>
      <c r="M11" s="134">
        <f t="shared" si="2"/>
        <v>1</v>
      </c>
      <c r="N11" s="134">
        <f t="shared" si="2"/>
        <v>0.97590361445783136</v>
      </c>
      <c r="O11" s="134">
        <v>0.98</v>
      </c>
      <c r="P11" s="134">
        <f t="shared" si="2"/>
        <v>1</v>
      </c>
      <c r="Q11" s="134">
        <v>0.998</v>
      </c>
      <c r="R11" s="134">
        <f t="shared" si="2"/>
        <v>1</v>
      </c>
      <c r="S11" s="134">
        <f t="shared" si="2"/>
        <v>1.0001208459214501</v>
      </c>
      <c r="T11" s="134">
        <v>0.93</v>
      </c>
      <c r="U11" s="134">
        <v>1</v>
      </c>
      <c r="V11" s="134">
        <v>1</v>
      </c>
      <c r="W11" s="134">
        <f t="shared" si="2"/>
        <v>1</v>
      </c>
      <c r="X11" s="134">
        <f t="shared" si="2"/>
        <v>1</v>
      </c>
      <c r="Y11" s="134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5">
        <v>110</v>
      </c>
      <c r="F12" s="135">
        <v>830</v>
      </c>
      <c r="G12" s="135">
        <v>3010</v>
      </c>
      <c r="H12" s="135">
        <v>2395</v>
      </c>
      <c r="I12" s="135">
        <v>873</v>
      </c>
      <c r="J12" s="135">
        <v>3250</v>
      </c>
      <c r="K12" s="135">
        <v>780</v>
      </c>
      <c r="L12" s="135">
        <v>681</v>
      </c>
      <c r="M12" s="135">
        <v>725</v>
      </c>
      <c r="N12" s="135">
        <v>525</v>
      </c>
      <c r="O12" s="135">
        <v>860</v>
      </c>
      <c r="P12" s="135">
        <v>920</v>
      </c>
      <c r="Q12" s="135">
        <v>1513</v>
      </c>
      <c r="R12" s="135"/>
      <c r="S12" s="135">
        <v>1662</v>
      </c>
      <c r="T12" s="135">
        <v>675</v>
      </c>
      <c r="U12" s="135">
        <v>1620</v>
      </c>
      <c r="V12" s="135">
        <v>534</v>
      </c>
      <c r="W12" s="135">
        <v>1349</v>
      </c>
      <c r="X12" s="135">
        <v>4370</v>
      </c>
      <c r="Y12" s="135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4">
        <v>268.39999999999998</v>
      </c>
      <c r="F16" s="114">
        <v>181.8</v>
      </c>
      <c r="G16" s="114">
        <v>597.6</v>
      </c>
      <c r="H16" s="114">
        <v>1396.4</v>
      </c>
      <c r="I16" s="114">
        <v>363.2</v>
      </c>
      <c r="J16" s="114">
        <v>496.3</v>
      </c>
      <c r="K16" s="114">
        <v>781</v>
      </c>
      <c r="L16" s="114">
        <v>850.5</v>
      </c>
      <c r="M16" s="114">
        <v>782.1</v>
      </c>
      <c r="N16" s="114">
        <v>210</v>
      </c>
      <c r="O16" s="114">
        <v>484.8</v>
      </c>
      <c r="P16" s="114">
        <v>248.3</v>
      </c>
      <c r="Q16" s="114">
        <v>516.20000000000005</v>
      </c>
      <c r="R16" s="114">
        <v>356</v>
      </c>
      <c r="S16" s="114">
        <v>868</v>
      </c>
      <c r="T16" s="114">
        <v>561.20000000000005</v>
      </c>
      <c r="U16" s="114">
        <v>219.8</v>
      </c>
      <c r="V16" s="114">
        <v>145.1</v>
      </c>
      <c r="W16" s="114">
        <v>605.70000000000005</v>
      </c>
      <c r="X16" s="114">
        <v>1368.7</v>
      </c>
      <c r="Y16" s="114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213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9" customFormat="1" ht="30" hidden="1" customHeight="1" x14ac:dyDescent="0.25">
      <c r="A41" s="126" t="s">
        <v>158</v>
      </c>
      <c r="B41" s="127">
        <v>214000</v>
      </c>
      <c r="C41" s="127">
        <f>SUM(E41:Y41)</f>
        <v>222813.5</v>
      </c>
      <c r="D41" s="14">
        <f t="shared" si="0"/>
        <v>1.0411845794392522</v>
      </c>
      <c r="E41" s="9">
        <v>16100</v>
      </c>
      <c r="F41" s="137">
        <v>7260</v>
      </c>
      <c r="G41" s="137">
        <v>15601</v>
      </c>
      <c r="H41" s="137">
        <v>13502</v>
      </c>
      <c r="I41" s="137">
        <v>6156</v>
      </c>
      <c r="J41" s="137">
        <v>15698</v>
      </c>
      <c r="K41" s="137">
        <v>7757</v>
      </c>
      <c r="L41" s="137">
        <v>11282</v>
      </c>
      <c r="M41" s="137">
        <v>10636</v>
      </c>
      <c r="N41" s="137">
        <v>3724</v>
      </c>
      <c r="O41" s="137">
        <v>6680</v>
      </c>
      <c r="P41" s="137">
        <v>9900</v>
      </c>
      <c r="Q41" s="137">
        <v>13435</v>
      </c>
      <c r="R41" s="137">
        <v>12998</v>
      </c>
      <c r="S41" s="137">
        <v>11222</v>
      </c>
      <c r="T41" s="137">
        <v>9728</v>
      </c>
      <c r="U41" s="137">
        <v>9102</v>
      </c>
      <c r="V41" s="137">
        <v>4626.5</v>
      </c>
      <c r="W41" s="137">
        <v>8736</v>
      </c>
      <c r="X41" s="137">
        <v>18395</v>
      </c>
      <c r="Y41" s="137">
        <v>10275</v>
      </c>
      <c r="Z41" s="128"/>
    </row>
    <row r="42" spans="1:29" s="2" customFormat="1" ht="30" hidden="1" customHeight="1" x14ac:dyDescent="0.25">
      <c r="A42" s="29" t="s">
        <v>215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8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6" t="s">
        <v>59</v>
      </c>
      <c r="B53" s="127">
        <v>5500</v>
      </c>
      <c r="C53" s="127">
        <f>SUM(E53:Y53)</f>
        <v>5134</v>
      </c>
      <c r="D53" s="14">
        <f t="shared" si="14"/>
        <v>0.93345454545454543</v>
      </c>
      <c r="E53" s="138">
        <v>180</v>
      </c>
      <c r="F53" s="138">
        <v>130</v>
      </c>
      <c r="G53" s="31">
        <v>802</v>
      </c>
      <c r="H53" s="31">
        <v>367</v>
      </c>
      <c r="I53" s="138">
        <v>10</v>
      </c>
      <c r="J53" s="138">
        <v>150</v>
      </c>
      <c r="K53" s="31">
        <v>505</v>
      </c>
      <c r="L53" s="31">
        <v>767</v>
      </c>
      <c r="M53" s="31">
        <v>250</v>
      </c>
      <c r="N53" s="138">
        <v>30</v>
      </c>
      <c r="O53" s="138">
        <v>180</v>
      </c>
      <c r="P53" s="138">
        <v>291</v>
      </c>
      <c r="Q53" s="138">
        <v>12</v>
      </c>
      <c r="R53" s="138">
        <v>400</v>
      </c>
      <c r="S53" s="138">
        <v>154</v>
      </c>
      <c r="T53" s="31">
        <v>60</v>
      </c>
      <c r="U53" s="31">
        <v>105</v>
      </c>
      <c r="V53" s="31">
        <v>20</v>
      </c>
      <c r="W53" s="31">
        <v>355</v>
      </c>
      <c r="X53" s="138">
        <v>366</v>
      </c>
      <c r="Y53" s="139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40">
        <v>180</v>
      </c>
      <c r="F54" s="140">
        <v>150</v>
      </c>
      <c r="G54" s="141">
        <v>802</v>
      </c>
      <c r="H54" s="141">
        <v>359</v>
      </c>
      <c r="I54" s="141">
        <v>52</v>
      </c>
      <c r="J54" s="141">
        <v>150</v>
      </c>
      <c r="K54" s="141">
        <v>566</v>
      </c>
      <c r="L54" s="141">
        <v>709</v>
      </c>
      <c r="M54" s="141">
        <v>244.25</v>
      </c>
      <c r="N54" s="140">
        <v>30</v>
      </c>
      <c r="O54" s="141">
        <v>217.5</v>
      </c>
      <c r="P54" s="141">
        <v>315</v>
      </c>
      <c r="Q54" s="141">
        <v>13</v>
      </c>
      <c r="R54" s="140">
        <v>401.5</v>
      </c>
      <c r="S54" s="141">
        <v>156.5</v>
      </c>
      <c r="T54" s="141">
        <v>60</v>
      </c>
      <c r="U54" s="141">
        <v>95</v>
      </c>
      <c r="V54" s="141">
        <v>41.4</v>
      </c>
      <c r="W54" s="141">
        <v>253</v>
      </c>
      <c r="X54" s="141">
        <v>366</v>
      </c>
      <c r="Y54" s="141"/>
      <c r="Z54" s="19"/>
    </row>
    <row r="55" spans="1:26" s="129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2">
        <f t="shared" ref="E55:X55" si="17">E54/E53</f>
        <v>1</v>
      </c>
      <c r="F55" s="142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2">
        <f t="shared" si="17"/>
        <v>5.2</v>
      </c>
      <c r="J55" s="142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2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2">
        <f t="shared" si="17"/>
        <v>1.0833333333333333</v>
      </c>
      <c r="R55" s="142">
        <f t="shared" si="17"/>
        <v>1.0037499999999999</v>
      </c>
      <c r="S55" s="142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2">
        <f t="shared" si="17"/>
        <v>1</v>
      </c>
      <c r="Y55" s="143"/>
      <c r="Z55" s="130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8"/>
      <c r="G56" s="31">
        <v>690</v>
      </c>
      <c r="H56" s="31"/>
      <c r="I56" s="31"/>
      <c r="J56" s="31"/>
      <c r="K56" s="31"/>
      <c r="L56" s="31"/>
      <c r="M56" s="31"/>
      <c r="N56" s="138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6" t="s">
        <v>152</v>
      </c>
      <c r="B57" s="127">
        <v>900</v>
      </c>
      <c r="C57" s="127">
        <f>SUM(E57:Y57)</f>
        <v>902</v>
      </c>
      <c r="D57" s="118">
        <f t="shared" si="14"/>
        <v>1.0022222222222221</v>
      </c>
      <c r="E57" s="138">
        <v>25</v>
      </c>
      <c r="F57" s="138">
        <v>100</v>
      </c>
      <c r="G57" s="31">
        <v>82</v>
      </c>
      <c r="H57" s="139"/>
      <c r="I57" s="138">
        <v>16</v>
      </c>
      <c r="J57" s="138">
        <v>10</v>
      </c>
      <c r="K57" s="31">
        <v>118</v>
      </c>
      <c r="L57" s="31">
        <v>75</v>
      </c>
      <c r="M57" s="31">
        <v>50</v>
      </c>
      <c r="N57" s="138">
        <v>4</v>
      </c>
      <c r="O57" s="138">
        <v>35</v>
      </c>
      <c r="P57" s="138">
        <v>97</v>
      </c>
      <c r="Q57" s="139"/>
      <c r="R57" s="138">
        <v>6</v>
      </c>
      <c r="S57" s="138">
        <v>36</v>
      </c>
      <c r="T57" s="31">
        <v>28</v>
      </c>
      <c r="U57" s="31">
        <v>5</v>
      </c>
      <c r="V57" s="31">
        <v>10</v>
      </c>
      <c r="W57" s="31">
        <v>95</v>
      </c>
      <c r="X57" s="138">
        <v>90</v>
      </c>
      <c r="Y57" s="138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4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5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6"/>
      <c r="Q73" s="146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6">
        <v>160</v>
      </c>
      <c r="Q74" s="146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6">
        <v>70</v>
      </c>
      <c r="Q75" s="146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6"/>
      <c r="Q76" s="146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6"/>
      <c r="Q77" s="146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6"/>
      <c r="Q78" s="146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6"/>
      <c r="Q79" s="146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5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7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9">
        <f>(E42-E87)</f>
        <v>1385</v>
      </c>
      <c r="F86" s="149">
        <f t="shared" ref="F86:Y86" si="24">(F42-F87)</f>
        <v>1000</v>
      </c>
      <c r="G86" s="149">
        <f t="shared" si="24"/>
        <v>101</v>
      </c>
      <c r="H86" s="149">
        <f t="shared" si="24"/>
        <v>2400</v>
      </c>
      <c r="I86" s="149">
        <f t="shared" si="24"/>
        <v>221</v>
      </c>
      <c r="J86" s="149">
        <f t="shared" si="24"/>
        <v>0</v>
      </c>
      <c r="K86" s="149">
        <f t="shared" si="24"/>
        <v>580</v>
      </c>
      <c r="L86" s="149">
        <f t="shared" si="24"/>
        <v>216.95000000000073</v>
      </c>
      <c r="M86" s="149">
        <f t="shared" si="24"/>
        <v>1969</v>
      </c>
      <c r="N86" s="149">
        <f t="shared" si="24"/>
        <v>1014</v>
      </c>
      <c r="O86" s="149">
        <f t="shared" si="24"/>
        <v>1167</v>
      </c>
      <c r="P86" s="149">
        <f t="shared" si="24"/>
        <v>1589</v>
      </c>
      <c r="Q86" s="149">
        <f t="shared" si="24"/>
        <v>1581</v>
      </c>
      <c r="R86" s="149">
        <f t="shared" si="24"/>
        <v>566</v>
      </c>
      <c r="S86" s="149">
        <f t="shared" si="24"/>
        <v>1420</v>
      </c>
      <c r="T86" s="149">
        <f t="shared" si="24"/>
        <v>2518.3000000000002</v>
      </c>
      <c r="U86" s="149">
        <f t="shared" si="24"/>
        <v>0</v>
      </c>
      <c r="V86" s="149">
        <f t="shared" si="24"/>
        <v>919.5</v>
      </c>
      <c r="W86" s="149">
        <f t="shared" si="24"/>
        <v>2839</v>
      </c>
      <c r="X86" s="149">
        <f t="shared" si="24"/>
        <v>240</v>
      </c>
      <c r="Y86" s="149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0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0</v>
      </c>
      <c r="D99" s="14" t="e">
        <f t="shared" si="14"/>
        <v>#DIV/0!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458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>
        <v>458</v>
      </c>
      <c r="R100" s="9"/>
      <c r="S100" s="9"/>
      <c r="T100" s="9"/>
      <c r="U100" s="9"/>
      <c r="V100" s="9"/>
      <c r="W100" s="9"/>
      <c r="X100" s="9"/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297778</v>
      </c>
      <c r="D101" s="14">
        <f t="shared" si="14"/>
        <v>0.98202996435014034</v>
      </c>
      <c r="E101" s="9">
        <v>27051</v>
      </c>
      <c r="F101" s="9">
        <v>8592</v>
      </c>
      <c r="G101" s="9">
        <v>16608</v>
      </c>
      <c r="H101" s="9">
        <v>18040</v>
      </c>
      <c r="I101" s="9">
        <v>9286</v>
      </c>
      <c r="J101" s="9">
        <v>20173</v>
      </c>
      <c r="K101" s="9">
        <v>9188</v>
      </c>
      <c r="L101" s="9">
        <v>14049</v>
      </c>
      <c r="M101" s="9">
        <v>14503</v>
      </c>
      <c r="N101" s="9">
        <v>4987</v>
      </c>
      <c r="O101" s="9">
        <v>8673</v>
      </c>
      <c r="P101" s="9">
        <v>15015</v>
      </c>
      <c r="Q101" s="9">
        <v>16799</v>
      </c>
      <c r="R101" s="9">
        <v>18066</v>
      </c>
      <c r="S101" s="9">
        <v>18065</v>
      </c>
      <c r="T101" s="9">
        <v>12834</v>
      </c>
      <c r="U101" s="9">
        <v>10003</v>
      </c>
      <c r="V101" s="9">
        <v>5278</v>
      </c>
      <c r="W101" s="9">
        <v>15463</v>
      </c>
      <c r="X101" s="9">
        <v>23407</v>
      </c>
      <c r="Y101" s="9">
        <v>11698</v>
      </c>
    </row>
    <row r="102" spans="1:26" s="109" customFormat="1" ht="30" customHeight="1" collapsed="1" x14ac:dyDescent="0.2">
      <c r="A102" s="124" t="s">
        <v>91</v>
      </c>
      <c r="B102" s="103">
        <v>125260</v>
      </c>
      <c r="C102" s="22">
        <f>SUM(E102:Y102)</f>
        <v>188499.8</v>
      </c>
      <c r="D102" s="14">
        <f t="shared" si="14"/>
        <v>1.5048682739901005</v>
      </c>
      <c r="E102" s="88">
        <v>13500</v>
      </c>
      <c r="F102" s="88">
        <v>5206</v>
      </c>
      <c r="G102" s="88">
        <v>14234</v>
      </c>
      <c r="H102" s="88">
        <v>11745</v>
      </c>
      <c r="I102" s="88">
        <v>5605</v>
      </c>
      <c r="J102" s="88">
        <v>14971</v>
      </c>
      <c r="K102" s="88">
        <v>6483</v>
      </c>
      <c r="L102" s="88">
        <v>9792</v>
      </c>
      <c r="M102" s="88">
        <v>9202</v>
      </c>
      <c r="N102" s="88">
        <v>2619.5</v>
      </c>
      <c r="O102" s="88">
        <v>5236</v>
      </c>
      <c r="P102" s="88">
        <v>7854</v>
      </c>
      <c r="Q102" s="88">
        <v>11197</v>
      </c>
      <c r="R102" s="88">
        <v>10400</v>
      </c>
      <c r="S102" s="88">
        <v>10270</v>
      </c>
      <c r="T102" s="88">
        <v>6314.3</v>
      </c>
      <c r="U102" s="88">
        <v>9257</v>
      </c>
      <c r="V102" s="88">
        <v>1932</v>
      </c>
      <c r="W102" s="88">
        <v>7373</v>
      </c>
      <c r="X102" s="88">
        <v>19649</v>
      </c>
      <c r="Y102" s="88">
        <v>5660</v>
      </c>
      <c r="Z102" s="123"/>
    </row>
    <row r="103" spans="1:26" s="11" customFormat="1" ht="30" hidden="1" customHeight="1" x14ac:dyDescent="0.2">
      <c r="A103" s="10" t="s">
        <v>201</v>
      </c>
      <c r="B103" s="22"/>
      <c r="C103" s="22">
        <f t="shared" si="23"/>
        <v>297300</v>
      </c>
      <c r="D103" s="14" t="e">
        <f t="shared" si="14"/>
        <v>#DIV/0!</v>
      </c>
      <c r="E103" s="88">
        <f>E101-E100</f>
        <v>27051</v>
      </c>
      <c r="F103" s="88">
        <f>F101-F100-F99</f>
        <v>8592</v>
      </c>
      <c r="G103" s="88">
        <f t="shared" ref="G103:U103" si="25">G101-G100</f>
        <v>16608</v>
      </c>
      <c r="H103" s="88">
        <v>18910</v>
      </c>
      <c r="I103" s="88">
        <f t="shared" si="25"/>
        <v>9286</v>
      </c>
      <c r="J103" s="88">
        <f t="shared" si="25"/>
        <v>20173</v>
      </c>
      <c r="K103" s="88">
        <f t="shared" si="25"/>
        <v>9188</v>
      </c>
      <c r="L103" s="88">
        <f t="shared" si="25"/>
        <v>14049</v>
      </c>
      <c r="M103" s="88">
        <f>M101-M100</f>
        <v>14503</v>
      </c>
      <c r="N103" s="88">
        <f t="shared" si="25"/>
        <v>4987</v>
      </c>
      <c r="O103" s="88">
        <f>O101-O100-O99</f>
        <v>8673</v>
      </c>
      <c r="P103" s="88">
        <f t="shared" si="25"/>
        <v>15015</v>
      </c>
      <c r="Q103" s="88">
        <f>Q101-Q99-Q100</f>
        <v>16341</v>
      </c>
      <c r="R103" s="88">
        <v>17176</v>
      </c>
      <c r="S103" s="88">
        <f t="shared" si="25"/>
        <v>18065</v>
      </c>
      <c r="T103" s="88">
        <f>T101-T100</f>
        <v>12834</v>
      </c>
      <c r="U103" s="88">
        <f t="shared" si="25"/>
        <v>10003</v>
      </c>
      <c r="V103" s="88">
        <f>V101-V100-V99</f>
        <v>5278</v>
      </c>
      <c r="W103" s="88">
        <f>W101-W100-W99</f>
        <v>15463</v>
      </c>
      <c r="X103" s="88">
        <f>X101-X100</f>
        <v>23407</v>
      </c>
      <c r="Y103" s="88">
        <f>Y101-Y100</f>
        <v>11698</v>
      </c>
    </row>
    <row r="104" spans="1:26" s="11" customFormat="1" ht="30" customHeight="1" x14ac:dyDescent="0.2">
      <c r="A104" s="12" t="s">
        <v>172</v>
      </c>
      <c r="B104" s="26">
        <v>0.41799999999999998</v>
      </c>
      <c r="C104" s="166">
        <f>C102/C103</f>
        <v>0.63403901782711058</v>
      </c>
      <c r="D104" s="14">
        <f t="shared" si="14"/>
        <v>1.5168397555672504</v>
      </c>
      <c r="E104" s="27">
        <f>E102/E103</f>
        <v>0.49905733614284131</v>
      </c>
      <c r="F104" s="27">
        <f>F102/F103</f>
        <v>0.60591247672253257</v>
      </c>
      <c r="G104" s="27">
        <f t="shared" ref="G104:Y104" si="26">G102/G103</f>
        <v>0.85705684007707128</v>
      </c>
      <c r="H104" s="27">
        <f t="shared" si="26"/>
        <v>0.62109994711792704</v>
      </c>
      <c r="I104" s="27">
        <f t="shared" si="26"/>
        <v>0.60359681240577212</v>
      </c>
      <c r="J104" s="27">
        <f t="shared" si="26"/>
        <v>0.74213057056461607</v>
      </c>
      <c r="K104" s="27">
        <f t="shared" si="26"/>
        <v>0.70559425337396608</v>
      </c>
      <c r="L104" s="27">
        <f t="shared" si="26"/>
        <v>0.69698910954516335</v>
      </c>
      <c r="M104" s="27">
        <f>M102/M103</f>
        <v>0.6344894159829001</v>
      </c>
      <c r="N104" s="27">
        <f t="shared" si="26"/>
        <v>0.52526569079606977</v>
      </c>
      <c r="O104" s="27">
        <f t="shared" si="26"/>
        <v>0.60371267150928165</v>
      </c>
      <c r="P104" s="27">
        <f t="shared" si="26"/>
        <v>0.52307692307692311</v>
      </c>
      <c r="Q104" s="27">
        <f>Q102/Q103</f>
        <v>0.68520898353833914</v>
      </c>
      <c r="R104" s="27">
        <f t="shared" si="26"/>
        <v>0.60549604098742427</v>
      </c>
      <c r="S104" s="27">
        <f t="shared" si="26"/>
        <v>0.56850262939385554</v>
      </c>
      <c r="T104" s="27">
        <f t="shared" si="26"/>
        <v>0.49199781829515349</v>
      </c>
      <c r="U104" s="27">
        <f t="shared" si="26"/>
        <v>0.92542237328801358</v>
      </c>
      <c r="V104" s="27">
        <f t="shared" si="26"/>
        <v>0.3660477453580902</v>
      </c>
      <c r="W104" s="27">
        <f t="shared" si="26"/>
        <v>0.476815624393714</v>
      </c>
      <c r="X104" s="27">
        <f>X102/X103</f>
        <v>0.83944973725808514</v>
      </c>
      <c r="Y104" s="27">
        <f t="shared" si="26"/>
        <v>0.48384339203282611</v>
      </c>
    </row>
    <row r="105" spans="1:26" s="82" customFormat="1" ht="31.9" hidden="1" customHeight="1" x14ac:dyDescent="0.2">
      <c r="A105" s="80" t="s">
        <v>96</v>
      </c>
      <c r="B105" s="83">
        <f>B101-B102</f>
        <v>177967</v>
      </c>
      <c r="C105" s="22">
        <f t="shared" si="23"/>
        <v>108800.2</v>
      </c>
      <c r="D105" s="14">
        <f t="shared" si="14"/>
        <v>0.61135041889788555</v>
      </c>
      <c r="E105" s="117">
        <f>E103-E102</f>
        <v>13551</v>
      </c>
      <c r="F105" s="117">
        <f t="shared" ref="F105:L105" si="27">F103-F102</f>
        <v>3386</v>
      </c>
      <c r="G105" s="117">
        <f t="shared" si="27"/>
        <v>2374</v>
      </c>
      <c r="H105" s="117">
        <f>H103-H102</f>
        <v>7165</v>
      </c>
      <c r="I105" s="117">
        <f>I103-I102</f>
        <v>3681</v>
      </c>
      <c r="J105" s="117">
        <f t="shared" si="27"/>
        <v>5202</v>
      </c>
      <c r="K105" s="117">
        <f t="shared" si="27"/>
        <v>2705</v>
      </c>
      <c r="L105" s="117">
        <f t="shared" si="27"/>
        <v>4257</v>
      </c>
      <c r="M105" s="117">
        <f>M103-M102</f>
        <v>5301</v>
      </c>
      <c r="N105" s="117">
        <f>N103-N102</f>
        <v>2367.5</v>
      </c>
      <c r="O105" s="117">
        <f t="shared" ref="O105:Y105" si="28">O103-O102</f>
        <v>3437</v>
      </c>
      <c r="P105" s="117">
        <f t="shared" si="28"/>
        <v>7161</v>
      </c>
      <c r="Q105" s="117">
        <f>Q103-Q102</f>
        <v>5144</v>
      </c>
      <c r="R105" s="117">
        <f t="shared" si="28"/>
        <v>6776</v>
      </c>
      <c r="S105" s="117">
        <f t="shared" si="28"/>
        <v>7795</v>
      </c>
      <c r="T105" s="117">
        <f t="shared" si="28"/>
        <v>6519.7</v>
      </c>
      <c r="U105" s="117">
        <f t="shared" si="28"/>
        <v>746</v>
      </c>
      <c r="V105" s="117">
        <f t="shared" si="28"/>
        <v>3346</v>
      </c>
      <c r="W105" s="117">
        <f>W103-W102</f>
        <v>8090</v>
      </c>
      <c r="X105" s="117">
        <f t="shared" si="28"/>
        <v>3758</v>
      </c>
      <c r="Y105" s="117">
        <f t="shared" si="28"/>
        <v>6038</v>
      </c>
      <c r="Z105" s="120"/>
    </row>
    <row r="106" spans="1:26" s="11" customFormat="1" ht="30" customHeight="1" x14ac:dyDescent="0.2">
      <c r="A106" s="10" t="s">
        <v>92</v>
      </c>
      <c r="B106" s="88">
        <v>72593</v>
      </c>
      <c r="C106" s="88">
        <f t="shared" si="23"/>
        <v>96937.4</v>
      </c>
      <c r="D106" s="14">
        <f t="shared" si="14"/>
        <v>1.3353546485198295</v>
      </c>
      <c r="E106" s="9">
        <v>11995</v>
      </c>
      <c r="F106" s="9">
        <v>2120</v>
      </c>
      <c r="G106" s="9">
        <v>5427</v>
      </c>
      <c r="H106" s="9">
        <v>4909</v>
      </c>
      <c r="I106" s="9">
        <v>2405</v>
      </c>
      <c r="J106" s="9">
        <v>7645</v>
      </c>
      <c r="K106" s="9">
        <v>2237</v>
      </c>
      <c r="L106" s="9">
        <v>3768</v>
      </c>
      <c r="M106" s="9">
        <v>5214.8999999999996</v>
      </c>
      <c r="N106" s="9">
        <v>1333.5</v>
      </c>
      <c r="O106" s="9">
        <v>1309</v>
      </c>
      <c r="P106" s="9">
        <v>4267</v>
      </c>
      <c r="Q106" s="9">
        <v>7449</v>
      </c>
      <c r="R106" s="9">
        <v>7191</v>
      </c>
      <c r="S106" s="9">
        <v>5816</v>
      </c>
      <c r="T106" s="9">
        <v>2834</v>
      </c>
      <c r="U106" s="9">
        <v>4530</v>
      </c>
      <c r="V106" s="9">
        <v>897</v>
      </c>
      <c r="W106" s="9">
        <v>4157</v>
      </c>
      <c r="X106" s="9">
        <v>9583</v>
      </c>
      <c r="Y106" s="9">
        <v>1850</v>
      </c>
    </row>
    <row r="107" spans="1:26" s="11" customFormat="1" ht="30" customHeight="1" x14ac:dyDescent="0.2">
      <c r="A107" s="10" t="s">
        <v>93</v>
      </c>
      <c r="B107" s="88">
        <v>9302</v>
      </c>
      <c r="C107" s="88">
        <f t="shared" si="23"/>
        <v>8321</v>
      </c>
      <c r="D107" s="14">
        <f t="shared" si="14"/>
        <v>0.89453880885831005</v>
      </c>
      <c r="E107" s="9">
        <v>315</v>
      </c>
      <c r="F107" s="9">
        <v>278</v>
      </c>
      <c r="G107" s="9"/>
      <c r="H107" s="9">
        <v>371</v>
      </c>
      <c r="I107" s="9">
        <v>56</v>
      </c>
      <c r="J107" s="9">
        <v>862</v>
      </c>
      <c r="K107" s="9">
        <v>1313</v>
      </c>
      <c r="L107" s="9">
        <v>393</v>
      </c>
      <c r="M107" s="9">
        <v>83</v>
      </c>
      <c r="N107" s="9"/>
      <c r="O107" s="9">
        <v>649</v>
      </c>
      <c r="P107" s="9">
        <v>154</v>
      </c>
      <c r="Q107" s="9">
        <v>60</v>
      </c>
      <c r="R107" s="9">
        <v>380</v>
      </c>
      <c r="S107" s="9">
        <v>243</v>
      </c>
      <c r="T107" s="9">
        <v>27</v>
      </c>
      <c r="U107" s="9"/>
      <c r="V107" s="9"/>
      <c r="W107" s="9">
        <v>1230</v>
      </c>
      <c r="X107" s="9">
        <v>940</v>
      </c>
      <c r="Y107" s="9">
        <v>967</v>
      </c>
    </row>
    <row r="108" spans="1:26" s="11" customFormat="1" ht="30" customHeight="1" x14ac:dyDescent="0.2">
      <c r="A108" s="10" t="s">
        <v>94</v>
      </c>
      <c r="B108" s="88">
        <v>33830</v>
      </c>
      <c r="C108" s="88">
        <f t="shared" si="23"/>
        <v>61527.6</v>
      </c>
      <c r="D108" s="14">
        <f t="shared" si="14"/>
        <v>1.8187289388117056</v>
      </c>
      <c r="E108" s="9">
        <v>720</v>
      </c>
      <c r="F108" s="9">
        <v>2113</v>
      </c>
      <c r="G108" s="9">
        <v>6964</v>
      </c>
      <c r="H108" s="9">
        <v>5737</v>
      </c>
      <c r="I108" s="9">
        <v>2281</v>
      </c>
      <c r="J108" s="9">
        <v>4450</v>
      </c>
      <c r="K108" s="9">
        <v>1787</v>
      </c>
      <c r="L108" s="9">
        <v>4162</v>
      </c>
      <c r="M108" s="9">
        <v>1736</v>
      </c>
      <c r="N108" s="9">
        <v>933</v>
      </c>
      <c r="O108" s="9">
        <v>2798</v>
      </c>
      <c r="P108" s="9">
        <v>2490</v>
      </c>
      <c r="Q108" s="9">
        <v>1595</v>
      </c>
      <c r="R108" s="9">
        <v>2243</v>
      </c>
      <c r="S108" s="9">
        <v>3278</v>
      </c>
      <c r="T108" s="9">
        <v>2288.6</v>
      </c>
      <c r="U108" s="9">
        <v>3584</v>
      </c>
      <c r="V108" s="9">
        <v>848</v>
      </c>
      <c r="W108" s="9">
        <v>1513</v>
      </c>
      <c r="X108" s="9">
        <v>7537</v>
      </c>
      <c r="Y108" s="9">
        <v>2470</v>
      </c>
    </row>
    <row r="109" spans="1:26" s="11" customFormat="1" ht="30" hidden="1" customHeight="1" x14ac:dyDescent="0.2">
      <c r="A109" s="10" t="s">
        <v>95</v>
      </c>
      <c r="B109" s="22"/>
      <c r="C109" s="22">
        <f t="shared" si="23"/>
        <v>0</v>
      </c>
      <c r="D109" s="14" t="e">
        <f t="shared" ref="D109:D125" si="29">C109/B109</f>
        <v>#DIV/0!</v>
      </c>
      <c r="E109" s="136"/>
      <c r="F109" s="136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</row>
    <row r="110" spans="1:26" s="11" customFormat="1" ht="30" hidden="1" customHeight="1" x14ac:dyDescent="0.2">
      <c r="A110" s="10" t="s">
        <v>205</v>
      </c>
      <c r="B110" s="22"/>
      <c r="C110" s="22">
        <f t="shared" si="23"/>
        <v>0</v>
      </c>
      <c r="D110" s="14" t="e">
        <f t="shared" si="29"/>
        <v>#DIV/0!</v>
      </c>
      <c r="E110" s="151"/>
      <c r="F110" s="151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9" customFormat="1" ht="30" customHeight="1" x14ac:dyDescent="0.2">
      <c r="A111" s="124" t="s">
        <v>97</v>
      </c>
      <c r="B111" s="125">
        <v>123914</v>
      </c>
      <c r="C111" s="22">
        <f>SUM(E111:Y111)</f>
        <v>188456</v>
      </c>
      <c r="D111" s="14">
        <f t="shared" si="29"/>
        <v>1.5208612424746195</v>
      </c>
      <c r="E111" s="88">
        <v>13500</v>
      </c>
      <c r="F111" s="88">
        <v>5206</v>
      </c>
      <c r="G111" s="88">
        <v>14234</v>
      </c>
      <c r="H111" s="88">
        <v>11745</v>
      </c>
      <c r="I111" s="88">
        <v>5605</v>
      </c>
      <c r="J111" s="88">
        <v>14971</v>
      </c>
      <c r="K111" s="88">
        <v>6483</v>
      </c>
      <c r="L111" s="88">
        <v>9792</v>
      </c>
      <c r="M111" s="88">
        <v>9202</v>
      </c>
      <c r="N111" s="88">
        <v>2620</v>
      </c>
      <c r="O111" s="88">
        <v>5236</v>
      </c>
      <c r="P111" s="88">
        <v>7854</v>
      </c>
      <c r="Q111" s="88">
        <v>11197</v>
      </c>
      <c r="R111" s="88">
        <v>10400</v>
      </c>
      <c r="S111" s="88">
        <v>10270</v>
      </c>
      <c r="T111" s="88">
        <v>6314</v>
      </c>
      <c r="U111" s="88">
        <v>9257</v>
      </c>
      <c r="V111" s="88">
        <v>1932</v>
      </c>
      <c r="W111" s="88">
        <v>7373</v>
      </c>
      <c r="X111" s="88">
        <v>19605</v>
      </c>
      <c r="Y111" s="88">
        <v>5660</v>
      </c>
      <c r="Z111" s="123"/>
    </row>
    <row r="112" spans="1:26" s="11" customFormat="1" ht="31.15" hidden="1" customHeight="1" x14ac:dyDescent="0.2">
      <c r="A112" s="12" t="s">
        <v>172</v>
      </c>
      <c r="B112" s="26">
        <f>B111/B101</f>
        <v>0.40865094467181351</v>
      </c>
      <c r="C112" s="22">
        <f t="shared" si="23"/>
        <v>13.981987512793507</v>
      </c>
      <c r="D112" s="14">
        <f t="shared" si="29"/>
        <v>34.214988843406211</v>
      </c>
      <c r="E112" s="27">
        <f t="shared" ref="E112" si="30">E111/E101</f>
        <v>0.49905733614284131</v>
      </c>
      <c r="F112" s="27">
        <f>F111/F101</f>
        <v>0.60591247672253257</v>
      </c>
      <c r="G112" s="27">
        <f t="shared" ref="G112:Y112" si="31">G111/G101</f>
        <v>0.85705684007707128</v>
      </c>
      <c r="H112" s="27">
        <f t="shared" si="31"/>
        <v>0.65105321507760527</v>
      </c>
      <c r="I112" s="27">
        <f t="shared" si="31"/>
        <v>0.60359681240577212</v>
      </c>
      <c r="J112" s="27">
        <f t="shared" si="31"/>
        <v>0.74213057056461607</v>
      </c>
      <c r="K112" s="27">
        <f t="shared" si="31"/>
        <v>0.70559425337396608</v>
      </c>
      <c r="L112" s="27">
        <f t="shared" si="31"/>
        <v>0.69698910954516335</v>
      </c>
      <c r="M112" s="27">
        <f>M103/M102</f>
        <v>1.5760704194740274</v>
      </c>
      <c r="N112" s="27">
        <f>N111/N101</f>
        <v>0.52536595147383192</v>
      </c>
      <c r="O112" s="27">
        <f t="shared" si="31"/>
        <v>0.60371267150928165</v>
      </c>
      <c r="P112" s="27">
        <f t="shared" si="31"/>
        <v>0.52307692307692311</v>
      </c>
      <c r="Q112" s="27">
        <f t="shared" si="31"/>
        <v>0.66652776951008985</v>
      </c>
      <c r="R112" s="27">
        <f t="shared" si="31"/>
        <v>0.57566699878224292</v>
      </c>
      <c r="S112" s="27">
        <f t="shared" si="31"/>
        <v>0.56850262939385554</v>
      </c>
      <c r="T112" s="27">
        <f t="shared" si="31"/>
        <v>0.49197444288608383</v>
      </c>
      <c r="U112" s="27">
        <f t="shared" si="31"/>
        <v>0.92542237328801358</v>
      </c>
      <c r="V112" s="27">
        <f t="shared" si="31"/>
        <v>0.3660477453580902</v>
      </c>
      <c r="W112" s="27">
        <f t="shared" si="31"/>
        <v>0.476815624393714</v>
      </c>
      <c r="X112" s="27">
        <f t="shared" si="31"/>
        <v>0.83756995770496001</v>
      </c>
      <c r="Y112" s="27">
        <f t="shared" si="31"/>
        <v>0.48384339203282611</v>
      </c>
    </row>
    <row r="113" spans="1:25" s="11" customFormat="1" ht="30" customHeight="1" x14ac:dyDescent="0.2">
      <c r="A113" s="10" t="s">
        <v>193</v>
      </c>
      <c r="B113" s="88">
        <v>72486</v>
      </c>
      <c r="C113" s="88">
        <f t="shared" si="23"/>
        <v>96566</v>
      </c>
      <c r="D113" s="14">
        <f t="shared" si="29"/>
        <v>1.3322020804017327</v>
      </c>
      <c r="E113" s="9">
        <v>11995</v>
      </c>
      <c r="F113" s="9">
        <v>2120</v>
      </c>
      <c r="G113" s="9">
        <v>5427</v>
      </c>
      <c r="H113" s="9">
        <v>4682</v>
      </c>
      <c r="I113" s="9">
        <v>2405</v>
      </c>
      <c r="J113" s="9">
        <v>7645</v>
      </c>
      <c r="K113" s="9">
        <v>2237</v>
      </c>
      <c r="L113" s="9">
        <v>3768</v>
      </c>
      <c r="M113" s="9">
        <v>5215</v>
      </c>
      <c r="N113" s="9">
        <v>1334</v>
      </c>
      <c r="O113" s="9">
        <v>1309</v>
      </c>
      <c r="P113" s="9">
        <v>4267</v>
      </c>
      <c r="Q113" s="9">
        <v>7449</v>
      </c>
      <c r="R113" s="9">
        <v>7191</v>
      </c>
      <c r="S113" s="9">
        <v>5816</v>
      </c>
      <c r="T113" s="9">
        <v>2834</v>
      </c>
      <c r="U113" s="9">
        <v>4530</v>
      </c>
      <c r="V113" s="9">
        <v>897</v>
      </c>
      <c r="W113" s="9">
        <v>4157</v>
      </c>
      <c r="X113" s="9">
        <v>9438</v>
      </c>
      <c r="Y113" s="9">
        <v>1850</v>
      </c>
    </row>
    <row r="114" spans="1:25" s="11" customFormat="1" ht="30" customHeight="1" x14ac:dyDescent="0.2">
      <c r="A114" s="10" t="s">
        <v>93</v>
      </c>
      <c r="B114" s="88">
        <v>9272</v>
      </c>
      <c r="C114" s="88">
        <f t="shared" si="23"/>
        <v>8306</v>
      </c>
      <c r="D114" s="14">
        <f t="shared" si="29"/>
        <v>0.89581535806729939</v>
      </c>
      <c r="E114" s="9">
        <v>315</v>
      </c>
      <c r="F114" s="9">
        <v>278</v>
      </c>
      <c r="G114" s="9"/>
      <c r="H114" s="9">
        <v>356</v>
      </c>
      <c r="I114" s="9">
        <v>56</v>
      </c>
      <c r="J114" s="9">
        <v>862</v>
      </c>
      <c r="K114" s="9">
        <v>1313</v>
      </c>
      <c r="L114" s="9">
        <v>393</v>
      </c>
      <c r="M114" s="9">
        <v>83</v>
      </c>
      <c r="N114" s="9"/>
      <c r="O114" s="9">
        <v>649</v>
      </c>
      <c r="P114" s="9">
        <v>154</v>
      </c>
      <c r="Q114" s="9">
        <v>60</v>
      </c>
      <c r="R114" s="9">
        <v>380</v>
      </c>
      <c r="S114" s="9">
        <v>243</v>
      </c>
      <c r="T114" s="9">
        <v>27</v>
      </c>
      <c r="U114" s="9"/>
      <c r="V114" s="9"/>
      <c r="W114" s="9">
        <v>1230</v>
      </c>
      <c r="X114" s="9">
        <v>940</v>
      </c>
      <c r="Y114" s="9">
        <v>967</v>
      </c>
    </row>
    <row r="115" spans="1:25" s="11" customFormat="1" ht="30" customHeight="1" x14ac:dyDescent="0.2">
      <c r="A115" s="10" t="s">
        <v>94</v>
      </c>
      <c r="B115" s="88">
        <v>33026</v>
      </c>
      <c r="C115" s="88">
        <f>SUM(E115:Y115)</f>
        <v>57767</v>
      </c>
      <c r="D115" s="14">
        <f t="shared" si="29"/>
        <v>1.7491370435414522</v>
      </c>
      <c r="E115" s="9">
        <v>720</v>
      </c>
      <c r="F115" s="9">
        <v>2113</v>
      </c>
      <c r="G115" s="9">
        <v>6964</v>
      </c>
      <c r="H115" s="9">
        <v>4983</v>
      </c>
      <c r="I115" s="9">
        <v>2281</v>
      </c>
      <c r="J115" s="9">
        <v>4450</v>
      </c>
      <c r="K115" s="9">
        <v>1787</v>
      </c>
      <c r="L115" s="9">
        <v>4162</v>
      </c>
      <c r="M115" s="9">
        <v>1736</v>
      </c>
      <c r="N115" s="9">
        <v>933</v>
      </c>
      <c r="O115" s="9">
        <v>2798</v>
      </c>
      <c r="P115" s="9">
        <v>2490</v>
      </c>
      <c r="Q115" s="9">
        <v>1595</v>
      </c>
      <c r="R115" s="9">
        <v>2243</v>
      </c>
      <c r="S115" s="9">
        <v>327</v>
      </c>
      <c r="T115" s="9">
        <v>2289</v>
      </c>
      <c r="U115" s="9">
        <v>3584</v>
      </c>
      <c r="V115" s="9">
        <v>848</v>
      </c>
      <c r="W115" s="9">
        <v>1513</v>
      </c>
      <c r="X115" s="9">
        <v>7481</v>
      </c>
      <c r="Y115" s="9">
        <v>2470</v>
      </c>
    </row>
    <row r="116" spans="1:25" s="11" customFormat="1" ht="30" hidden="1" customHeight="1" x14ac:dyDescent="0.2">
      <c r="A116" s="10" t="s">
        <v>95</v>
      </c>
      <c r="B116" s="22"/>
      <c r="C116" s="22">
        <f t="shared" si="23"/>
        <v>0</v>
      </c>
      <c r="D116" s="14" t="e">
        <f t="shared" si="29"/>
        <v>#DIV/0!</v>
      </c>
      <c r="E116" s="136"/>
      <c r="F116" s="136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</row>
    <row r="117" spans="1:25" s="44" customFormat="1" ht="48" hidden="1" customHeight="1" x14ac:dyDescent="0.2">
      <c r="A117" s="12" t="s">
        <v>181</v>
      </c>
      <c r="B117" s="22"/>
      <c r="C117" s="22">
        <f t="shared" si="23"/>
        <v>0</v>
      </c>
      <c r="D117" s="14" t="e">
        <f t="shared" si="29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hidden="1" customHeight="1" x14ac:dyDescent="0.2">
      <c r="A118" s="10" t="s">
        <v>205</v>
      </c>
      <c r="B118" s="22"/>
      <c r="C118" s="22">
        <f t="shared" si="23"/>
        <v>0</v>
      </c>
      <c r="D118" s="14" t="e">
        <f t="shared" si="29"/>
        <v>#DIV/0!</v>
      </c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9" customFormat="1" ht="30" customHeight="1" x14ac:dyDescent="0.2">
      <c r="A119" s="29" t="s">
        <v>182</v>
      </c>
      <c r="B119" s="25">
        <v>463670</v>
      </c>
      <c r="C119" s="22">
        <f>SUM(E119:Y119)</f>
        <v>635244.84000000008</v>
      </c>
      <c r="D119" s="14">
        <f t="shared" si="29"/>
        <v>1.3700365346043524</v>
      </c>
      <c r="E119" s="88">
        <v>58185</v>
      </c>
      <c r="F119" s="88">
        <v>13536</v>
      </c>
      <c r="G119" s="88">
        <v>48736</v>
      </c>
      <c r="H119" s="88">
        <v>40988</v>
      </c>
      <c r="I119" s="88">
        <v>16196</v>
      </c>
      <c r="J119" s="88">
        <v>52507</v>
      </c>
      <c r="K119" s="88">
        <v>18062</v>
      </c>
      <c r="L119" s="88">
        <v>28166</v>
      </c>
      <c r="M119" s="88">
        <v>27087</v>
      </c>
      <c r="N119" s="88">
        <v>7861</v>
      </c>
      <c r="O119" s="88">
        <v>15859</v>
      </c>
      <c r="P119" s="88">
        <v>25795</v>
      </c>
      <c r="Q119" s="88">
        <v>32947</v>
      </c>
      <c r="R119" s="88">
        <v>36712</v>
      </c>
      <c r="S119" s="88">
        <v>42510</v>
      </c>
      <c r="T119" s="88">
        <v>20027.900000000001</v>
      </c>
      <c r="U119" s="88">
        <v>31531.16</v>
      </c>
      <c r="V119" s="88">
        <v>5848.78</v>
      </c>
      <c r="W119" s="88">
        <v>26724</v>
      </c>
      <c r="X119" s="88">
        <v>68626</v>
      </c>
      <c r="Y119" s="88">
        <v>17340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22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263272</v>
      </c>
      <c r="C121" s="88">
        <f t="shared" si="23"/>
        <v>352461.5</v>
      </c>
      <c r="D121" s="14">
        <f t="shared" si="29"/>
        <v>1.3387732079370385</v>
      </c>
      <c r="E121" s="9">
        <v>53595</v>
      </c>
      <c r="F121" s="9">
        <v>5512</v>
      </c>
      <c r="G121" s="9">
        <v>19734</v>
      </c>
      <c r="H121" s="9">
        <v>17200</v>
      </c>
      <c r="I121" s="9">
        <v>6893</v>
      </c>
      <c r="J121" s="9">
        <v>26844</v>
      </c>
      <c r="K121" s="9">
        <v>8385</v>
      </c>
      <c r="L121" s="9">
        <v>10879</v>
      </c>
      <c r="M121" s="9">
        <v>16918</v>
      </c>
      <c r="N121" s="9">
        <v>3873</v>
      </c>
      <c r="O121" s="9">
        <v>4228</v>
      </c>
      <c r="P121" s="9">
        <v>15256</v>
      </c>
      <c r="Q121" s="9">
        <v>25569</v>
      </c>
      <c r="R121" s="9">
        <v>28793</v>
      </c>
      <c r="S121" s="9">
        <v>26948</v>
      </c>
      <c r="T121" s="9">
        <v>9067.5</v>
      </c>
      <c r="U121" s="9">
        <v>14888</v>
      </c>
      <c r="V121" s="9">
        <v>2640</v>
      </c>
      <c r="W121" s="9">
        <v>14789</v>
      </c>
      <c r="X121" s="9">
        <v>34680</v>
      </c>
      <c r="Y121" s="9">
        <v>5770</v>
      </c>
    </row>
    <row r="122" spans="1:25" s="11" customFormat="1" ht="30" customHeight="1" x14ac:dyDescent="0.2">
      <c r="A122" s="10" t="s">
        <v>93</v>
      </c>
      <c r="B122" s="24">
        <v>29066</v>
      </c>
      <c r="C122" s="88">
        <f t="shared" si="23"/>
        <v>26776</v>
      </c>
      <c r="D122" s="14">
        <f t="shared" si="29"/>
        <v>0.92121378930709419</v>
      </c>
      <c r="E122" s="9">
        <v>945</v>
      </c>
      <c r="F122" s="9">
        <v>695</v>
      </c>
      <c r="G122" s="9"/>
      <c r="H122" s="9">
        <v>1258</v>
      </c>
      <c r="I122" s="9">
        <v>146</v>
      </c>
      <c r="J122" s="9">
        <v>3293</v>
      </c>
      <c r="K122" s="9">
        <v>3456</v>
      </c>
      <c r="L122" s="9">
        <v>890</v>
      </c>
      <c r="M122" s="9">
        <v>172</v>
      </c>
      <c r="N122" s="9"/>
      <c r="O122" s="9">
        <v>1624</v>
      </c>
      <c r="P122" s="9">
        <v>525</v>
      </c>
      <c r="Q122" s="9">
        <v>160</v>
      </c>
      <c r="R122" s="9">
        <v>1031</v>
      </c>
      <c r="S122" s="9">
        <v>759</v>
      </c>
      <c r="T122" s="9">
        <v>146</v>
      </c>
      <c r="U122" s="9"/>
      <c r="V122" s="9"/>
      <c r="W122" s="9">
        <v>5289</v>
      </c>
      <c r="X122" s="9">
        <v>3037</v>
      </c>
      <c r="Y122" s="9">
        <v>3350</v>
      </c>
    </row>
    <row r="123" spans="1:25" s="11" customFormat="1" ht="30.75" customHeight="1" x14ac:dyDescent="0.2">
      <c r="A123" s="10" t="s">
        <v>94</v>
      </c>
      <c r="B123" s="24">
        <v>111013</v>
      </c>
      <c r="C123" s="88">
        <f t="shared" si="23"/>
        <v>199316.94</v>
      </c>
      <c r="D123" s="14">
        <f t="shared" si="29"/>
        <v>1.7954378316053075</v>
      </c>
      <c r="E123" s="9">
        <v>2376</v>
      </c>
      <c r="F123" s="9">
        <v>5364</v>
      </c>
      <c r="G123" s="9">
        <v>23626</v>
      </c>
      <c r="H123" s="9">
        <v>20652</v>
      </c>
      <c r="I123" s="9">
        <v>6704</v>
      </c>
      <c r="J123" s="9">
        <v>15010</v>
      </c>
      <c r="K123" s="9">
        <v>5002</v>
      </c>
      <c r="L123" s="9">
        <v>12702</v>
      </c>
      <c r="M123" s="9">
        <v>4824</v>
      </c>
      <c r="N123" s="9">
        <v>3080</v>
      </c>
      <c r="O123" s="9">
        <v>8997</v>
      </c>
      <c r="P123" s="9">
        <v>7516</v>
      </c>
      <c r="Q123" s="9">
        <v>3896</v>
      </c>
      <c r="R123" s="9">
        <v>5514</v>
      </c>
      <c r="S123" s="9">
        <v>11906</v>
      </c>
      <c r="T123" s="9">
        <v>7565.4</v>
      </c>
      <c r="U123" s="9">
        <v>13045.76</v>
      </c>
      <c r="V123" s="9">
        <v>2643.78</v>
      </c>
      <c r="W123" s="9">
        <v>5187</v>
      </c>
      <c r="X123" s="9">
        <v>26486</v>
      </c>
      <c r="Y123" s="9">
        <v>7220</v>
      </c>
    </row>
    <row r="124" spans="1:25" s="11" customFormat="1" ht="31.15" hidden="1" customHeight="1" x14ac:dyDescent="0.2">
      <c r="A124" s="10" t="s">
        <v>95</v>
      </c>
      <c r="B124" s="22"/>
      <c r="C124" s="18">
        <f t="shared" si="23"/>
        <v>0</v>
      </c>
      <c r="D124" s="14" t="e">
        <f t="shared" si="29"/>
        <v>#DIV/0!</v>
      </c>
      <c r="E124" s="136"/>
      <c r="F124" s="136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</row>
    <row r="125" spans="1:25" s="11" customFormat="1" ht="31.15" hidden="1" customHeight="1" x14ac:dyDescent="0.2">
      <c r="A125" s="10" t="s">
        <v>205</v>
      </c>
      <c r="B125" s="22"/>
      <c r="C125" s="18">
        <f t="shared" si="23"/>
        <v>0</v>
      </c>
      <c r="D125" s="14" t="e">
        <f t="shared" si="29"/>
        <v>#DIV/0!</v>
      </c>
      <c r="E125" s="151"/>
      <c r="F125" s="151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v>35.1</v>
      </c>
      <c r="C126" s="18">
        <f>C119/C111*10</f>
        <v>33.707859659549186</v>
      </c>
      <c r="D126" s="14">
        <f t="shared" ref="D126:D131" si="33">C126/B126</f>
        <v>0.96033788203843828</v>
      </c>
      <c r="E126" s="113">
        <f t="shared" ref="E126:M126" si="34">E119/E111*10</f>
        <v>43.099999999999994</v>
      </c>
      <c r="F126" s="113">
        <f t="shared" si="34"/>
        <v>26.000768344218208</v>
      </c>
      <c r="G126" s="113">
        <f t="shared" si="34"/>
        <v>34.239145707461006</v>
      </c>
      <c r="H126" s="113">
        <f t="shared" si="34"/>
        <v>34.898254576415496</v>
      </c>
      <c r="I126" s="113">
        <f t="shared" si="34"/>
        <v>28.895628902765388</v>
      </c>
      <c r="J126" s="113">
        <f t="shared" si="34"/>
        <v>35.072473448667424</v>
      </c>
      <c r="K126" s="113">
        <f t="shared" si="34"/>
        <v>27.860558383464443</v>
      </c>
      <c r="L126" s="113">
        <f t="shared" si="34"/>
        <v>28.764297385620914</v>
      </c>
      <c r="M126" s="113">
        <f t="shared" si="34"/>
        <v>29.435992175613997</v>
      </c>
      <c r="N126" s="113">
        <f t="shared" ref="N126:O126" si="35">N119/N111*10</f>
        <v>30.003816793893129</v>
      </c>
      <c r="O126" s="113">
        <f t="shared" si="35"/>
        <v>30.28838808250573</v>
      </c>
      <c r="P126" s="113">
        <f>P119/P111*10</f>
        <v>32.843137254901961</v>
      </c>
      <c r="Q126" s="113">
        <f t="shared" ref="Q126" si="36">Q119/Q111*10</f>
        <v>29.42484594087702</v>
      </c>
      <c r="R126" s="113">
        <f>R119/R111*10</f>
        <v>35.299999999999997</v>
      </c>
      <c r="S126" s="113">
        <f>S119/S111*10</f>
        <v>41.392405063291136</v>
      </c>
      <c r="T126" s="113">
        <f t="shared" ref="T126:V126" si="37">T119/T111*10</f>
        <v>31.719828951536272</v>
      </c>
      <c r="U126" s="113">
        <f t="shared" si="37"/>
        <v>34.06196391919628</v>
      </c>
      <c r="V126" s="113">
        <f t="shared" si="37"/>
        <v>30.2731884057971</v>
      </c>
      <c r="W126" s="113">
        <f>W119/W111*10</f>
        <v>36.245761562457616</v>
      </c>
      <c r="X126" s="113">
        <f>X119/X111*10</f>
        <v>35.004335628666155</v>
      </c>
      <c r="Y126" s="113">
        <f>Y119/Y111*10</f>
        <v>30.636042402826856</v>
      </c>
    </row>
    <row r="127" spans="1:25" s="11" customFormat="1" ht="30" customHeight="1" x14ac:dyDescent="0.2">
      <c r="A127" s="10" t="s">
        <v>92</v>
      </c>
      <c r="B127" s="113">
        <v>36.299999999999997</v>
      </c>
      <c r="C127" s="113">
        <f>C121/C113*10</f>
        <v>36.499544353084936</v>
      </c>
      <c r="D127" s="15">
        <f t="shared" si="33"/>
        <v>1.0054970896166651</v>
      </c>
      <c r="E127" s="114">
        <f t="shared" ref="E127" si="38">E121/E113*10</f>
        <v>44.681117132138397</v>
      </c>
      <c r="F127" s="114">
        <f t="shared" ref="F127:G127" si="39">F121/F113*10</f>
        <v>26</v>
      </c>
      <c r="G127" s="114">
        <f t="shared" si="39"/>
        <v>36.362631288004422</v>
      </c>
      <c r="H127" s="114">
        <f t="shared" ref="H127:I127" si="40">H121/H113*10</f>
        <v>36.736437419906025</v>
      </c>
      <c r="I127" s="114">
        <f t="shared" si="40"/>
        <v>28.661122661122661</v>
      </c>
      <c r="J127" s="114">
        <f>J121/J113*10</f>
        <v>35.113145846958801</v>
      </c>
      <c r="K127" s="114">
        <f>K121/K113*10</f>
        <v>37.483236477425123</v>
      </c>
      <c r="L127" s="114">
        <f>L121/L113*10</f>
        <v>28.872080679405521</v>
      </c>
      <c r="M127" s="114">
        <f>M121/M113*10</f>
        <v>32.441035474592525</v>
      </c>
      <c r="N127" s="114">
        <f t="shared" ref="N127:R127" si="41">N121/N113*10</f>
        <v>29.032983508245877</v>
      </c>
      <c r="O127" s="114">
        <f t="shared" si="41"/>
        <v>32.299465240641709</v>
      </c>
      <c r="P127" s="114">
        <f t="shared" si="41"/>
        <v>35.753456761190535</v>
      </c>
      <c r="Q127" s="114">
        <f t="shared" si="41"/>
        <v>34.325412807088199</v>
      </c>
      <c r="R127" s="114">
        <f t="shared" si="41"/>
        <v>40.040328188012793</v>
      </c>
      <c r="S127" s="114">
        <f>S121/S113*10</f>
        <v>46.334250343878949</v>
      </c>
      <c r="T127" s="114">
        <f t="shared" ref="T127:U127" si="42">T121/T113*10</f>
        <v>31.9954128440367</v>
      </c>
      <c r="U127" s="114">
        <f t="shared" si="42"/>
        <v>32.865342163355407</v>
      </c>
      <c r="V127" s="114">
        <f>V121/V113*10</f>
        <v>29.431438127090299</v>
      </c>
      <c r="W127" s="114">
        <f t="shared" ref="W127:Y127" si="43">W121/W113*10</f>
        <v>35.576136636997838</v>
      </c>
      <c r="X127" s="114">
        <f>X121/X113*10</f>
        <v>36.745073108709477</v>
      </c>
      <c r="Y127" s="114">
        <f t="shared" si="43"/>
        <v>31.189189189189189</v>
      </c>
    </row>
    <row r="128" spans="1:25" s="11" customFormat="1" ht="30" customHeight="1" x14ac:dyDescent="0.2">
      <c r="A128" s="10" t="s">
        <v>93</v>
      </c>
      <c r="B128" s="48">
        <v>31.3</v>
      </c>
      <c r="C128" s="113">
        <f t="shared" ref="C128:C131" si="44">C121/C113*10</f>
        <v>36.499544353084936</v>
      </c>
      <c r="D128" s="15">
        <f t="shared" si="33"/>
        <v>1.1661196278940873</v>
      </c>
      <c r="E128" s="108">
        <f>E122/E114*10</f>
        <v>30</v>
      </c>
      <c r="F128" s="108">
        <f t="shared" ref="F128:I128" si="45">F122/F114*10</f>
        <v>25</v>
      </c>
      <c r="G128" s="108"/>
      <c r="H128" s="108">
        <f t="shared" si="45"/>
        <v>35.337078651685388</v>
      </c>
      <c r="I128" s="108">
        <f t="shared" si="45"/>
        <v>26.071428571428573</v>
      </c>
      <c r="J128" s="108">
        <f>J122/J114*10</f>
        <v>38.201856148491878</v>
      </c>
      <c r="K128" s="108">
        <f>K122/K114*10</f>
        <v>26.321401370906322</v>
      </c>
      <c r="L128" s="108">
        <f t="shared" ref="L128" si="46">L122/L114*10</f>
        <v>22.646310432569976</v>
      </c>
      <c r="M128" s="108">
        <f t="shared" ref="M128:O128" si="47">M122/M114*10</f>
        <v>20.722891566265062</v>
      </c>
      <c r="N128" s="108"/>
      <c r="O128" s="108">
        <f t="shared" si="47"/>
        <v>25.023112480739599</v>
      </c>
      <c r="P128" s="108">
        <f t="shared" ref="P128:R128" si="48">P122/P114*10</f>
        <v>34.090909090909093</v>
      </c>
      <c r="Q128" s="108">
        <f t="shared" si="48"/>
        <v>26.666666666666664</v>
      </c>
      <c r="R128" s="108">
        <f t="shared" si="48"/>
        <v>27.131578947368421</v>
      </c>
      <c r="S128" s="108">
        <f t="shared" ref="S128:T128" si="49">S122/S114*10</f>
        <v>31.23456790123457</v>
      </c>
      <c r="T128" s="108">
        <f t="shared" si="49"/>
        <v>54.074074074074076</v>
      </c>
      <c r="U128" s="108"/>
      <c r="V128" s="108"/>
      <c r="W128" s="108">
        <f>W122/W114*10</f>
        <v>43</v>
      </c>
      <c r="X128" s="108">
        <f>X122/X114*10</f>
        <v>32.308510638297875</v>
      </c>
      <c r="Y128" s="108">
        <f>Y122/Y114*10</f>
        <v>34.643226473629781</v>
      </c>
    </row>
    <row r="129" spans="1:26" s="11" customFormat="1" ht="30" customHeight="1" x14ac:dyDescent="0.2">
      <c r="A129" s="10" t="s">
        <v>94</v>
      </c>
      <c r="B129" s="48">
        <v>33</v>
      </c>
      <c r="C129" s="113">
        <f>C123/C115*10</f>
        <v>34.503598940571607</v>
      </c>
      <c r="D129" s="15">
        <f t="shared" si="33"/>
        <v>1.0455636042597456</v>
      </c>
      <c r="E129" s="108">
        <f>E123/E115*10</f>
        <v>33</v>
      </c>
      <c r="F129" s="108">
        <f>F123/F115*10</f>
        <v>25.38570752484619</v>
      </c>
      <c r="G129" s="108">
        <f>G123/G115*10</f>
        <v>33.925904652498559</v>
      </c>
      <c r="H129" s="114">
        <f t="shared" ref="H129" si="50">H123/H115*10</f>
        <v>41.444912703190852</v>
      </c>
      <c r="I129" s="114">
        <f>I123/I115*10</f>
        <v>29.390618149934241</v>
      </c>
      <c r="J129" s="114">
        <f>J123/J115*10</f>
        <v>33.730337078651687</v>
      </c>
      <c r="K129" s="108">
        <f t="shared" ref="K129:L129" si="51">K123/K115*10</f>
        <v>27.991046446558478</v>
      </c>
      <c r="L129" s="108">
        <f t="shared" si="51"/>
        <v>30.51898125901009</v>
      </c>
      <c r="M129" s="108">
        <f t="shared" ref="M129:O129" si="52">M123/M115*10</f>
        <v>27.788018433179722</v>
      </c>
      <c r="N129" s="108">
        <f t="shared" si="52"/>
        <v>33.011789924973208</v>
      </c>
      <c r="O129" s="108">
        <f t="shared" si="52"/>
        <v>32.155110793423873</v>
      </c>
      <c r="P129" s="108">
        <f t="shared" ref="P129:R129" si="53">P123/P115*10</f>
        <v>30.184738955823292</v>
      </c>
      <c r="Q129" s="108">
        <f t="shared" si="53"/>
        <v>24.426332288401255</v>
      </c>
      <c r="R129" s="108">
        <f t="shared" si="53"/>
        <v>24.583147570218458</v>
      </c>
      <c r="S129" s="108">
        <f t="shared" ref="S129:V129" si="54">S123/S115*10</f>
        <v>364.09785932721712</v>
      </c>
      <c r="T129" s="108">
        <f t="shared" si="54"/>
        <v>33.05111402359109</v>
      </c>
      <c r="U129" s="108">
        <f t="shared" si="54"/>
        <v>36.4</v>
      </c>
      <c r="V129" s="108">
        <f t="shared" si="54"/>
        <v>31.176650943396229</v>
      </c>
      <c r="W129" s="108">
        <f>W123/W115*10</f>
        <v>34.28288169200264</v>
      </c>
      <c r="X129" s="108">
        <f>X123/X115*10</f>
        <v>35.40435770618901</v>
      </c>
      <c r="Y129" s="108">
        <f>Y123/Y115*10</f>
        <v>29.23076923076923</v>
      </c>
    </row>
    <row r="130" spans="1:26" s="11" customFormat="1" ht="30" hidden="1" customHeight="1" x14ac:dyDescent="0.2">
      <c r="A130" s="10" t="s">
        <v>95</v>
      </c>
      <c r="B130" s="48"/>
      <c r="C130" s="18">
        <f t="shared" si="44"/>
        <v>34.503598940571607</v>
      </c>
      <c r="D130" s="15" t="e">
        <f t="shared" si="33"/>
        <v>#DIV/0!</v>
      </c>
      <c r="E130" s="108" t="e">
        <f>E124/E116*10</f>
        <v>#DIV/0!</v>
      </c>
      <c r="F130" s="48"/>
      <c r="G130" s="88" t="e">
        <f t="shared" ref="G130" si="55">G124/G116*10</f>
        <v>#DIV/0!</v>
      </c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108" t="e">
        <f t="shared" ref="R130" si="56">R124/R116*10</f>
        <v>#DIV/0!</v>
      </c>
      <c r="S130" s="108"/>
      <c r="T130" s="108"/>
      <c r="U130" s="108"/>
      <c r="V130" s="108"/>
      <c r="W130" s="108"/>
      <c r="X130" s="108" t="e">
        <f>X124/X116*10</f>
        <v>#DIV/0!</v>
      </c>
      <c r="Y130" s="88"/>
    </row>
    <row r="131" spans="1:26" s="11" customFormat="1" ht="30" hidden="1" customHeight="1" x14ac:dyDescent="0.2">
      <c r="A131" s="10" t="s">
        <v>204</v>
      </c>
      <c r="B131" s="48"/>
      <c r="C131" s="18" t="e">
        <f t="shared" si="44"/>
        <v>#DIV/0!</v>
      </c>
      <c r="D131" s="15" t="e">
        <f t="shared" si="33"/>
        <v>#DIV/0!</v>
      </c>
      <c r="E131" s="48"/>
      <c r="F131" s="48"/>
      <c r="G131" s="88" t="e">
        <f>G125/G118*10</f>
        <v>#DIV/0!</v>
      </c>
      <c r="H131" s="88" t="e">
        <f t="shared" ref="H131" si="57">H125/H118*10</f>
        <v>#DIV/0!</v>
      </c>
      <c r="I131" s="88"/>
      <c r="J131" s="88"/>
      <c r="K131" s="88"/>
      <c r="L131" s="88"/>
      <c r="M131" s="88" t="e">
        <f>M125/M118*10</f>
        <v>#DIV/0!</v>
      </c>
      <c r="N131" s="88"/>
      <c r="O131" s="88"/>
      <c r="P131" s="88"/>
      <c r="Q131" s="88"/>
      <c r="R131" s="88"/>
      <c r="S131" s="88" t="e">
        <f t="shared" ref="S131:X131" si="58">S125/S118*10</f>
        <v>#DIV/0!</v>
      </c>
      <c r="T131" s="88" t="e">
        <f t="shared" si="58"/>
        <v>#DIV/0!</v>
      </c>
      <c r="U131" s="88"/>
      <c r="V131" s="88"/>
      <c r="W131" s="88"/>
      <c r="X131" s="88" t="e">
        <f t="shared" si="58"/>
        <v>#DIV/0!</v>
      </c>
      <c r="Y131" s="88"/>
    </row>
    <row r="132" spans="1:26" s="11" customFormat="1" ht="30" hidden="1" customHeight="1" x14ac:dyDescent="0.2">
      <c r="A132" s="49" t="s">
        <v>145</v>
      </c>
      <c r="B132" s="53"/>
      <c r="C132" s="22">
        <v>29856</v>
      </c>
      <c r="D132" s="15">
        <v>9145</v>
      </c>
      <c r="E132" s="88">
        <v>13395</v>
      </c>
      <c r="F132" s="88">
        <v>4688</v>
      </c>
      <c r="G132" s="88">
        <v>14234</v>
      </c>
      <c r="H132" s="88">
        <v>10624</v>
      </c>
      <c r="I132" s="88">
        <v>5122</v>
      </c>
      <c r="J132" s="88">
        <v>14521</v>
      </c>
      <c r="K132" s="88">
        <v>6483</v>
      </c>
      <c r="L132" s="88">
        <v>9792</v>
      </c>
      <c r="M132" s="88">
        <v>8348.9</v>
      </c>
      <c r="N132" s="88">
        <v>2392.5</v>
      </c>
      <c r="O132" s="88">
        <v>4377</v>
      </c>
      <c r="P132" s="88">
        <v>7854</v>
      </c>
      <c r="Q132" s="88">
        <v>9468</v>
      </c>
      <c r="R132" s="88">
        <v>10400</v>
      </c>
      <c r="S132" s="88">
        <v>9647</v>
      </c>
      <c r="T132" s="88">
        <v>6314</v>
      </c>
      <c r="U132" s="88">
        <v>8837</v>
      </c>
      <c r="V132" s="88">
        <v>1875</v>
      </c>
      <c r="W132" s="88">
        <v>7373</v>
      </c>
      <c r="X132" s="88">
        <v>19454</v>
      </c>
      <c r="Y132" s="88">
        <v>5660</v>
      </c>
    </row>
    <row r="133" spans="1:26" s="11" customFormat="1" ht="30" customHeight="1" x14ac:dyDescent="0.2">
      <c r="A133" s="49" t="s">
        <v>99</v>
      </c>
      <c r="B133" s="22">
        <v>12328</v>
      </c>
      <c r="C133" s="22">
        <f>SUM(E133:Y133)</f>
        <v>7596.6</v>
      </c>
      <c r="D133" s="14">
        <f t="shared" ref="D133:D197" si="59">C133/B133</f>
        <v>0.61620700843608045</v>
      </c>
      <c r="E133" s="45">
        <f>(E111-E132)</f>
        <v>105</v>
      </c>
      <c r="F133" s="45">
        <f t="shared" ref="F133:Y133" si="60">(F111-F132)</f>
        <v>518</v>
      </c>
      <c r="G133" s="45">
        <f t="shared" si="60"/>
        <v>0</v>
      </c>
      <c r="H133" s="45">
        <f t="shared" si="60"/>
        <v>1121</v>
      </c>
      <c r="I133" s="45">
        <f t="shared" si="60"/>
        <v>483</v>
      </c>
      <c r="J133" s="45">
        <f t="shared" si="60"/>
        <v>450</v>
      </c>
      <c r="K133" s="45">
        <f t="shared" si="60"/>
        <v>0</v>
      </c>
      <c r="L133" s="45">
        <f t="shared" si="60"/>
        <v>0</v>
      </c>
      <c r="M133" s="45">
        <f t="shared" si="60"/>
        <v>853.10000000000036</v>
      </c>
      <c r="N133" s="45">
        <f t="shared" si="60"/>
        <v>227.5</v>
      </c>
      <c r="O133" s="45">
        <f t="shared" si="60"/>
        <v>859</v>
      </c>
      <c r="P133" s="45">
        <f t="shared" si="60"/>
        <v>0</v>
      </c>
      <c r="Q133" s="45">
        <f t="shared" si="60"/>
        <v>1729</v>
      </c>
      <c r="R133" s="45">
        <f t="shared" si="60"/>
        <v>0</v>
      </c>
      <c r="S133" s="45">
        <f t="shared" si="60"/>
        <v>623</v>
      </c>
      <c r="T133" s="45">
        <f t="shared" si="60"/>
        <v>0</v>
      </c>
      <c r="U133" s="45">
        <f t="shared" si="60"/>
        <v>420</v>
      </c>
      <c r="V133" s="45">
        <f t="shared" si="60"/>
        <v>57</v>
      </c>
      <c r="W133" s="45">
        <f t="shared" si="60"/>
        <v>0</v>
      </c>
      <c r="X133" s="45">
        <f t="shared" si="60"/>
        <v>151</v>
      </c>
      <c r="Y133" s="45">
        <f t="shared" si="60"/>
        <v>0</v>
      </c>
    </row>
    <row r="134" spans="1:26" s="11" customFormat="1" ht="30" customHeight="1" x14ac:dyDescent="0.2">
      <c r="A134" s="29" t="s">
        <v>100</v>
      </c>
      <c r="B134" s="22">
        <v>609</v>
      </c>
      <c r="C134" s="22">
        <f>SUM(E134:Y134)</f>
        <v>664</v>
      </c>
      <c r="D134" s="14">
        <f t="shared" si="59"/>
        <v>1.090311986863711</v>
      </c>
      <c r="E134" s="136">
        <v>52</v>
      </c>
      <c r="F134" s="136">
        <v>30</v>
      </c>
      <c r="G134" s="88">
        <v>60</v>
      </c>
      <c r="H134" s="88">
        <v>51</v>
      </c>
      <c r="I134" s="88">
        <v>20</v>
      </c>
      <c r="J134" s="88">
        <v>35</v>
      </c>
      <c r="K134" s="88">
        <v>19</v>
      </c>
      <c r="L134" s="88">
        <v>4</v>
      </c>
      <c r="M134" s="88">
        <v>31</v>
      </c>
      <c r="N134" s="88">
        <v>18</v>
      </c>
      <c r="O134" s="88">
        <v>31</v>
      </c>
      <c r="P134" s="88">
        <v>42</v>
      </c>
      <c r="Q134" s="88">
        <v>35</v>
      </c>
      <c r="R134" s="88">
        <v>59</v>
      </c>
      <c r="S134" s="88">
        <v>42</v>
      </c>
      <c r="T134" s="88">
        <v>24</v>
      </c>
      <c r="U134" s="88">
        <v>31</v>
      </c>
      <c r="V134" s="88">
        <v>5</v>
      </c>
      <c r="W134" s="88">
        <v>24</v>
      </c>
      <c r="X134" s="88">
        <v>7</v>
      </c>
      <c r="Y134" s="88">
        <v>44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61">SUM(E135:Y135)</f>
        <v>0</v>
      </c>
      <c r="D135" s="14" t="e">
        <f t="shared" si="59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61"/>
        <v>5700</v>
      </c>
      <c r="D136" s="14">
        <f t="shared" si="59"/>
        <v>1.1721159777914867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61"/>
        <v>629.5</v>
      </c>
      <c r="D137" s="14" t="e">
        <f t="shared" si="59"/>
        <v>#DIV/0!</v>
      </c>
      <c r="E137" s="45"/>
      <c r="F137" s="45">
        <v>108</v>
      </c>
      <c r="G137" s="88">
        <v>21</v>
      </c>
      <c r="H137" s="88">
        <v>34</v>
      </c>
      <c r="I137" s="88"/>
      <c r="J137" s="88"/>
      <c r="K137" s="88">
        <v>98</v>
      </c>
      <c r="L137" s="88"/>
      <c r="M137" s="88">
        <v>26</v>
      </c>
      <c r="N137" s="88"/>
      <c r="O137" s="88">
        <v>86</v>
      </c>
      <c r="P137" s="88">
        <v>107</v>
      </c>
      <c r="Q137" s="88"/>
      <c r="R137" s="88"/>
      <c r="S137" s="88">
        <v>35</v>
      </c>
      <c r="T137" s="88">
        <f>9+4</f>
        <v>13</v>
      </c>
      <c r="U137" s="88"/>
      <c r="V137" s="88">
        <v>6.5</v>
      </c>
      <c r="W137" s="88">
        <f>52+43</f>
        <v>95</v>
      </c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61"/>
        <v>5178</v>
      </c>
      <c r="D138" s="14">
        <f t="shared" si="59"/>
        <v>1.0580302411115652</v>
      </c>
      <c r="E138" s="45">
        <v>158</v>
      </c>
      <c r="F138" s="45">
        <f t="shared" ref="F138:Y138" si="62">F136-F137</f>
        <v>54</v>
      </c>
      <c r="G138" s="45">
        <f t="shared" si="62"/>
        <v>782</v>
      </c>
      <c r="H138" s="45">
        <f>377-H137</f>
        <v>343</v>
      </c>
      <c r="I138" s="45">
        <f t="shared" si="62"/>
        <v>10</v>
      </c>
      <c r="J138" s="45">
        <f t="shared" si="62"/>
        <v>144</v>
      </c>
      <c r="K138" s="45">
        <v>604.5</v>
      </c>
      <c r="L138" s="45">
        <f t="shared" si="62"/>
        <v>739</v>
      </c>
      <c r="M138" s="45">
        <f t="shared" si="62"/>
        <v>217</v>
      </c>
      <c r="N138" s="45">
        <f t="shared" si="62"/>
        <v>30</v>
      </c>
      <c r="O138" s="45">
        <v>194</v>
      </c>
      <c r="P138" s="45">
        <f t="shared" si="62"/>
        <v>232</v>
      </c>
      <c r="Q138" s="45">
        <v>14</v>
      </c>
      <c r="R138" s="45">
        <f t="shared" si="62"/>
        <v>679</v>
      </c>
      <c r="S138" s="45">
        <f t="shared" si="62"/>
        <v>154</v>
      </c>
      <c r="T138" s="45">
        <f>T136-T137</f>
        <v>46</v>
      </c>
      <c r="U138" s="45">
        <f t="shared" si="62"/>
        <v>115</v>
      </c>
      <c r="V138" s="45">
        <f>V136-V137</f>
        <v>23.5</v>
      </c>
      <c r="W138" s="45">
        <f>W136-W137</f>
        <v>256</v>
      </c>
      <c r="X138" s="45">
        <f t="shared" si="62"/>
        <v>383</v>
      </c>
      <c r="Y138" s="45">
        <f t="shared" si="62"/>
        <v>0</v>
      </c>
      <c r="Z138" s="67"/>
    </row>
    <row r="139" spans="1:26" s="109" customFormat="1" ht="30" customHeight="1" outlineLevel="1" x14ac:dyDescent="0.2">
      <c r="A139" s="49" t="s">
        <v>105</v>
      </c>
      <c r="B139" s="22">
        <v>72</v>
      </c>
      <c r="C139" s="18">
        <f t="shared" si="61"/>
        <v>86.2</v>
      </c>
      <c r="D139" s="14">
        <f t="shared" si="59"/>
        <v>1.1972222222222222</v>
      </c>
      <c r="E139" s="88">
        <v>15</v>
      </c>
      <c r="F139" s="88"/>
      <c r="G139" s="88"/>
      <c r="H139" s="88"/>
      <c r="I139" s="88"/>
      <c r="J139" s="88">
        <v>1</v>
      </c>
      <c r="K139" s="88">
        <v>62</v>
      </c>
      <c r="L139" s="88">
        <v>8</v>
      </c>
      <c r="M139" s="88"/>
      <c r="N139" s="88"/>
      <c r="O139" s="88"/>
      <c r="P139" s="88"/>
      <c r="Q139" s="88"/>
      <c r="R139" s="88"/>
      <c r="S139" s="88"/>
      <c r="T139" s="113">
        <v>0.2</v>
      </c>
      <c r="U139" s="88"/>
      <c r="V139" s="88"/>
      <c r="W139" s="88"/>
      <c r="X139" s="88"/>
      <c r="Y139" s="88"/>
    </row>
    <row r="140" spans="1:26" s="11" customFormat="1" ht="27.75" hidden="1" customHeight="1" x14ac:dyDescent="0.2">
      <c r="A140" s="12" t="s">
        <v>176</v>
      </c>
      <c r="B140" s="30"/>
      <c r="C140" s="18">
        <f t="shared" si="61"/>
        <v>0</v>
      </c>
      <c r="D140" s="14" t="e">
        <f t="shared" si="59"/>
        <v>#DIV/0!</v>
      </c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61"/>
        <v>0</v>
      </c>
      <c r="D141" s="14" t="e">
        <f t="shared" si="59"/>
        <v>#DIV/0!</v>
      </c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120"/>
    </row>
    <row r="142" spans="1:26" s="11" customFormat="1" ht="27.75" hidden="1" customHeight="1" x14ac:dyDescent="0.2">
      <c r="A142" s="12" t="s">
        <v>179</v>
      </c>
      <c r="B142" s="88"/>
      <c r="C142" s="18">
        <f t="shared" si="61"/>
        <v>0</v>
      </c>
      <c r="D142" s="14" t="e">
        <f t="shared" si="59"/>
        <v>#DIV/0!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9" customFormat="1" ht="30" customHeight="1" x14ac:dyDescent="0.2">
      <c r="A143" s="29" t="s">
        <v>106</v>
      </c>
      <c r="B143" s="22">
        <v>1325</v>
      </c>
      <c r="C143" s="18">
        <f>SUM(E143:Y143)</f>
        <v>1737.6</v>
      </c>
      <c r="D143" s="14">
        <f t="shared" si="59"/>
        <v>1.3113962264150942</v>
      </c>
      <c r="E143" s="88">
        <v>301</v>
      </c>
      <c r="F143" s="88"/>
      <c r="G143" s="88"/>
      <c r="H143" s="88"/>
      <c r="I143" s="88"/>
      <c r="J143" s="88">
        <v>18</v>
      </c>
      <c r="K143" s="88">
        <v>1095</v>
      </c>
      <c r="L143" s="88">
        <v>320</v>
      </c>
      <c r="M143" s="88"/>
      <c r="N143" s="88"/>
      <c r="O143" s="88"/>
      <c r="P143" s="88"/>
      <c r="Q143" s="88"/>
      <c r="R143" s="88"/>
      <c r="S143" s="88"/>
      <c r="T143" s="88">
        <v>3.6</v>
      </c>
      <c r="U143" s="88"/>
      <c r="V143" s="88"/>
      <c r="W143" s="88"/>
      <c r="X143" s="88"/>
      <c r="Y143" s="88"/>
    </row>
    <row r="144" spans="1:26" s="11" customFormat="1" ht="31.15" hidden="1" customHeight="1" x14ac:dyDescent="0.2">
      <c r="A144" s="12" t="s">
        <v>52</v>
      </c>
      <c r="B144" s="14" t="e">
        <f>B143/B142</f>
        <v>#DIV/0!</v>
      </c>
      <c r="C144" s="18" t="e">
        <f t="shared" si="61"/>
        <v>#DIV/0!</v>
      </c>
      <c r="D144" s="14" t="e">
        <f t="shared" si="59"/>
        <v>#DIV/0!</v>
      </c>
      <c r="E144" s="27" t="e">
        <f t="shared" ref="E144:Y144" si="63">E143/E142</f>
        <v>#DIV/0!</v>
      </c>
      <c r="F144" s="27" t="e">
        <f t="shared" si="63"/>
        <v>#DIV/0!</v>
      </c>
      <c r="G144" s="88" t="e">
        <f t="shared" si="63"/>
        <v>#DIV/0!</v>
      </c>
      <c r="H144" s="88" t="e">
        <f t="shared" si="63"/>
        <v>#DIV/0!</v>
      </c>
      <c r="I144" s="88" t="e">
        <f t="shared" si="63"/>
        <v>#DIV/0!</v>
      </c>
      <c r="J144" s="88" t="e">
        <f t="shared" si="63"/>
        <v>#DIV/0!</v>
      </c>
      <c r="K144" s="88" t="e">
        <f t="shared" si="63"/>
        <v>#DIV/0!</v>
      </c>
      <c r="L144" s="88" t="e">
        <f t="shared" si="63"/>
        <v>#DIV/0!</v>
      </c>
      <c r="M144" s="88" t="e">
        <f t="shared" si="63"/>
        <v>#DIV/0!</v>
      </c>
      <c r="N144" s="88" t="e">
        <f t="shared" si="63"/>
        <v>#DIV/0!</v>
      </c>
      <c r="O144" s="88" t="e">
        <f t="shared" si="63"/>
        <v>#DIV/0!</v>
      </c>
      <c r="P144" s="88" t="e">
        <f t="shared" si="63"/>
        <v>#DIV/0!</v>
      </c>
      <c r="Q144" s="88" t="e">
        <f t="shared" si="63"/>
        <v>#DIV/0!</v>
      </c>
      <c r="R144" s="88" t="e">
        <f t="shared" si="63"/>
        <v>#DIV/0!</v>
      </c>
      <c r="S144" s="88" t="e">
        <f t="shared" si="63"/>
        <v>#DIV/0!</v>
      </c>
      <c r="T144" s="88" t="e">
        <f t="shared" si="63"/>
        <v>#DIV/0!</v>
      </c>
      <c r="U144" s="88" t="e">
        <f t="shared" si="63"/>
        <v>#DIV/0!</v>
      </c>
      <c r="V144" s="88" t="e">
        <f t="shared" si="63"/>
        <v>#DIV/0!</v>
      </c>
      <c r="W144" s="88" t="e">
        <f t="shared" si="63"/>
        <v>#DIV/0!</v>
      </c>
      <c r="X144" s="88" t="e">
        <f t="shared" si="63"/>
        <v>#DIV/0!</v>
      </c>
      <c r="Y144" s="88" t="e">
        <f t="shared" si="63"/>
        <v>#DIV/0!</v>
      </c>
    </row>
    <row r="145" spans="1:26" s="11" customFormat="1" ht="30" customHeight="1" x14ac:dyDescent="0.2">
      <c r="A145" s="29" t="s">
        <v>98</v>
      </c>
      <c r="B145" s="18">
        <f>B143/B139*10</f>
        <v>184.02777777777777</v>
      </c>
      <c r="C145" s="18">
        <f>C143/C139*10</f>
        <v>201.57772621809744</v>
      </c>
      <c r="D145" s="14">
        <f t="shared" si="59"/>
        <v>1.0953657575624918</v>
      </c>
      <c r="E145" s="113">
        <f t="shared" ref="E145" si="64">E143/E139*10</f>
        <v>200.66666666666666</v>
      </c>
      <c r="F145" s="113"/>
      <c r="G145" s="113"/>
      <c r="H145" s="113"/>
      <c r="I145" s="113"/>
      <c r="J145" s="113">
        <f>J143/J139*10</f>
        <v>180</v>
      </c>
      <c r="K145" s="113">
        <f>K143/K139*10</f>
        <v>176.61290322580643</v>
      </c>
      <c r="L145" s="113">
        <f>L143/L139*10</f>
        <v>400</v>
      </c>
      <c r="M145" s="113"/>
      <c r="N145" s="113"/>
      <c r="O145" s="113"/>
      <c r="P145" s="113"/>
      <c r="Q145" s="113"/>
      <c r="R145" s="113"/>
      <c r="S145" s="113"/>
      <c r="T145" s="113">
        <f>T143/T139*10</f>
        <v>180</v>
      </c>
      <c r="U145" s="113"/>
      <c r="V145" s="113"/>
      <c r="W145" s="113"/>
      <c r="X145" s="113"/>
      <c r="Y145" s="113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18">
        <f t="shared" si="61"/>
        <v>961.5</v>
      </c>
      <c r="D146" s="14">
        <f t="shared" si="59"/>
        <v>1.0988571428571428</v>
      </c>
      <c r="E146" s="45">
        <v>22</v>
      </c>
      <c r="F146" s="45">
        <v>86</v>
      </c>
      <c r="G146" s="88">
        <v>90</v>
      </c>
      <c r="H146" s="88">
        <v>0.5</v>
      </c>
      <c r="I146" s="88">
        <v>16</v>
      </c>
      <c r="J146" s="88">
        <v>10</v>
      </c>
      <c r="K146" s="88">
        <v>127</v>
      </c>
      <c r="L146" s="88">
        <v>94</v>
      </c>
      <c r="M146" s="88">
        <v>47</v>
      </c>
      <c r="N146" s="88">
        <v>24</v>
      </c>
      <c r="O146" s="88">
        <v>76</v>
      </c>
      <c r="P146" s="88">
        <v>129</v>
      </c>
      <c r="Q146" s="88"/>
      <c r="R146" s="88">
        <v>8</v>
      </c>
      <c r="S146" s="88">
        <v>36</v>
      </c>
      <c r="T146" s="88">
        <v>26</v>
      </c>
      <c r="U146" s="88"/>
      <c r="V146" s="88">
        <v>11</v>
      </c>
      <c r="W146" s="88">
        <v>95</v>
      </c>
      <c r="X146" s="88">
        <v>58</v>
      </c>
      <c r="Y146" s="88">
        <v>6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61"/>
        <v>0</v>
      </c>
      <c r="D147" s="14" t="e">
        <f t="shared" si="59"/>
        <v>#DIV/0!</v>
      </c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61"/>
        <v>48</v>
      </c>
      <c r="D148" s="14" t="e">
        <f t="shared" si="59"/>
        <v>#DIV/0!</v>
      </c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>
        <f>14+34</f>
        <v>48</v>
      </c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18">
        <f t="shared" si="61"/>
        <v>900.1</v>
      </c>
      <c r="D149" s="14">
        <f t="shared" si="59"/>
        <v>1.0589411764705883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customHeight="1" outlineLevel="1" x14ac:dyDescent="0.2">
      <c r="A150" s="49" t="s">
        <v>167</v>
      </c>
      <c r="B150" s="22">
        <v>47</v>
      </c>
      <c r="C150" s="18">
        <f t="shared" si="61"/>
        <v>39.700000000000003</v>
      </c>
      <c r="D150" s="14">
        <f t="shared" si="59"/>
        <v>0.84468085106382984</v>
      </c>
      <c r="E150" s="88">
        <v>9</v>
      </c>
      <c r="F150" s="88"/>
      <c r="G150" s="88"/>
      <c r="H150" s="88"/>
      <c r="I150" s="88"/>
      <c r="J150" s="88"/>
      <c r="K150" s="88">
        <v>28</v>
      </c>
      <c r="L150" s="88"/>
      <c r="M150" s="88"/>
      <c r="N150" s="88">
        <v>2</v>
      </c>
      <c r="O150" s="88"/>
      <c r="P150" s="88"/>
      <c r="Q150" s="88"/>
      <c r="R150" s="88"/>
      <c r="S150" s="88"/>
      <c r="T150" s="88">
        <v>0.7</v>
      </c>
      <c r="U150" s="88"/>
      <c r="V150" s="88"/>
      <c r="W150" s="88"/>
      <c r="X150" s="88"/>
      <c r="Y150" s="88"/>
    </row>
    <row r="151" spans="1:26" s="11" customFormat="1" ht="30" hidden="1" customHeight="1" x14ac:dyDescent="0.2">
      <c r="A151" s="12" t="s">
        <v>176</v>
      </c>
      <c r="B151" s="30">
        <f>B150/B149</f>
        <v>5.5294117647058827E-2</v>
      </c>
      <c r="C151" s="18">
        <f t="shared" si="61"/>
        <v>0</v>
      </c>
      <c r="D151" s="14">
        <f t="shared" si="59"/>
        <v>0</v>
      </c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</row>
    <row r="152" spans="1:26" s="11" customFormat="1" ht="30.75" hidden="1" customHeight="1" x14ac:dyDescent="0.2">
      <c r="A152" s="12" t="s">
        <v>180</v>
      </c>
      <c r="B152" s="88"/>
      <c r="C152" s="18">
        <f t="shared" si="61"/>
        <v>0</v>
      </c>
      <c r="D152" s="14" t="e">
        <f t="shared" si="59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1247</v>
      </c>
      <c r="C153" s="18">
        <f t="shared" si="61"/>
        <v>1862</v>
      </c>
      <c r="D153" s="14">
        <f t="shared" si="59"/>
        <v>1.4931836407377705</v>
      </c>
      <c r="E153" s="88">
        <v>162</v>
      </c>
      <c r="F153" s="88"/>
      <c r="G153" s="88"/>
      <c r="H153" s="88"/>
      <c r="I153" s="88"/>
      <c r="J153" s="88"/>
      <c r="K153" s="88">
        <v>1660</v>
      </c>
      <c r="L153" s="88"/>
      <c r="M153" s="88"/>
      <c r="N153" s="88">
        <v>3</v>
      </c>
      <c r="O153" s="88"/>
      <c r="P153" s="88"/>
      <c r="Q153" s="88"/>
      <c r="R153" s="88"/>
      <c r="S153" s="88"/>
      <c r="T153" s="88">
        <v>37</v>
      </c>
      <c r="U153" s="88"/>
      <c r="V153" s="88"/>
      <c r="W153" s="88"/>
      <c r="X153" s="88"/>
      <c r="Y153" s="88"/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61"/>
        <v>#DIV/0!</v>
      </c>
      <c r="D154" s="14" t="e">
        <f t="shared" si="59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5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/>
      <c r="Y154" s="87" t="e">
        <f>Y153/Y152</f>
        <v>#DIV/0!</v>
      </c>
    </row>
    <row r="155" spans="1:26" s="11" customFormat="1" ht="30" customHeight="1" x14ac:dyDescent="0.2">
      <c r="A155" s="29" t="s">
        <v>98</v>
      </c>
      <c r="B155" s="53">
        <f>B153/B150*10</f>
        <v>265.31914893617022</v>
      </c>
      <c r="C155" s="18">
        <f>C153/C150*10</f>
        <v>469.0176322418136</v>
      </c>
      <c r="D155" s="14">
        <f t="shared" si="59"/>
        <v>1.7677488945762019</v>
      </c>
      <c r="E155" s="52">
        <f>E153/E150*10</f>
        <v>180</v>
      </c>
      <c r="F155" s="52"/>
      <c r="G155" s="52"/>
      <c r="H155" s="52"/>
      <c r="I155" s="52"/>
      <c r="J155" s="52"/>
      <c r="K155" s="52">
        <f t="shared" ref="K155" si="66">K153/K150*10</f>
        <v>592.85714285714289</v>
      </c>
      <c r="L155" s="52"/>
      <c r="M155" s="52"/>
      <c r="N155" s="52">
        <f>N153/N150*10</f>
        <v>15</v>
      </c>
      <c r="O155" s="52"/>
      <c r="P155" s="52"/>
      <c r="Q155" s="52"/>
      <c r="R155" s="52"/>
      <c r="S155" s="52"/>
      <c r="T155" s="52">
        <f>T153/T150*10</f>
        <v>528.57142857142867</v>
      </c>
      <c r="U155" s="52"/>
      <c r="V155" s="52"/>
      <c r="W155" s="52"/>
      <c r="X155" s="52"/>
      <c r="Y155" s="52"/>
    </row>
    <row r="156" spans="1:26" s="11" customFormat="1" ht="30" hidden="1" customHeight="1" x14ac:dyDescent="0.2">
      <c r="A156" s="80" t="s">
        <v>96</v>
      </c>
      <c r="B156" s="81">
        <f>B149-B150</f>
        <v>803</v>
      </c>
      <c r="C156" s="18">
        <f t="shared" si="61"/>
        <v>860.4</v>
      </c>
      <c r="D156" s="14">
        <f t="shared" si="59"/>
        <v>1.0714819427148194</v>
      </c>
      <c r="E156" s="116">
        <f>E149-E150</f>
        <v>13</v>
      </c>
      <c r="F156" s="116">
        <f t="shared" ref="F156:Y156" si="67">F149-F150</f>
        <v>86</v>
      </c>
      <c r="G156" s="116">
        <f>G149-G150</f>
        <v>86.3</v>
      </c>
      <c r="H156" s="116">
        <f>H149-H150</f>
        <v>0</v>
      </c>
      <c r="I156" s="116">
        <f t="shared" si="67"/>
        <v>16</v>
      </c>
      <c r="J156" s="116">
        <f t="shared" si="67"/>
        <v>7</v>
      </c>
      <c r="K156" s="116">
        <f t="shared" si="67"/>
        <v>98.7</v>
      </c>
      <c r="L156" s="116">
        <f t="shared" si="67"/>
        <v>94</v>
      </c>
      <c r="M156" s="116">
        <f t="shared" si="67"/>
        <v>47</v>
      </c>
      <c r="N156" s="116">
        <f t="shared" si="67"/>
        <v>22</v>
      </c>
      <c r="O156" s="116">
        <f t="shared" si="67"/>
        <v>28</v>
      </c>
      <c r="P156" s="116">
        <f t="shared" si="67"/>
        <v>129</v>
      </c>
      <c r="Q156" s="116">
        <f t="shared" si="67"/>
        <v>0</v>
      </c>
      <c r="R156" s="116">
        <f t="shared" si="67"/>
        <v>7.1</v>
      </c>
      <c r="S156" s="116">
        <f t="shared" si="67"/>
        <v>36</v>
      </c>
      <c r="T156" s="116">
        <f t="shared" si="67"/>
        <v>20.3</v>
      </c>
      <c r="U156" s="116">
        <f t="shared" si="67"/>
        <v>0</v>
      </c>
      <c r="V156" s="116">
        <f t="shared" si="67"/>
        <v>11</v>
      </c>
      <c r="W156" s="116">
        <f t="shared" si="67"/>
        <v>95</v>
      </c>
      <c r="X156" s="116">
        <f t="shared" si="67"/>
        <v>58</v>
      </c>
      <c r="Y156" s="116">
        <f t="shared" si="67"/>
        <v>6</v>
      </c>
      <c r="Z156" s="122"/>
    </row>
    <row r="157" spans="1:26" s="11" customFormat="1" ht="30" customHeight="1" outlineLevel="1" x14ac:dyDescent="0.2">
      <c r="A157" s="49" t="s">
        <v>168</v>
      </c>
      <c r="B157" s="22">
        <v>256</v>
      </c>
      <c r="C157" s="18">
        <f>SUM(E157:Y157)</f>
        <v>376</v>
      </c>
      <c r="D157" s="14">
        <f t="shared" si="59"/>
        <v>1.46875</v>
      </c>
      <c r="E157" s="34"/>
      <c r="F157" s="33"/>
      <c r="G157" s="51">
        <v>343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54"/>
      <c r="T157" s="33"/>
      <c r="U157" s="33">
        <v>17</v>
      </c>
      <c r="V157" s="33"/>
      <c r="W157" s="33"/>
      <c r="X157" s="33">
        <v>11</v>
      </c>
      <c r="Y157" s="33">
        <v>5</v>
      </c>
    </row>
    <row r="158" spans="1:26" s="11" customFormat="1" ht="30" customHeight="1" x14ac:dyDescent="0.2">
      <c r="A158" s="29" t="s">
        <v>169</v>
      </c>
      <c r="B158" s="22">
        <v>3610</v>
      </c>
      <c r="C158" s="18">
        <f t="shared" ref="C158:C191" si="68">SUM(E158:Y158)</f>
        <v>4364.5</v>
      </c>
      <c r="D158" s="14">
        <f t="shared" si="59"/>
        <v>1.2090027700831025</v>
      </c>
      <c r="E158" s="34"/>
      <c r="F158" s="33"/>
      <c r="G158" s="33">
        <v>4116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54"/>
      <c r="T158" s="33"/>
      <c r="U158" s="33">
        <v>161</v>
      </c>
      <c r="V158" s="33"/>
      <c r="W158" s="33"/>
      <c r="X158" s="33">
        <v>85</v>
      </c>
      <c r="Y158" s="33">
        <v>2.5</v>
      </c>
    </row>
    <row r="159" spans="1:26" s="11" customFormat="1" ht="30" customHeight="1" x14ac:dyDescent="0.2">
      <c r="A159" s="29" t="s">
        <v>98</v>
      </c>
      <c r="B159" s="53">
        <f>B158/B157*10</f>
        <v>141.015625</v>
      </c>
      <c r="C159" s="18">
        <f t="shared" si="68"/>
        <v>296.97860962566847</v>
      </c>
      <c r="D159" s="14">
        <f t="shared" si="59"/>
        <v>2.1059978965144355</v>
      </c>
      <c r="E159" s="34"/>
      <c r="F159" s="52"/>
      <c r="G159" s="52">
        <f>G158/G157*10</f>
        <v>120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>
        <f>U158/U157*10</f>
        <v>94.705882352941174</v>
      </c>
      <c r="V159" s="52"/>
      <c r="W159" s="52"/>
      <c r="X159" s="52">
        <f>X158/X157*10</f>
        <v>77.27272727272728</v>
      </c>
      <c r="Y159" s="52">
        <f>Y158/Y157*10</f>
        <v>5</v>
      </c>
    </row>
    <row r="160" spans="1:26" s="11" customFormat="1" ht="30" hidden="1" customHeight="1" x14ac:dyDescent="0.2">
      <c r="A160" s="10" t="s">
        <v>208</v>
      </c>
      <c r="B160" s="53"/>
      <c r="C160" s="18">
        <f t="shared" si="68"/>
        <v>34305.599999999999</v>
      </c>
      <c r="D160" s="14" t="e">
        <f t="shared" si="59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68"/>
        <v>352.4</v>
      </c>
      <c r="D161" s="14" t="e">
        <f t="shared" si="59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207</v>
      </c>
      <c r="B162" s="53"/>
      <c r="C162" s="18">
        <f t="shared" si="68"/>
        <v>48.3</v>
      </c>
      <c r="D162" s="14" t="e">
        <f t="shared" si="59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206</v>
      </c>
      <c r="B163" s="53"/>
      <c r="C163" s="18">
        <f t="shared" si="68"/>
        <v>34598.5</v>
      </c>
      <c r="D163" s="14" t="e">
        <f t="shared" si="59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69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customHeight="1" x14ac:dyDescent="0.2">
      <c r="A164" s="29" t="s">
        <v>202</v>
      </c>
      <c r="B164" s="107">
        <v>821</v>
      </c>
      <c r="C164" s="18">
        <f>SUM(E164:Y164)</f>
        <v>6005</v>
      </c>
      <c r="D164" s="14">
        <f t="shared" si="59"/>
        <v>7.3142509135200973</v>
      </c>
      <c r="E164" s="115"/>
      <c r="F164" s="115"/>
      <c r="G164" s="115">
        <f>G168+G171+G188+G174+G183</f>
        <v>150</v>
      </c>
      <c r="H164" s="149">
        <f>H168+H171+H188+H174</f>
        <v>739</v>
      </c>
      <c r="I164" s="149">
        <f>I168+I171+I188+I174</f>
        <v>840</v>
      </c>
      <c r="J164" s="149">
        <f>J168+J188+J183+J171</f>
        <v>1810</v>
      </c>
      <c r="K164" s="149">
        <f>K168+K171+K188+K174</f>
        <v>169</v>
      </c>
      <c r="L164" s="149"/>
      <c r="M164" s="149">
        <f>M168+M171+M188+M174</f>
        <v>1545</v>
      </c>
      <c r="N164" s="149"/>
      <c r="O164" s="149"/>
      <c r="P164" s="149">
        <f t="shared" ref="P164:Y164" si="70">P168+P171+P188+P174+P177+P183</f>
        <v>80</v>
      </c>
      <c r="Q164" s="149"/>
      <c r="R164" s="149"/>
      <c r="S164" s="149"/>
      <c r="T164" s="149">
        <f t="shared" si="70"/>
        <v>290</v>
      </c>
      <c r="U164" s="149"/>
      <c r="V164" s="149"/>
      <c r="W164" s="149">
        <f t="shared" si="70"/>
        <v>60</v>
      </c>
      <c r="X164" s="149">
        <f t="shared" si="70"/>
        <v>292</v>
      </c>
      <c r="Y164" s="149">
        <f t="shared" si="70"/>
        <v>30</v>
      </c>
    </row>
    <row r="165" spans="1:26" s="11" customFormat="1" ht="31.5" customHeight="1" x14ac:dyDescent="0.2">
      <c r="A165" s="104" t="s">
        <v>203</v>
      </c>
      <c r="B165" s="107">
        <v>827</v>
      </c>
      <c r="C165" s="18">
        <f>SUM(E165:Y165)</f>
        <v>6049</v>
      </c>
      <c r="D165" s="14">
        <f t="shared" si="59"/>
        <v>7.3143893591293834</v>
      </c>
      <c r="E165" s="51"/>
      <c r="F165" s="51"/>
      <c r="G165" s="51">
        <f t="shared" ref="G165:Y165" si="71">G169+G172+G175+G189+G178+G184</f>
        <v>225</v>
      </c>
      <c r="H165" s="51">
        <f t="shared" si="71"/>
        <v>789</v>
      </c>
      <c r="I165" s="51">
        <f t="shared" si="71"/>
        <v>855</v>
      </c>
      <c r="J165" s="51">
        <f>J169+J172+J175+J189+J178+J184</f>
        <v>2200</v>
      </c>
      <c r="K165" s="51">
        <f t="shared" si="71"/>
        <v>150</v>
      </c>
      <c r="L165" s="51"/>
      <c r="M165" s="51">
        <f t="shared" si="71"/>
        <v>852</v>
      </c>
      <c r="N165" s="51"/>
      <c r="O165" s="51"/>
      <c r="P165" s="51">
        <f t="shared" si="71"/>
        <v>80</v>
      </c>
      <c r="Q165" s="51"/>
      <c r="R165" s="51"/>
      <c r="S165" s="51"/>
      <c r="T165" s="51">
        <f t="shared" si="71"/>
        <v>168</v>
      </c>
      <c r="U165" s="51"/>
      <c r="V165" s="51"/>
      <c r="W165" s="51">
        <f t="shared" si="71"/>
        <v>162</v>
      </c>
      <c r="X165" s="51">
        <f t="shared" si="71"/>
        <v>538</v>
      </c>
      <c r="Y165" s="51">
        <f t="shared" si="71"/>
        <v>30</v>
      </c>
    </row>
    <row r="166" spans="1:26" s="11" customFormat="1" ht="30" customHeight="1" x14ac:dyDescent="0.2">
      <c r="A166" s="29" t="s">
        <v>98</v>
      </c>
      <c r="B166" s="53">
        <v>10.073081607795372</v>
      </c>
      <c r="C166" s="18">
        <f>C165/C164*10</f>
        <v>10.073272273105744</v>
      </c>
      <c r="D166" s="14">
        <f t="shared" si="59"/>
        <v>1.0000189282007033</v>
      </c>
      <c r="E166" s="52"/>
      <c r="F166" s="52"/>
      <c r="G166" s="52">
        <f t="shared" ref="G166:X166" si="72">G165/G164*10</f>
        <v>15</v>
      </c>
      <c r="H166" s="52">
        <f t="shared" si="72"/>
        <v>10.676589986468201</v>
      </c>
      <c r="I166" s="52">
        <f t="shared" si="72"/>
        <v>10.178571428571427</v>
      </c>
      <c r="J166" s="52">
        <f t="shared" si="72"/>
        <v>12.154696132596685</v>
      </c>
      <c r="K166" s="52">
        <f t="shared" si="72"/>
        <v>8.8757396449704142</v>
      </c>
      <c r="L166" s="52"/>
      <c r="M166" s="52">
        <f t="shared" si="72"/>
        <v>5.5145631067961167</v>
      </c>
      <c r="N166" s="52"/>
      <c r="O166" s="52"/>
      <c r="P166" s="52">
        <f t="shared" si="72"/>
        <v>10</v>
      </c>
      <c r="Q166" s="52"/>
      <c r="R166" s="52"/>
      <c r="S166" s="52"/>
      <c r="T166" s="52">
        <f t="shared" si="72"/>
        <v>5.793103448275863</v>
      </c>
      <c r="U166" s="52"/>
      <c r="V166" s="52"/>
      <c r="W166" s="52">
        <f t="shared" si="72"/>
        <v>27</v>
      </c>
      <c r="X166" s="52">
        <f t="shared" si="72"/>
        <v>18.424657534246577</v>
      </c>
      <c r="Y166" s="52">
        <f t="shared" ref="Y166" si="73">Y165/Y164*10</f>
        <v>10</v>
      </c>
    </row>
    <row r="167" spans="1:26" s="82" customFormat="1" ht="30" hidden="1" customHeight="1" x14ac:dyDescent="0.2">
      <c r="A167" s="80" t="s">
        <v>96</v>
      </c>
      <c r="B167" s="119"/>
      <c r="C167" s="18">
        <f t="shared" si="68"/>
        <v>28593.5</v>
      </c>
      <c r="D167" s="14" t="e">
        <f t="shared" si="59"/>
        <v>#DIV/0!</v>
      </c>
      <c r="E167" s="116">
        <f t="shared" ref="E167:U167" si="74">E163-E164</f>
        <v>6450</v>
      </c>
      <c r="F167" s="116">
        <f t="shared" si="74"/>
        <v>579</v>
      </c>
      <c r="G167" s="116">
        <f>G163-G164</f>
        <v>1012.5999999999999</v>
      </c>
      <c r="H167" s="116">
        <f>H163-H164</f>
        <v>305</v>
      </c>
      <c r="I167" s="116">
        <f t="shared" si="74"/>
        <v>149</v>
      </c>
      <c r="J167" s="116">
        <f t="shared" si="74"/>
        <v>3743</v>
      </c>
      <c r="K167" s="116">
        <f t="shared" si="74"/>
        <v>225</v>
      </c>
      <c r="L167" s="116">
        <f t="shared" si="74"/>
        <v>1480.3</v>
      </c>
      <c r="M167" s="116">
        <f t="shared" si="74"/>
        <v>-476</v>
      </c>
      <c r="N167" s="116">
        <f t="shared" si="74"/>
        <v>218</v>
      </c>
      <c r="O167" s="116">
        <f t="shared" si="74"/>
        <v>650</v>
      </c>
      <c r="P167" s="116">
        <f t="shared" si="74"/>
        <v>1109</v>
      </c>
      <c r="Q167" s="116">
        <f t="shared" si="74"/>
        <v>5278</v>
      </c>
      <c r="R167" s="116">
        <f>R163-R164</f>
        <v>525.5</v>
      </c>
      <c r="S167" s="116">
        <f t="shared" si="74"/>
        <v>1005.6</v>
      </c>
      <c r="T167" s="116">
        <f t="shared" si="74"/>
        <v>884.5</v>
      </c>
      <c r="U167" s="116">
        <f t="shared" si="74"/>
        <v>2255</v>
      </c>
      <c r="V167" s="116">
        <f>V160-V164</f>
        <v>522</v>
      </c>
      <c r="W167" s="116">
        <f>W163-W164</f>
        <v>1393</v>
      </c>
      <c r="X167" s="116">
        <f>X163-X164</f>
        <v>1085</v>
      </c>
      <c r="Y167" s="116">
        <f>Y163-Y164</f>
        <v>200</v>
      </c>
      <c r="Z167" s="121"/>
    </row>
    <row r="168" spans="1:26" s="106" customFormat="1" ht="30" customHeight="1" x14ac:dyDescent="0.2">
      <c r="A168" s="49" t="s">
        <v>111</v>
      </c>
      <c r="B168" s="25"/>
      <c r="C168" s="22">
        <f t="shared" si="68"/>
        <v>1422</v>
      </c>
      <c r="D168" s="14"/>
      <c r="E168" s="33"/>
      <c r="F168" s="33"/>
      <c r="G168" s="33">
        <v>150</v>
      </c>
      <c r="H168" s="33">
        <v>30</v>
      </c>
      <c r="I168" s="33"/>
      <c r="J168" s="33">
        <v>890</v>
      </c>
      <c r="K168" s="33"/>
      <c r="L168" s="33"/>
      <c r="M168" s="33"/>
      <c r="N168" s="33"/>
      <c r="O168" s="33"/>
      <c r="P168" s="33">
        <v>80</v>
      </c>
      <c r="Q168" s="33"/>
      <c r="R168" s="33"/>
      <c r="S168" s="33"/>
      <c r="T168" s="33"/>
      <c r="U168" s="33"/>
      <c r="V168" s="33"/>
      <c r="W168" s="33">
        <v>60</v>
      </c>
      <c r="X168" s="33">
        <v>182</v>
      </c>
      <c r="Y168" s="33">
        <v>30</v>
      </c>
    </row>
    <row r="169" spans="1:26" s="11" customFormat="1" ht="30" customHeight="1" x14ac:dyDescent="0.2">
      <c r="A169" s="104" t="s">
        <v>112</v>
      </c>
      <c r="B169" s="22"/>
      <c r="C169" s="22">
        <f t="shared" si="68"/>
        <v>1968</v>
      </c>
      <c r="D169" s="14"/>
      <c r="E169" s="152"/>
      <c r="F169" s="88"/>
      <c r="G169" s="88">
        <v>225</v>
      </c>
      <c r="H169" s="88">
        <v>30</v>
      </c>
      <c r="I169" s="88"/>
      <c r="J169" s="88">
        <v>1068</v>
      </c>
      <c r="K169" s="88"/>
      <c r="L169" s="105"/>
      <c r="M169" s="105"/>
      <c r="N169" s="147"/>
      <c r="O169" s="152"/>
      <c r="P169" s="152">
        <v>80</v>
      </c>
      <c r="Q169" s="105"/>
      <c r="R169" s="105"/>
      <c r="S169" s="105"/>
      <c r="T169" s="105"/>
      <c r="U169" s="105"/>
      <c r="V169" s="105"/>
      <c r="W169" s="105">
        <v>162</v>
      </c>
      <c r="X169" s="105">
        <v>373</v>
      </c>
      <c r="Y169" s="33">
        <v>30</v>
      </c>
    </row>
    <row r="170" spans="1:26" s="11" customFormat="1" ht="30" customHeight="1" x14ac:dyDescent="0.2">
      <c r="A170" s="29" t="s">
        <v>98</v>
      </c>
      <c r="B170" s="47"/>
      <c r="C170" s="18">
        <f>C169/C168*10</f>
        <v>13.839662447257384</v>
      </c>
      <c r="D170" s="14"/>
      <c r="E170" s="52"/>
      <c r="F170" s="52"/>
      <c r="G170" s="52">
        <f>G169/G168*10</f>
        <v>15</v>
      </c>
      <c r="H170" s="52">
        <f>H169/H168*10</f>
        <v>10</v>
      </c>
      <c r="I170" s="52"/>
      <c r="J170" s="52">
        <f>J169/J168*10</f>
        <v>12</v>
      </c>
      <c r="K170" s="52"/>
      <c r="L170" s="52"/>
      <c r="M170" s="52"/>
      <c r="N170" s="52"/>
      <c r="O170" s="52"/>
      <c r="P170" s="52">
        <f>P169/P168*10</f>
        <v>10</v>
      </c>
      <c r="Q170" s="52"/>
      <c r="R170" s="52"/>
      <c r="S170" s="52"/>
      <c r="T170" s="52"/>
      <c r="U170" s="52"/>
      <c r="V170" s="52"/>
      <c r="W170" s="52">
        <f>W169/W168*10</f>
        <v>27</v>
      </c>
      <c r="X170" s="52">
        <f>X169/X168*10</f>
        <v>20.494505494505493</v>
      </c>
      <c r="Y170" s="24">
        <f>Y169/Y168*10</f>
        <v>10</v>
      </c>
    </row>
    <row r="171" spans="1:26" s="11" customFormat="1" ht="30" customHeight="1" x14ac:dyDescent="0.2">
      <c r="A171" s="49" t="s">
        <v>174</v>
      </c>
      <c r="B171" s="25">
        <v>821</v>
      </c>
      <c r="C171" s="22">
        <f t="shared" si="68"/>
        <v>4483</v>
      </c>
      <c r="D171" s="14">
        <f t="shared" si="59"/>
        <v>5.4604141291108403</v>
      </c>
      <c r="E171" s="33"/>
      <c r="F171" s="33"/>
      <c r="G171" s="33"/>
      <c r="H171" s="33">
        <v>709</v>
      </c>
      <c r="I171" s="33">
        <v>840</v>
      </c>
      <c r="J171" s="33">
        <v>920</v>
      </c>
      <c r="K171" s="33">
        <v>169</v>
      </c>
      <c r="L171" s="33"/>
      <c r="M171" s="33">
        <v>1545</v>
      </c>
      <c r="N171" s="33">
        <v>10</v>
      </c>
      <c r="O171" s="33"/>
      <c r="P171" s="33"/>
      <c r="Q171" s="33"/>
      <c r="R171" s="33"/>
      <c r="S171" s="33"/>
      <c r="T171" s="24">
        <v>290</v>
      </c>
      <c r="U171" s="33"/>
      <c r="V171" s="33"/>
      <c r="W171" s="33"/>
      <c r="X171" s="33"/>
      <c r="Y171" s="33"/>
    </row>
    <row r="172" spans="1:26" s="11" customFormat="1" ht="30" customHeight="1" x14ac:dyDescent="0.2">
      <c r="A172" s="29" t="s">
        <v>175</v>
      </c>
      <c r="B172" s="25">
        <v>827</v>
      </c>
      <c r="C172" s="22">
        <f t="shared" si="68"/>
        <v>3917</v>
      </c>
      <c r="D172" s="14">
        <f t="shared" si="59"/>
        <v>4.7363966142684397</v>
      </c>
      <c r="E172" s="33"/>
      <c r="F172" s="24"/>
      <c r="G172" s="24"/>
      <c r="H172" s="24">
        <v>759</v>
      </c>
      <c r="I172" s="24">
        <v>855</v>
      </c>
      <c r="J172" s="24">
        <v>1132</v>
      </c>
      <c r="K172" s="24">
        <v>150</v>
      </c>
      <c r="L172" s="34"/>
      <c r="M172" s="34">
        <v>852</v>
      </c>
      <c r="N172" s="24">
        <v>1</v>
      </c>
      <c r="O172" s="32"/>
      <c r="P172" s="34"/>
      <c r="Q172" s="34"/>
      <c r="R172" s="34"/>
      <c r="S172" s="34"/>
      <c r="T172" s="24">
        <v>168</v>
      </c>
      <c r="U172" s="32"/>
      <c r="V172" s="34"/>
      <c r="W172" s="32"/>
      <c r="X172" s="34"/>
      <c r="Y172" s="32"/>
    </row>
    <row r="173" spans="1:26" s="11" customFormat="1" ht="30" customHeight="1" x14ac:dyDescent="0.2">
      <c r="A173" s="29" t="s">
        <v>98</v>
      </c>
      <c r="B173" s="47">
        <f>B172/B171*10</f>
        <v>10.073081607795372</v>
      </c>
      <c r="C173" s="18">
        <f>C172/C171*10</f>
        <v>8.7374525987062235</v>
      </c>
      <c r="D173" s="14">
        <f t="shared" si="59"/>
        <v>0.8674061165100132</v>
      </c>
      <c r="E173" s="48"/>
      <c r="F173" s="48"/>
      <c r="G173" s="48"/>
      <c r="H173" s="48">
        <f>H172/H171*10</f>
        <v>10.705218617771507</v>
      </c>
      <c r="I173" s="48">
        <f>I172/I171*10</f>
        <v>10.178571428571427</v>
      </c>
      <c r="J173" s="48">
        <f>J172/J171*10</f>
        <v>12.304347826086957</v>
      </c>
      <c r="K173" s="48">
        <f>K172/K171*10</f>
        <v>8.8757396449704142</v>
      </c>
      <c r="L173" s="48"/>
      <c r="M173" s="48">
        <f>M172/M171*10</f>
        <v>5.5145631067961167</v>
      </c>
      <c r="N173" s="48">
        <f>N172/N171*10</f>
        <v>1</v>
      </c>
      <c r="O173" s="48"/>
      <c r="P173" s="48"/>
      <c r="Q173" s="48"/>
      <c r="R173" s="48"/>
      <c r="S173" s="48"/>
      <c r="T173" s="48">
        <f>T172/T171*10</f>
        <v>5.793103448275863</v>
      </c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199</v>
      </c>
      <c r="B174" s="47">
        <v>243</v>
      </c>
      <c r="C174" s="18">
        <f t="shared" si="68"/>
        <v>0</v>
      </c>
      <c r="D174" s="14">
        <f t="shared" si="59"/>
        <v>0</v>
      </c>
      <c r="E174" s="48"/>
      <c r="F174" s="48"/>
      <c r="G174" s="48"/>
      <c r="H174" s="48"/>
      <c r="I174" s="24"/>
      <c r="J174" s="48"/>
      <c r="K174" s="48"/>
      <c r="L174" s="48"/>
      <c r="M174" s="48"/>
      <c r="N174" s="48"/>
      <c r="O174" s="48"/>
      <c r="P174" s="48"/>
      <c r="Q174" s="48"/>
      <c r="R174" s="48"/>
      <c r="S174" s="24"/>
      <c r="T174" s="24"/>
      <c r="U174" s="24"/>
      <c r="V174" s="48"/>
      <c r="W174" s="48"/>
      <c r="X174" s="48"/>
      <c r="Y174" s="24"/>
    </row>
    <row r="175" spans="1:26" s="11" customFormat="1" ht="30" hidden="1" customHeight="1" x14ac:dyDescent="0.2">
      <c r="A175" s="29" t="s">
        <v>200</v>
      </c>
      <c r="B175" s="47">
        <v>419</v>
      </c>
      <c r="C175" s="18">
        <f t="shared" si="68"/>
        <v>0</v>
      </c>
      <c r="D175" s="14">
        <f t="shared" si="59"/>
        <v>0</v>
      </c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24"/>
      <c r="T175" s="24"/>
      <c r="U175" s="24"/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18">
        <f t="shared" si="68"/>
        <v>0</v>
      </c>
      <c r="D176" s="14">
        <f t="shared" si="59"/>
        <v>0</v>
      </c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24"/>
    </row>
    <row r="177" spans="1:25" s="11" customFormat="1" ht="30" hidden="1" customHeight="1" x14ac:dyDescent="0.2">
      <c r="A177" s="49" t="s">
        <v>170</v>
      </c>
      <c r="B177" s="25">
        <v>75</v>
      </c>
      <c r="C177" s="18">
        <f t="shared" si="68"/>
        <v>0</v>
      </c>
      <c r="D177" s="14">
        <f t="shared" si="59"/>
        <v>0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171</v>
      </c>
      <c r="B178" s="25">
        <v>83</v>
      </c>
      <c r="C178" s="18">
        <f t="shared" si="68"/>
        <v>0</v>
      </c>
      <c r="D178" s="14">
        <f t="shared" si="59"/>
        <v>0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/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18">
        <f t="shared" si="68"/>
        <v>0</v>
      </c>
      <c r="D179" s="14">
        <f t="shared" si="59"/>
        <v>0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/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209</v>
      </c>
      <c r="B180" s="25">
        <v>617</v>
      </c>
      <c r="C180" s="18">
        <f t="shared" si="68"/>
        <v>0</v>
      </c>
      <c r="D180" s="14">
        <f t="shared" si="59"/>
        <v>0</v>
      </c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18">
        <f t="shared" si="68"/>
        <v>0</v>
      </c>
      <c r="D181" s="14">
        <f t="shared" si="59"/>
        <v>0</v>
      </c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18">
        <f t="shared" si="68"/>
        <v>0</v>
      </c>
      <c r="D182" s="14">
        <f t="shared" si="59"/>
        <v>0</v>
      </c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18">
        <f t="shared" si="68"/>
        <v>0</v>
      </c>
      <c r="D183" s="14">
        <f t="shared" si="59"/>
        <v>0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18">
        <f t="shared" si="68"/>
        <v>0</v>
      </c>
      <c r="D184" s="14">
        <f t="shared" si="59"/>
        <v>0</v>
      </c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18">
        <f t="shared" si="68"/>
        <v>0</v>
      </c>
      <c r="D185" s="14">
        <f t="shared" si="59"/>
        <v>0</v>
      </c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</row>
    <row r="186" spans="1:25" s="109" customFormat="1" ht="30" hidden="1" customHeight="1" x14ac:dyDescent="0.2">
      <c r="A186" s="49" t="s">
        <v>116</v>
      </c>
      <c r="B186" s="22">
        <v>10259</v>
      </c>
      <c r="C186" s="18">
        <f t="shared" si="68"/>
        <v>0</v>
      </c>
      <c r="D186" s="14">
        <f t="shared" si="59"/>
        <v>0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</row>
    <row r="187" spans="1:25" s="11" customFormat="1" ht="30" hidden="1" customHeight="1" x14ac:dyDescent="0.2">
      <c r="A187" s="49" t="s">
        <v>117</v>
      </c>
      <c r="B187" s="22"/>
      <c r="C187" s="18">
        <f t="shared" si="68"/>
        <v>0</v>
      </c>
      <c r="D187" s="14" t="e">
        <f t="shared" si="59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</row>
    <row r="188" spans="1:25" s="11" customFormat="1" ht="30" customHeight="1" x14ac:dyDescent="0.2">
      <c r="A188" s="49" t="s">
        <v>194</v>
      </c>
      <c r="B188" s="22"/>
      <c r="C188" s="22">
        <f t="shared" si="68"/>
        <v>110</v>
      </c>
      <c r="D188" s="14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>
        <v>110</v>
      </c>
      <c r="Y188" s="33"/>
    </row>
    <row r="189" spans="1:25" s="11" customFormat="1" ht="30" customHeight="1" x14ac:dyDescent="0.2">
      <c r="A189" s="29" t="s">
        <v>195</v>
      </c>
      <c r="B189" s="22"/>
      <c r="C189" s="22">
        <f t="shared" si="68"/>
        <v>165</v>
      </c>
      <c r="D189" s="14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>
        <v>165</v>
      </c>
      <c r="Y189" s="33"/>
    </row>
    <row r="190" spans="1:25" s="11" customFormat="1" ht="30" customHeight="1" x14ac:dyDescent="0.2">
      <c r="A190" s="29" t="s">
        <v>196</v>
      </c>
      <c r="B190" s="22"/>
      <c r="C190" s="18">
        <f t="shared" si="68"/>
        <v>15</v>
      </c>
      <c r="D190" s="1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>
        <f>X189/X188*10</f>
        <v>15</v>
      </c>
      <c r="Y190" s="33"/>
    </row>
    <row r="191" spans="1:25" s="11" customFormat="1" ht="30" hidden="1" customHeight="1" x14ac:dyDescent="0.2">
      <c r="A191" s="49" t="s">
        <v>188</v>
      </c>
      <c r="B191" s="22"/>
      <c r="C191" s="18">
        <f t="shared" si="68"/>
        <v>39.25</v>
      </c>
      <c r="D191" s="14" t="e">
        <f t="shared" si="59"/>
        <v>#DIV/0!</v>
      </c>
      <c r="E191" s="25"/>
      <c r="F191" s="25"/>
      <c r="G191" s="54">
        <v>9</v>
      </c>
      <c r="H191" s="25"/>
      <c r="I191" s="33"/>
      <c r="J191" s="33"/>
      <c r="K191" s="33"/>
      <c r="L191" s="33"/>
      <c r="M191" s="33">
        <v>0.75</v>
      </c>
      <c r="N191" s="33"/>
      <c r="O191" s="33"/>
      <c r="P191" s="33">
        <v>27</v>
      </c>
      <c r="Q191" s="33"/>
      <c r="R191" s="33"/>
      <c r="S191" s="33"/>
      <c r="T191" s="33">
        <v>1</v>
      </c>
      <c r="U191" s="33"/>
      <c r="V191" s="33"/>
      <c r="W191" s="33"/>
      <c r="X191" s="33"/>
      <c r="Y191" s="33">
        <v>1.5</v>
      </c>
    </row>
    <row r="192" spans="1:25" s="11" customFormat="1" ht="30" hidden="1" customHeight="1" x14ac:dyDescent="0.2">
      <c r="A192" s="49" t="s">
        <v>190</v>
      </c>
      <c r="B192" s="22"/>
      <c r="C192" s="18">
        <f t="shared" ref="C192:C194" si="75">SUM(E192:Y192)</f>
        <v>51.5</v>
      </c>
      <c r="D192" s="14" t="e">
        <f t="shared" si="59"/>
        <v>#DIV/0!</v>
      </c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2</v>
      </c>
      <c r="N192" s="33"/>
      <c r="O192" s="33">
        <v>1.5</v>
      </c>
      <c r="P192" s="33">
        <v>27</v>
      </c>
      <c r="Q192" s="33"/>
      <c r="R192" s="33"/>
      <c r="S192" s="33"/>
      <c r="T192" s="33">
        <v>10.5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29" t="s">
        <v>189</v>
      </c>
      <c r="B193" s="22"/>
      <c r="C193" s="18">
        <f t="shared" si="75"/>
        <v>42.22</v>
      </c>
      <c r="D193" s="14" t="e">
        <f t="shared" si="59"/>
        <v>#DIV/0!</v>
      </c>
      <c r="E193" s="25"/>
      <c r="F193" s="25"/>
      <c r="G193" s="54">
        <v>1.1000000000000001</v>
      </c>
      <c r="H193" s="25"/>
      <c r="I193" s="33"/>
      <c r="J193" s="33"/>
      <c r="K193" s="33"/>
      <c r="L193" s="33"/>
      <c r="M193" s="33">
        <v>4</v>
      </c>
      <c r="N193" s="33"/>
      <c r="O193" s="33"/>
      <c r="P193" s="33">
        <v>32.4</v>
      </c>
      <c r="Q193" s="33"/>
      <c r="R193" s="33"/>
      <c r="S193" s="33"/>
      <c r="T193" s="33">
        <v>4.18</v>
      </c>
      <c r="U193" s="33"/>
      <c r="V193" s="33"/>
      <c r="W193" s="33"/>
      <c r="X193" s="33"/>
      <c r="Y193" s="33">
        <v>0.54</v>
      </c>
    </row>
    <row r="194" spans="1:25" s="11" customFormat="1" ht="30" hidden="1" customHeight="1" x14ac:dyDescent="0.2">
      <c r="A194" s="29" t="s">
        <v>192</v>
      </c>
      <c r="B194" s="22"/>
      <c r="C194" s="18">
        <f t="shared" si="75"/>
        <v>67.19</v>
      </c>
      <c r="D194" s="14" t="e">
        <f t="shared" si="59"/>
        <v>#DIV/0!</v>
      </c>
      <c r="E194" s="25"/>
      <c r="F194" s="25"/>
      <c r="G194" s="54">
        <v>1.6</v>
      </c>
      <c r="H194" s="25"/>
      <c r="I194" s="33"/>
      <c r="J194" s="33"/>
      <c r="K194" s="33"/>
      <c r="L194" s="33"/>
      <c r="M194" s="33">
        <v>10</v>
      </c>
      <c r="N194" s="33"/>
      <c r="O194" s="33">
        <v>3</v>
      </c>
      <c r="P194" s="33">
        <v>32.4</v>
      </c>
      <c r="Q194" s="33"/>
      <c r="R194" s="33"/>
      <c r="S194" s="33"/>
      <c r="T194" s="54">
        <v>17.989999999999998</v>
      </c>
      <c r="U194" s="33"/>
      <c r="V194" s="33"/>
      <c r="W194" s="33"/>
      <c r="X194" s="33"/>
      <c r="Y194" s="33">
        <v>2.2000000000000002</v>
      </c>
    </row>
    <row r="195" spans="1:25" s="11" customFormat="1" ht="30" hidden="1" customHeight="1" x14ac:dyDescent="0.2">
      <c r="A195" s="49" t="s">
        <v>98</v>
      </c>
      <c r="B195" s="22"/>
      <c r="C195" s="18">
        <f>C193/C191</f>
        <v>1.0756687898089172</v>
      </c>
      <c r="D195" s="14" t="e">
        <f t="shared" si="59"/>
        <v>#DIV/0!</v>
      </c>
      <c r="E195" s="33"/>
      <c r="F195" s="33"/>
      <c r="G195" s="102">
        <f>G193/G191*10</f>
        <v>1.2222222222222223</v>
      </c>
      <c r="H195" s="102"/>
      <c r="I195" s="102"/>
      <c r="J195" s="102"/>
      <c r="K195" s="102"/>
      <c r="L195" s="102"/>
      <c r="M195" s="102">
        <f>M193/M191*10</f>
        <v>53.333333333333329</v>
      </c>
      <c r="N195" s="54"/>
      <c r="O195" s="54"/>
      <c r="P195" s="102">
        <f>P193/P191*10</f>
        <v>12</v>
      </c>
      <c r="Q195" s="102"/>
      <c r="R195" s="102"/>
      <c r="S195" s="102"/>
      <c r="T195" s="102">
        <f>T193/T191*10</f>
        <v>41.8</v>
      </c>
      <c r="U195" s="33"/>
      <c r="V195" s="33"/>
      <c r="W195" s="33"/>
      <c r="X195" s="33"/>
      <c r="Y195" s="102">
        <f>Y193/Y191*10</f>
        <v>3.6000000000000005</v>
      </c>
    </row>
    <row r="196" spans="1:25" s="11" customFormat="1" ht="30" hidden="1" customHeight="1" x14ac:dyDescent="0.2">
      <c r="A196" s="49" t="s">
        <v>191</v>
      </c>
      <c r="B196" s="22"/>
      <c r="C196" s="18">
        <f>C194/C192*10</f>
        <v>13.046601941747573</v>
      </c>
      <c r="D196" s="14" t="e">
        <f t="shared" si="59"/>
        <v>#DIV/0!</v>
      </c>
      <c r="E196" s="102"/>
      <c r="F196" s="102"/>
      <c r="G196" s="102">
        <f>G194/G192*10</f>
        <v>1.7777777777777779</v>
      </c>
      <c r="H196" s="102"/>
      <c r="I196" s="102"/>
      <c r="J196" s="102"/>
      <c r="K196" s="102"/>
      <c r="L196" s="102"/>
      <c r="M196" s="102">
        <f>M194/M192*10</f>
        <v>50</v>
      </c>
      <c r="N196" s="102"/>
      <c r="O196" s="102">
        <f>O194/O192*10</f>
        <v>20</v>
      </c>
      <c r="P196" s="102">
        <f>P194/P192*10</f>
        <v>12</v>
      </c>
      <c r="Q196" s="102"/>
      <c r="R196" s="102"/>
      <c r="S196" s="102"/>
      <c r="T196" s="102">
        <v>15.46</v>
      </c>
      <c r="U196" s="102"/>
      <c r="V196" s="102"/>
      <c r="W196" s="102"/>
      <c r="X196" s="102"/>
      <c r="Y196" s="102">
        <f>Y194/Y192*10</f>
        <v>14.666666666666668</v>
      </c>
    </row>
    <row r="197" spans="1:25" s="11" customFormat="1" ht="30" hidden="1" customHeight="1" x14ac:dyDescent="0.2">
      <c r="A197" s="49" t="s">
        <v>197</v>
      </c>
      <c r="B197" s="18">
        <v>107.8</v>
      </c>
      <c r="C197" s="47">
        <f>SUM(E197:Y197)</f>
        <v>116.9</v>
      </c>
      <c r="D197" s="14">
        <f t="shared" si="59"/>
        <v>1.0844155844155845</v>
      </c>
      <c r="E197" s="152"/>
      <c r="F197" s="152"/>
      <c r="G197" s="152"/>
      <c r="H197" s="152">
        <v>22</v>
      </c>
      <c r="I197" s="152"/>
      <c r="J197" s="152"/>
      <c r="K197" s="152"/>
      <c r="L197" s="102"/>
      <c r="M197" s="102"/>
      <c r="N197" s="102"/>
      <c r="O197" s="102">
        <v>4</v>
      </c>
      <c r="P197" s="102"/>
      <c r="Q197" s="102"/>
      <c r="R197" s="102">
        <v>30</v>
      </c>
      <c r="S197" s="102">
        <v>15.7</v>
      </c>
      <c r="T197" s="102">
        <v>3.2</v>
      </c>
      <c r="U197" s="152"/>
      <c r="V197" s="152"/>
      <c r="W197" s="152">
        <v>42</v>
      </c>
      <c r="X197" s="152"/>
      <c r="Y197" s="152"/>
    </row>
    <row r="198" spans="1:25" s="11" customFormat="1" ht="30" hidden="1" customHeight="1" x14ac:dyDescent="0.2">
      <c r="A198" s="29" t="s">
        <v>198</v>
      </c>
      <c r="B198" s="18">
        <v>153.1</v>
      </c>
      <c r="C198" s="47">
        <f>SUM(E198:Y198)</f>
        <v>194.77999999999997</v>
      </c>
      <c r="D198" s="14">
        <f t="shared" ref="D198:D199" si="76">C198/B198</f>
        <v>1.2722403657740038</v>
      </c>
      <c r="E198" s="152"/>
      <c r="F198" s="152"/>
      <c r="G198" s="102"/>
      <c r="H198" s="152">
        <v>35.200000000000003</v>
      </c>
      <c r="I198" s="152"/>
      <c r="J198" s="152"/>
      <c r="K198" s="152"/>
      <c r="L198" s="102"/>
      <c r="M198" s="102"/>
      <c r="N198" s="102"/>
      <c r="O198" s="102">
        <v>2.08</v>
      </c>
      <c r="P198" s="102"/>
      <c r="Q198" s="102"/>
      <c r="R198" s="102">
        <v>50.1</v>
      </c>
      <c r="S198" s="102">
        <v>17.600000000000001</v>
      </c>
      <c r="T198" s="102">
        <v>4</v>
      </c>
      <c r="U198" s="152"/>
      <c r="V198" s="152"/>
      <c r="W198" s="152">
        <v>85.8</v>
      </c>
      <c r="X198" s="152"/>
      <c r="Y198" s="152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76"/>
        <v>1.1732036905939913</v>
      </c>
      <c r="E199" s="152"/>
      <c r="F199" s="152"/>
      <c r="G199" s="102"/>
      <c r="H199" s="102">
        <f t="shared" ref="H199" si="77">H198/H197*10</f>
        <v>16</v>
      </c>
      <c r="I199" s="102"/>
      <c r="J199" s="102"/>
      <c r="K199" s="102"/>
      <c r="L199" s="102"/>
      <c r="M199" s="102"/>
      <c r="N199" s="102"/>
      <c r="O199" s="102">
        <f t="shared" ref="O199" si="78">O198/O197*10</f>
        <v>5.2</v>
      </c>
      <c r="P199" s="102"/>
      <c r="Q199" s="102"/>
      <c r="R199" s="102">
        <f t="shared" ref="R199:T199" si="79">R198/R197*10</f>
        <v>16.700000000000003</v>
      </c>
      <c r="S199" s="102">
        <f t="shared" si="79"/>
        <v>11.210191082802549</v>
      </c>
      <c r="T199" s="102">
        <f t="shared" si="79"/>
        <v>12.5</v>
      </c>
      <c r="U199" s="102"/>
      <c r="V199" s="102"/>
      <c r="W199" s="102">
        <f>W198/W197*10</f>
        <v>20.428571428571427</v>
      </c>
      <c r="X199" s="152"/>
      <c r="Y199" s="152"/>
    </row>
    <row r="200" spans="1:25" s="110" customFormat="1" ht="30" customHeight="1" x14ac:dyDescent="0.2">
      <c r="A200" s="29" t="s">
        <v>118</v>
      </c>
      <c r="B200" s="22">
        <v>73499</v>
      </c>
      <c r="C200" s="25">
        <f>SUM(E200:Y200)</f>
        <v>81081.100000000006</v>
      </c>
      <c r="D200" s="14">
        <f t="shared" ref="D200:D205" si="80">C200/B200</f>
        <v>1.103159226656145</v>
      </c>
      <c r="E200" s="88">
        <v>7500</v>
      </c>
      <c r="F200" s="88">
        <v>2113</v>
      </c>
      <c r="G200" s="88">
        <v>5440</v>
      </c>
      <c r="H200" s="88">
        <v>3954</v>
      </c>
      <c r="I200" s="88">
        <v>2315</v>
      </c>
      <c r="J200" s="88">
        <v>5900</v>
      </c>
      <c r="K200" s="88">
        <v>3821</v>
      </c>
      <c r="L200" s="88">
        <v>1082</v>
      </c>
      <c r="M200" s="88">
        <v>3100</v>
      </c>
      <c r="N200" s="88">
        <v>1435</v>
      </c>
      <c r="O200" s="88">
        <v>2223</v>
      </c>
      <c r="P200" s="88">
        <v>5800</v>
      </c>
      <c r="Q200" s="88">
        <v>5229</v>
      </c>
      <c r="R200" s="88">
        <v>3160</v>
      </c>
      <c r="S200" s="88">
        <v>7277</v>
      </c>
      <c r="T200" s="88">
        <v>2176.1</v>
      </c>
      <c r="U200" s="88">
        <v>3156</v>
      </c>
      <c r="V200" s="88">
        <v>1210</v>
      </c>
      <c r="W200" s="88">
        <v>5983</v>
      </c>
      <c r="X200" s="88">
        <v>5697</v>
      </c>
      <c r="Y200" s="88">
        <v>2510</v>
      </c>
    </row>
    <row r="201" spans="1:25" s="44" customFormat="1" ht="30" customHeight="1" x14ac:dyDescent="0.2">
      <c r="A201" s="12" t="s">
        <v>119</v>
      </c>
      <c r="B201" s="165">
        <f>B200/B203</f>
        <v>0.69999047619047616</v>
      </c>
      <c r="C201" s="165">
        <f>C200/C203</f>
        <v>0.77220095238095243</v>
      </c>
      <c r="D201" s="14">
        <f t="shared" si="80"/>
        <v>1.1031592266561452</v>
      </c>
      <c r="E201" s="160">
        <f>E200/E203</f>
        <v>1.0071169598496039</v>
      </c>
      <c r="F201" s="160">
        <f t="shared" ref="F201:Y201" si="81">F200/F203</f>
        <v>0.51713166911404795</v>
      </c>
      <c r="G201" s="160">
        <f t="shared" si="81"/>
        <v>0.98999090081892627</v>
      </c>
      <c r="H201" s="160">
        <f t="shared" si="81"/>
        <v>0.58147058823529407</v>
      </c>
      <c r="I201" s="160">
        <f t="shared" si="81"/>
        <v>0.6867398398101453</v>
      </c>
      <c r="J201" s="160">
        <f t="shared" si="81"/>
        <v>1</v>
      </c>
      <c r="K201" s="160">
        <f t="shared" si="81"/>
        <v>0.88881135147708767</v>
      </c>
      <c r="L201" s="160">
        <f t="shared" si="81"/>
        <v>0.21421500692932094</v>
      </c>
      <c r="M201" s="160">
        <f t="shared" si="81"/>
        <v>0.68568900685689005</v>
      </c>
      <c r="N201" s="160">
        <f t="shared" si="81"/>
        <v>0.64378645132346346</v>
      </c>
      <c r="O201" s="160">
        <f t="shared" si="81"/>
        <v>0.65382352941176469</v>
      </c>
      <c r="P201" s="160">
        <f t="shared" si="81"/>
        <v>0.82234510137530126</v>
      </c>
      <c r="Q201" s="160">
        <f t="shared" si="81"/>
        <v>0.7313286713286713</v>
      </c>
      <c r="R201" s="160">
        <f t="shared" si="81"/>
        <v>0.61851634370718345</v>
      </c>
      <c r="S201" s="160">
        <f t="shared" si="81"/>
        <v>0.94962808299621559</v>
      </c>
      <c r="T201" s="160">
        <f t="shared" si="81"/>
        <v>0.53270501835985307</v>
      </c>
      <c r="U201" s="160">
        <f t="shared" si="81"/>
        <v>0.95839659884603701</v>
      </c>
      <c r="V201" s="160">
        <f t="shared" si="81"/>
        <v>0.55000000000000004</v>
      </c>
      <c r="W201" s="160">
        <f t="shared" si="81"/>
        <v>0.98081967213114751</v>
      </c>
      <c r="X201" s="160">
        <f t="shared" si="81"/>
        <v>0.82553253151717143</v>
      </c>
      <c r="Y201" s="160">
        <f t="shared" si="81"/>
        <v>0.88162978573937478</v>
      </c>
    </row>
    <row r="202" spans="1:25" s="109" customFormat="1" ht="30" customHeight="1" x14ac:dyDescent="0.2">
      <c r="A202" s="29" t="s">
        <v>120</v>
      </c>
      <c r="B202" s="22">
        <v>4291</v>
      </c>
      <c r="C202" s="25">
        <f>SUM(E202:Y202)</f>
        <v>27461</v>
      </c>
      <c r="D202" s="14">
        <f t="shared" si="80"/>
        <v>6.3996737357259379</v>
      </c>
      <c r="E202" s="9"/>
      <c r="F202" s="9">
        <v>40</v>
      </c>
      <c r="G202" s="9">
        <v>7010</v>
      </c>
      <c r="H202" s="9">
        <v>1500</v>
      </c>
      <c r="I202" s="9">
        <v>1015</v>
      </c>
      <c r="J202" s="9">
        <v>5390</v>
      </c>
      <c r="K202" s="9">
        <v>446</v>
      </c>
      <c r="L202" s="9">
        <v>994</v>
      </c>
      <c r="M202" s="9">
        <v>416</v>
      </c>
      <c r="N202" s="9">
        <v>480</v>
      </c>
      <c r="O202" s="9">
        <v>573</v>
      </c>
      <c r="P202" s="9">
        <v>860</v>
      </c>
      <c r="Q202" s="9"/>
      <c r="R202" s="9">
        <v>1650</v>
      </c>
      <c r="S202" s="9"/>
      <c r="T202" s="9"/>
      <c r="U202" s="9">
        <v>580</v>
      </c>
      <c r="V202" s="9"/>
      <c r="W202" s="9"/>
      <c r="X202" s="9">
        <v>5917</v>
      </c>
      <c r="Y202" s="9">
        <v>590</v>
      </c>
    </row>
    <row r="203" spans="1:25" s="11" customFormat="1" ht="30" hidden="1" customHeight="1" outlineLevel="1" x14ac:dyDescent="0.2">
      <c r="A203" s="29" t="s">
        <v>121</v>
      </c>
      <c r="B203" s="162">
        <v>105000</v>
      </c>
      <c r="C203" s="163">
        <f>SUM(E203:Y203)</f>
        <v>105000</v>
      </c>
      <c r="D203" s="14">
        <f t="shared" si="80"/>
        <v>1</v>
      </c>
      <c r="E203" s="164">
        <v>7447</v>
      </c>
      <c r="F203" s="164">
        <v>4086</v>
      </c>
      <c r="G203" s="164">
        <v>5495</v>
      </c>
      <c r="H203" s="161">
        <v>6800</v>
      </c>
      <c r="I203" s="164">
        <v>3371</v>
      </c>
      <c r="J203" s="164">
        <v>5900</v>
      </c>
      <c r="K203" s="164">
        <v>4299</v>
      </c>
      <c r="L203" s="161">
        <v>5051</v>
      </c>
      <c r="M203" s="164">
        <v>4521</v>
      </c>
      <c r="N203" s="161">
        <v>2229</v>
      </c>
      <c r="O203" s="164">
        <v>3400</v>
      </c>
      <c r="P203" s="164">
        <v>7053</v>
      </c>
      <c r="Q203" s="164">
        <v>7150</v>
      </c>
      <c r="R203" s="164">
        <v>5109</v>
      </c>
      <c r="S203" s="164">
        <v>7663</v>
      </c>
      <c r="T203" s="161">
        <v>4085</v>
      </c>
      <c r="U203" s="161">
        <v>3293</v>
      </c>
      <c r="V203" s="164">
        <v>2200</v>
      </c>
      <c r="W203" s="164">
        <v>6100</v>
      </c>
      <c r="X203" s="164">
        <v>6901</v>
      </c>
      <c r="Y203" s="164">
        <v>2847</v>
      </c>
    </row>
    <row r="204" spans="1:25" s="109" customFormat="1" ht="30" customHeight="1" outlineLevel="1" x14ac:dyDescent="0.2">
      <c r="A204" s="29" t="s">
        <v>122</v>
      </c>
      <c r="B204" s="22">
        <v>3430</v>
      </c>
      <c r="C204" s="25">
        <f>SUM(E204:Y204)</f>
        <v>5157</v>
      </c>
      <c r="D204" s="14">
        <f t="shared" si="80"/>
        <v>1.5034985422740526</v>
      </c>
      <c r="E204" s="88">
        <v>150</v>
      </c>
      <c r="F204" s="88">
        <v>49</v>
      </c>
      <c r="G204" s="88">
        <v>60</v>
      </c>
      <c r="H204" s="88">
        <v>265</v>
      </c>
      <c r="I204" s="88"/>
      <c r="J204" s="88">
        <v>138</v>
      </c>
      <c r="K204" s="88">
        <f>K206+K207</f>
        <v>328</v>
      </c>
      <c r="L204" s="88"/>
      <c r="M204" s="88">
        <v>425</v>
      </c>
      <c r="N204" s="88"/>
      <c r="O204" s="88">
        <v>30</v>
      </c>
      <c r="P204" s="88">
        <v>1239</v>
      </c>
      <c r="Q204" s="88">
        <v>812</v>
      </c>
      <c r="R204" s="88"/>
      <c r="S204" s="88">
        <v>650</v>
      </c>
      <c r="T204" s="88"/>
      <c r="U204" s="88"/>
      <c r="V204" s="88"/>
      <c r="W204" s="88">
        <v>831</v>
      </c>
      <c r="X204" s="88"/>
      <c r="Y204" s="88">
        <v>180</v>
      </c>
    </row>
    <row r="205" spans="1:25" s="11" customFormat="1" ht="30" customHeight="1" x14ac:dyDescent="0.2">
      <c r="A205" s="12" t="s">
        <v>52</v>
      </c>
      <c r="B205" s="79">
        <f>B204/B203</f>
        <v>3.2666666666666663E-2</v>
      </c>
      <c r="C205" s="79">
        <f>C204/C203</f>
        <v>4.9114285714285714E-2</v>
      </c>
      <c r="D205" s="14">
        <f t="shared" si="80"/>
        <v>1.5034985422740526</v>
      </c>
      <c r="E205" s="15">
        <f t="shared" ref="E205:J205" si="82">E204/E203</f>
        <v>2.0142339196992078E-2</v>
      </c>
      <c r="F205" s="15">
        <f t="shared" si="82"/>
        <v>1.1992168379833579E-2</v>
      </c>
      <c r="G205" s="15">
        <f t="shared" si="82"/>
        <v>1.0919017288444041E-2</v>
      </c>
      <c r="H205" s="15">
        <f t="shared" si="82"/>
        <v>3.8970588235294118E-2</v>
      </c>
      <c r="I205" s="15"/>
      <c r="J205" s="15">
        <f t="shared" si="82"/>
        <v>2.3389830508474575E-2</v>
      </c>
      <c r="K205" s="15">
        <f t="shared" ref="K205:Y205" si="83">K204/K203</f>
        <v>7.629681321237497E-2</v>
      </c>
      <c r="L205" s="15"/>
      <c r="M205" s="15"/>
      <c r="N205" s="15"/>
      <c r="O205" s="15">
        <f t="shared" si="83"/>
        <v>8.8235294117647058E-3</v>
      </c>
      <c r="P205" s="15">
        <f t="shared" si="83"/>
        <v>0.17566992769034454</v>
      </c>
      <c r="Q205" s="15">
        <f t="shared" si="83"/>
        <v>0.11356643356643356</v>
      </c>
      <c r="R205" s="15"/>
      <c r="S205" s="15">
        <f t="shared" si="83"/>
        <v>8.4823176301709519E-2</v>
      </c>
      <c r="T205" s="15"/>
      <c r="U205" s="15"/>
      <c r="V205" s="15"/>
      <c r="W205" s="15">
        <f t="shared" si="83"/>
        <v>0.13622950819672131</v>
      </c>
      <c r="X205" s="15"/>
      <c r="Y205" s="15">
        <f t="shared" si="83"/>
        <v>6.3224446786090627E-2</v>
      </c>
    </row>
    <row r="206" spans="1:25" s="11" customFormat="1" ht="30" customHeight="1" x14ac:dyDescent="0.2">
      <c r="A206" s="10" t="s">
        <v>123</v>
      </c>
      <c r="B206" s="24">
        <v>2282</v>
      </c>
      <c r="C206" s="24">
        <f>SUM(E206:Y206)</f>
        <v>4708</v>
      </c>
      <c r="D206" s="14">
        <f t="shared" ref="D206:D209" si="84">C206/B206</f>
        <v>2.0631025416301489</v>
      </c>
      <c r="E206" s="9">
        <v>150</v>
      </c>
      <c r="F206" s="9"/>
      <c r="G206" s="9">
        <v>60</v>
      </c>
      <c r="H206" s="9">
        <v>245</v>
      </c>
      <c r="I206" s="9"/>
      <c r="J206" s="9">
        <v>138</v>
      </c>
      <c r="K206" s="9">
        <v>128</v>
      </c>
      <c r="L206" s="9"/>
      <c r="M206" s="9">
        <v>425</v>
      </c>
      <c r="N206" s="9"/>
      <c r="O206" s="9">
        <v>30</v>
      </c>
      <c r="P206" s="9">
        <v>1239</v>
      </c>
      <c r="Q206" s="9">
        <v>812</v>
      </c>
      <c r="R206" s="9"/>
      <c r="S206" s="9">
        <v>650</v>
      </c>
      <c r="T206" s="9"/>
      <c r="U206" s="9"/>
      <c r="V206" s="9"/>
      <c r="W206" s="9">
        <v>831</v>
      </c>
      <c r="X206" s="9"/>
      <c r="Y206" s="9"/>
    </row>
    <row r="207" spans="1:25" s="11" customFormat="1" ht="30" customHeight="1" x14ac:dyDescent="0.2">
      <c r="A207" s="10" t="s">
        <v>124</v>
      </c>
      <c r="B207" s="24">
        <v>1048</v>
      </c>
      <c r="C207" s="24">
        <f>SUM(E207:Y207)</f>
        <v>449</v>
      </c>
      <c r="D207" s="14">
        <f t="shared" si="84"/>
        <v>0.42843511450381677</v>
      </c>
      <c r="E207" s="9"/>
      <c r="F207" s="9">
        <v>49</v>
      </c>
      <c r="G207" s="9"/>
      <c r="H207" s="9">
        <v>20</v>
      </c>
      <c r="I207" s="9"/>
      <c r="J207" s="9"/>
      <c r="K207" s="9">
        <v>200</v>
      </c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>
        <v>180</v>
      </c>
    </row>
    <row r="208" spans="1:25" s="11" customFormat="1" ht="30" hidden="1" customHeight="1" x14ac:dyDescent="0.2">
      <c r="A208" s="29" t="s">
        <v>146</v>
      </c>
      <c r="B208" s="22"/>
      <c r="C208" s="25">
        <f>SUM(E208:Y208)</f>
        <v>0</v>
      </c>
      <c r="D208" s="14" t="e">
        <f t="shared" si="84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customHeight="1" outlineLevel="1" x14ac:dyDescent="0.2">
      <c r="A209" s="10" t="s">
        <v>217</v>
      </c>
      <c r="B209" s="25">
        <v>90852</v>
      </c>
      <c r="C209" s="25">
        <f>SUM(E209:Y209)</f>
        <v>86322.975999999995</v>
      </c>
      <c r="D209" s="14">
        <f t="shared" si="84"/>
        <v>0.95014942984194073</v>
      </c>
      <c r="E209" s="153">
        <v>816.89</v>
      </c>
      <c r="F209" s="153">
        <v>1875.18</v>
      </c>
      <c r="G209" s="153">
        <v>8389.4</v>
      </c>
      <c r="H209" s="153">
        <v>7207</v>
      </c>
      <c r="I209" s="153">
        <v>4622.0559999999996</v>
      </c>
      <c r="J209" s="153">
        <v>4281</v>
      </c>
      <c r="K209" s="153">
        <v>3163</v>
      </c>
      <c r="L209" s="153">
        <v>3731</v>
      </c>
      <c r="M209" s="153">
        <v>2486.1999999999998</v>
      </c>
      <c r="N209" s="153">
        <v>2754.4</v>
      </c>
      <c r="O209" s="154">
        <v>2557.6</v>
      </c>
      <c r="P209" s="154">
        <v>3906.1</v>
      </c>
      <c r="Q209" s="154">
        <v>5141</v>
      </c>
      <c r="R209" s="154">
        <v>2652</v>
      </c>
      <c r="S209" s="154">
        <v>4320.8</v>
      </c>
      <c r="T209" s="154">
        <v>4362.8</v>
      </c>
      <c r="U209" s="154">
        <v>939.3</v>
      </c>
      <c r="V209" s="154">
        <v>1557</v>
      </c>
      <c r="W209" s="154">
        <v>8202.7999999999993</v>
      </c>
      <c r="X209" s="156">
        <v>8681.4500000000007</v>
      </c>
      <c r="Y209" s="153">
        <v>4676</v>
      </c>
    </row>
    <row r="210" spans="1:35" s="56" customFormat="1" ht="30" hidden="1" customHeight="1" outlineLevel="1" x14ac:dyDescent="0.2">
      <c r="A210" s="29" t="s">
        <v>216</v>
      </c>
      <c r="B210" s="25">
        <v>82711</v>
      </c>
      <c r="C210" s="25">
        <f>SUM(E210:Y210)</f>
        <v>86667.9</v>
      </c>
      <c r="D210" s="14">
        <f t="shared" ref="D210:D226" si="85">C210/B210</f>
        <v>1.047840069640072</v>
      </c>
      <c r="E210" s="33">
        <v>820</v>
      </c>
      <c r="F210" s="33">
        <v>2260</v>
      </c>
      <c r="G210" s="33">
        <v>8395</v>
      </c>
      <c r="H210" s="33">
        <v>5576</v>
      </c>
      <c r="I210" s="33">
        <v>4162</v>
      </c>
      <c r="J210" s="33">
        <v>4281</v>
      </c>
      <c r="K210" s="43">
        <v>3545</v>
      </c>
      <c r="L210" s="33">
        <v>4926</v>
      </c>
      <c r="M210" s="33">
        <v>2384.4</v>
      </c>
      <c r="N210" s="33">
        <v>2754</v>
      </c>
      <c r="O210" s="33">
        <v>2678</v>
      </c>
      <c r="P210" s="33">
        <v>3980</v>
      </c>
      <c r="Q210" s="33">
        <v>5030</v>
      </c>
      <c r="R210" s="33">
        <v>2191</v>
      </c>
      <c r="S210" s="33">
        <v>5443</v>
      </c>
      <c r="T210" s="33">
        <v>4362.8</v>
      </c>
      <c r="U210" s="33">
        <v>1150</v>
      </c>
      <c r="V210" s="33">
        <v>1556.7</v>
      </c>
      <c r="W210" s="33">
        <v>7992</v>
      </c>
      <c r="X210" s="33">
        <v>8681</v>
      </c>
      <c r="Y210" s="33">
        <v>4500</v>
      </c>
    </row>
    <row r="211" spans="1:35" s="44" customFormat="1" ht="30" hidden="1" customHeight="1" x14ac:dyDescent="0.2">
      <c r="A211" s="10" t="s">
        <v>125</v>
      </c>
      <c r="B211" s="46">
        <v>0.96699999999999997</v>
      </c>
      <c r="C211" s="46">
        <f>C210/C209</f>
        <v>1.0039957380524045</v>
      </c>
      <c r="D211" s="14">
        <f t="shared" si="85"/>
        <v>1.0382582606539861</v>
      </c>
      <c r="E211" s="66">
        <f t="shared" ref="E211:Y211" si="86">E210/E209</f>
        <v>1.0038071221339471</v>
      </c>
      <c r="F211" s="66">
        <f t="shared" si="86"/>
        <v>1.205217632440619</v>
      </c>
      <c r="G211" s="66">
        <f t="shared" si="86"/>
        <v>1.0006675089994517</v>
      </c>
      <c r="H211" s="66">
        <f t="shared" si="86"/>
        <v>0.77369224365200495</v>
      </c>
      <c r="I211" s="66">
        <f t="shared" si="86"/>
        <v>0.90046507441709933</v>
      </c>
      <c r="J211" s="66">
        <f t="shared" si="86"/>
        <v>1</v>
      </c>
      <c r="K211" s="66">
        <f t="shared" si="86"/>
        <v>1.1207714195384129</v>
      </c>
      <c r="L211" s="66">
        <f t="shared" si="86"/>
        <v>1.3202894666309299</v>
      </c>
      <c r="M211" s="66">
        <f t="shared" si="86"/>
        <v>0.95905397795833014</v>
      </c>
      <c r="N211" s="66">
        <f t="shared" si="86"/>
        <v>0.99985477781004939</v>
      </c>
      <c r="O211" s="66">
        <f t="shared" si="86"/>
        <v>1.0470753831717234</v>
      </c>
      <c r="P211" s="66">
        <f t="shared" si="86"/>
        <v>1.0189191264944575</v>
      </c>
      <c r="Q211" s="66">
        <f t="shared" si="86"/>
        <v>0.97840886986967512</v>
      </c>
      <c r="R211" s="66">
        <f t="shared" si="86"/>
        <v>0.82616892911010553</v>
      </c>
      <c r="S211" s="66">
        <f t="shared" si="86"/>
        <v>1.2597204221440474</v>
      </c>
      <c r="T211" s="66">
        <f t="shared" si="86"/>
        <v>1</v>
      </c>
      <c r="U211" s="66">
        <f t="shared" si="86"/>
        <v>1.2243159799850953</v>
      </c>
      <c r="V211" s="66">
        <f t="shared" si="86"/>
        <v>0.99980732177263976</v>
      </c>
      <c r="W211" s="66">
        <f t="shared" si="86"/>
        <v>0.97430145803871859</v>
      </c>
      <c r="X211" s="66">
        <f t="shared" si="86"/>
        <v>0.99994816534104314</v>
      </c>
      <c r="Y211" s="66">
        <f t="shared" si="86"/>
        <v>0.96236099230111205</v>
      </c>
    </row>
    <row r="212" spans="1:35" s="44" customFormat="1" ht="30" hidden="1" customHeight="1" outlineLevel="1" x14ac:dyDescent="0.2">
      <c r="A212" s="10" t="s">
        <v>126</v>
      </c>
      <c r="B212" s="25"/>
      <c r="C212" s="25">
        <f>SUM(E212:Y212)</f>
        <v>0</v>
      </c>
      <c r="D212" s="14" t="e">
        <f t="shared" si="85"/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hidden="1" customHeight="1" outlineLevel="1" x14ac:dyDescent="0.2">
      <c r="A213" s="29" t="s">
        <v>127</v>
      </c>
      <c r="B213" s="22"/>
      <c r="C213" s="25">
        <f>SUM(E213:Y213)</f>
        <v>1701</v>
      </c>
      <c r="D213" s="14"/>
      <c r="E213" s="43"/>
      <c r="F213" s="33"/>
      <c r="G213" s="33">
        <v>715</v>
      </c>
      <c r="H213" s="33"/>
      <c r="I213" s="33"/>
      <c r="J213" s="33"/>
      <c r="K213" s="33">
        <v>50</v>
      </c>
      <c r="L213" s="33"/>
      <c r="M213" s="33"/>
      <c r="N213" s="33"/>
      <c r="O213" s="43">
        <v>163</v>
      </c>
      <c r="P213" s="33"/>
      <c r="Q213" s="33"/>
      <c r="R213" s="33"/>
      <c r="S213" s="33">
        <v>591</v>
      </c>
      <c r="T213" s="33">
        <v>97</v>
      </c>
      <c r="U213" s="33">
        <v>85</v>
      </c>
      <c r="V213" s="33"/>
      <c r="W213" s="33"/>
      <c r="X213" s="33"/>
      <c r="Y213" s="33"/>
    </row>
    <row r="214" spans="1:35" s="44" customFormat="1" ht="30" hidden="1" customHeight="1" x14ac:dyDescent="0.2">
      <c r="A214" s="10" t="s">
        <v>128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0" customFormat="1" ht="30" customHeight="1" x14ac:dyDescent="0.2">
      <c r="A215" s="12" t="s">
        <v>129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1" customFormat="1" ht="30" customHeight="1" outlineLevel="1" x14ac:dyDescent="0.2">
      <c r="A216" s="49" t="s">
        <v>130</v>
      </c>
      <c r="B216" s="22">
        <v>104759</v>
      </c>
      <c r="C216" s="25">
        <f>SUM(E216:Y216)</f>
        <v>94185</v>
      </c>
      <c r="D216" s="14">
        <f t="shared" si="85"/>
        <v>0.89906356494430073</v>
      </c>
      <c r="E216" s="24">
        <v>2500</v>
      </c>
      <c r="F216" s="24">
        <v>2680</v>
      </c>
      <c r="G216" s="24">
        <v>13010</v>
      </c>
      <c r="H216" s="24">
        <v>6243</v>
      </c>
      <c r="I216" s="24">
        <v>3701</v>
      </c>
      <c r="J216" s="24">
        <v>5330</v>
      </c>
      <c r="K216" s="24">
        <v>3765</v>
      </c>
      <c r="L216" s="24">
        <v>5764</v>
      </c>
      <c r="M216" s="24">
        <v>2564</v>
      </c>
      <c r="N216" s="24">
        <v>4360</v>
      </c>
      <c r="O216" s="24">
        <v>2265</v>
      </c>
      <c r="P216" s="24">
        <v>4843</v>
      </c>
      <c r="Q216" s="24">
        <v>8060</v>
      </c>
      <c r="R216" s="24">
        <v>1606</v>
      </c>
      <c r="S216" s="24">
        <v>2459</v>
      </c>
      <c r="T216" s="24">
        <v>2610</v>
      </c>
      <c r="U216" s="24">
        <v>2400</v>
      </c>
      <c r="V216" s="24">
        <v>787</v>
      </c>
      <c r="W216" s="24">
        <v>5874</v>
      </c>
      <c r="X216" s="24">
        <v>6214</v>
      </c>
      <c r="Y216" s="24">
        <v>7150</v>
      </c>
    </row>
    <row r="217" spans="1:35" s="44" customFormat="1" ht="30" hidden="1" customHeight="1" outlineLevel="1" x14ac:dyDescent="0.2">
      <c r="A217" s="12" t="s">
        <v>131</v>
      </c>
      <c r="B217" s="22">
        <v>115218</v>
      </c>
      <c r="C217" s="25">
        <f>SUM(E217:Y217)</f>
        <v>105623.14586666669</v>
      </c>
      <c r="D217" s="14">
        <f t="shared" si="85"/>
        <v>0.91672434746885634</v>
      </c>
      <c r="E217" s="28">
        <v>2540.5333333333333</v>
      </c>
      <c r="F217" s="28">
        <v>3060.2</v>
      </c>
      <c r="G217" s="28">
        <v>12898.252666666669</v>
      </c>
      <c r="H217" s="28">
        <v>9000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2800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5546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132</v>
      </c>
      <c r="B218" s="25">
        <f>B216*0.45</f>
        <v>47141.55</v>
      </c>
      <c r="C218" s="25">
        <f>C216*0.45</f>
        <v>42383.25</v>
      </c>
      <c r="D218" s="14">
        <f t="shared" si="85"/>
        <v>0.89906356494430062</v>
      </c>
      <c r="E218" s="24">
        <f>E216*0.45</f>
        <v>1125</v>
      </c>
      <c r="F218" s="24">
        <f t="shared" ref="F218:X218" si="87">F216*0.45</f>
        <v>1206</v>
      </c>
      <c r="G218" s="24">
        <f t="shared" si="87"/>
        <v>5854.5</v>
      </c>
      <c r="H218" s="24">
        <f t="shared" si="87"/>
        <v>2809.35</v>
      </c>
      <c r="I218" s="24">
        <f t="shared" si="87"/>
        <v>1665.45</v>
      </c>
      <c r="J218" s="24">
        <f t="shared" si="87"/>
        <v>2398.5</v>
      </c>
      <c r="K218" s="24">
        <f t="shared" si="87"/>
        <v>1694.25</v>
      </c>
      <c r="L218" s="24">
        <f t="shared" si="87"/>
        <v>2593.8000000000002</v>
      </c>
      <c r="M218" s="24">
        <f t="shared" si="87"/>
        <v>1153.8</v>
      </c>
      <c r="N218" s="24">
        <f t="shared" si="87"/>
        <v>1962</v>
      </c>
      <c r="O218" s="24">
        <f t="shared" si="87"/>
        <v>1019.25</v>
      </c>
      <c r="P218" s="24">
        <f t="shared" si="87"/>
        <v>2179.35</v>
      </c>
      <c r="Q218" s="24">
        <f t="shared" si="87"/>
        <v>3627</v>
      </c>
      <c r="R218" s="24">
        <f t="shared" si="87"/>
        <v>722.7</v>
      </c>
      <c r="S218" s="24">
        <f t="shared" si="87"/>
        <v>1106.55</v>
      </c>
      <c r="T218" s="24">
        <f t="shared" si="87"/>
        <v>1174.5</v>
      </c>
      <c r="U218" s="24">
        <f t="shared" si="87"/>
        <v>1080</v>
      </c>
      <c r="V218" s="24">
        <f t="shared" si="87"/>
        <v>354.15000000000003</v>
      </c>
      <c r="W218" s="24">
        <f t="shared" si="87"/>
        <v>2643.3</v>
      </c>
      <c r="X218" s="24">
        <f t="shared" si="87"/>
        <v>2796.3</v>
      </c>
      <c r="Y218" s="24">
        <f>Y216*0.45</f>
        <v>3217.5</v>
      </c>
      <c r="Z218" s="57"/>
    </row>
    <row r="219" spans="1:35" s="44" customFormat="1" ht="30" customHeight="1" collapsed="1" x14ac:dyDescent="0.2">
      <c r="A219" s="12" t="s">
        <v>133</v>
      </c>
      <c r="B219" s="46">
        <v>0.90900000000000003</v>
      </c>
      <c r="C219" s="46">
        <f>C216/C217</f>
        <v>0.89170796066701496</v>
      </c>
      <c r="D219" s="14">
        <f t="shared" si="85"/>
        <v>0.98097685441915838</v>
      </c>
      <c r="E219" s="66">
        <f t="shared" ref="E219:Y219" si="88">E216/E217</f>
        <v>0.9840453448094888</v>
      </c>
      <c r="F219" s="66">
        <f t="shared" si="88"/>
        <v>0.8757597542644272</v>
      </c>
      <c r="G219" s="66">
        <f t="shared" si="88"/>
        <v>1.0086637575043109</v>
      </c>
      <c r="H219" s="66">
        <f t="shared" si="88"/>
        <v>0.69366666666666665</v>
      </c>
      <c r="I219" s="66">
        <f t="shared" si="88"/>
        <v>0.55355458924723866</v>
      </c>
      <c r="J219" s="66">
        <f t="shared" si="88"/>
        <v>1.1610564669901264</v>
      </c>
      <c r="K219" s="66">
        <f t="shared" si="88"/>
        <v>0.6618408116299288</v>
      </c>
      <c r="L219" s="66">
        <f t="shared" si="88"/>
        <v>0.7559754058799254</v>
      </c>
      <c r="M219" s="66">
        <f t="shared" si="88"/>
        <v>0.51130979782044839</v>
      </c>
      <c r="N219" s="66">
        <f t="shared" si="88"/>
        <v>1.0487061467649821</v>
      </c>
      <c r="O219" s="66">
        <f t="shared" si="88"/>
        <v>0.72538123347475858</v>
      </c>
      <c r="P219" s="66">
        <f t="shared" si="88"/>
        <v>0.9393115154975733</v>
      </c>
      <c r="Q219" s="66">
        <f t="shared" si="88"/>
        <v>2.8785714285714286</v>
      </c>
      <c r="R219" s="66">
        <f t="shared" si="88"/>
        <v>0.50173562899194668</v>
      </c>
      <c r="S219" s="66">
        <f t="shared" si="88"/>
        <v>0.50791373246709615</v>
      </c>
      <c r="T219" s="66">
        <f t="shared" si="88"/>
        <v>0.7851607624181749</v>
      </c>
      <c r="U219" s="66">
        <f t="shared" si="88"/>
        <v>0.99585429545152759</v>
      </c>
      <c r="V219" s="66">
        <f t="shared" si="88"/>
        <v>0.69500456271525723</v>
      </c>
      <c r="W219" s="66">
        <f t="shared" si="88"/>
        <v>1.0083081570996979</v>
      </c>
      <c r="X219" s="66">
        <f t="shared" si="88"/>
        <v>1.1204471691309053</v>
      </c>
      <c r="Y219" s="66">
        <f t="shared" si="88"/>
        <v>1.020916622255075</v>
      </c>
    </row>
    <row r="220" spans="1:35" s="111" customFormat="1" ht="30" customHeight="1" outlineLevel="1" x14ac:dyDescent="0.2">
      <c r="A220" s="49" t="s">
        <v>134</v>
      </c>
      <c r="B220" s="22">
        <v>276867</v>
      </c>
      <c r="C220" s="25">
        <f>SUM(E220:Y220)</f>
        <v>291456.5</v>
      </c>
      <c r="D220" s="14">
        <f t="shared" si="85"/>
        <v>1.052694976288254</v>
      </c>
      <c r="E220" s="24">
        <v>570</v>
      </c>
      <c r="F220" s="24">
        <v>8600</v>
      </c>
      <c r="G220" s="24">
        <v>27210</v>
      </c>
      <c r="H220" s="24">
        <v>20450</v>
      </c>
      <c r="I220" s="24">
        <v>10226</v>
      </c>
      <c r="J220" s="24">
        <v>10150</v>
      </c>
      <c r="K220" s="24">
        <v>4754</v>
      </c>
      <c r="L220" s="24">
        <v>17631</v>
      </c>
      <c r="M220" s="24">
        <v>12770</v>
      </c>
      <c r="N220" s="24">
        <v>13300</v>
      </c>
      <c r="O220" s="24">
        <v>9740</v>
      </c>
      <c r="P220" s="24">
        <v>21650</v>
      </c>
      <c r="Q220" s="24">
        <v>1908</v>
      </c>
      <c r="R220" s="24">
        <v>3850</v>
      </c>
      <c r="S220" s="24">
        <v>11300</v>
      </c>
      <c r="T220" s="24">
        <v>38569.5</v>
      </c>
      <c r="U220" s="24">
        <v>5100</v>
      </c>
      <c r="V220" s="24">
        <v>1100</v>
      </c>
      <c r="W220" s="24">
        <v>9891</v>
      </c>
      <c r="X220" s="24">
        <v>43367</v>
      </c>
      <c r="Y220" s="24">
        <v>19320</v>
      </c>
    </row>
    <row r="221" spans="1:35" s="44" customFormat="1" ht="28.15" hidden="1" customHeight="1" outlineLevel="1" x14ac:dyDescent="0.2">
      <c r="A221" s="12" t="s">
        <v>131</v>
      </c>
      <c r="B221" s="22">
        <v>283125</v>
      </c>
      <c r="C221" s="25">
        <f>SUM(E221:Y221)</f>
        <v>301526</v>
      </c>
      <c r="D221" s="14">
        <f t="shared" si="85"/>
        <v>1.0649924944812361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3290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42615</v>
      </c>
      <c r="Y221" s="28">
        <v>20202</v>
      </c>
    </row>
    <row r="222" spans="1:35" s="44" customFormat="1" ht="27" hidden="1" customHeight="1" outlineLevel="1" x14ac:dyDescent="0.2">
      <c r="A222" s="12" t="s">
        <v>132</v>
      </c>
      <c r="B222" s="25">
        <f>B220*0.3</f>
        <v>83060.099999999991</v>
      </c>
      <c r="C222" s="25">
        <f>C220*0.3</f>
        <v>87436.95</v>
      </c>
      <c r="D222" s="14">
        <f t="shared" si="85"/>
        <v>1.052694976288254</v>
      </c>
      <c r="E222" s="24">
        <f>E220*0.3</f>
        <v>171</v>
      </c>
      <c r="F222" s="24">
        <f t="shared" ref="F222:Y222" si="89">F220*0.3</f>
        <v>2580</v>
      </c>
      <c r="G222" s="24">
        <f t="shared" si="89"/>
        <v>8163</v>
      </c>
      <c r="H222" s="24">
        <f t="shared" si="89"/>
        <v>6135</v>
      </c>
      <c r="I222" s="24">
        <f t="shared" si="89"/>
        <v>3067.7999999999997</v>
      </c>
      <c r="J222" s="24">
        <f t="shared" si="89"/>
        <v>3045</v>
      </c>
      <c r="K222" s="24">
        <f t="shared" si="89"/>
        <v>1426.2</v>
      </c>
      <c r="L222" s="24">
        <f t="shared" si="89"/>
        <v>5289.3</v>
      </c>
      <c r="M222" s="24">
        <f t="shared" si="89"/>
        <v>3831</v>
      </c>
      <c r="N222" s="24">
        <f t="shared" si="89"/>
        <v>3990</v>
      </c>
      <c r="O222" s="24">
        <f t="shared" si="89"/>
        <v>2922</v>
      </c>
      <c r="P222" s="24">
        <f t="shared" si="89"/>
        <v>6495</v>
      </c>
      <c r="Q222" s="24">
        <f t="shared" si="89"/>
        <v>572.4</v>
      </c>
      <c r="R222" s="24">
        <f t="shared" si="89"/>
        <v>1155</v>
      </c>
      <c r="S222" s="24">
        <f t="shared" si="89"/>
        <v>3390</v>
      </c>
      <c r="T222" s="24">
        <f t="shared" si="89"/>
        <v>11570.85</v>
      </c>
      <c r="U222" s="24">
        <f t="shared" si="89"/>
        <v>1530</v>
      </c>
      <c r="V222" s="24">
        <f t="shared" si="89"/>
        <v>330</v>
      </c>
      <c r="W222" s="24">
        <f t="shared" si="89"/>
        <v>2967.2999999999997</v>
      </c>
      <c r="X222" s="24">
        <f t="shared" si="89"/>
        <v>13010.1</v>
      </c>
      <c r="Y222" s="24">
        <f t="shared" si="89"/>
        <v>5796</v>
      </c>
    </row>
    <row r="223" spans="1:35" s="56" customFormat="1" ht="30" customHeight="1" collapsed="1" x14ac:dyDescent="0.2">
      <c r="A223" s="12" t="s">
        <v>133</v>
      </c>
      <c r="B223" s="8">
        <v>0.96799999999999997</v>
      </c>
      <c r="C223" s="8">
        <f>C220/C221</f>
        <v>0.96660486989513339</v>
      </c>
      <c r="D223" s="14">
        <f t="shared" si="85"/>
        <v>0.99855874989166671</v>
      </c>
      <c r="E223" s="160">
        <f t="shared" ref="E223:Y223" si="90">E220/E221</f>
        <v>0.78512396694214881</v>
      </c>
      <c r="F223" s="160">
        <f t="shared" si="90"/>
        <v>1.0407842188067289</v>
      </c>
      <c r="G223" s="160">
        <f t="shared" si="90"/>
        <v>1.0196357640710485</v>
      </c>
      <c r="H223" s="87">
        <f t="shared" si="90"/>
        <v>1.0635531516538381</v>
      </c>
      <c r="I223" s="87">
        <f t="shared" si="90"/>
        <v>1.124230430958663</v>
      </c>
      <c r="J223" s="87">
        <f t="shared" si="90"/>
        <v>0.84576285309557542</v>
      </c>
      <c r="K223" s="87">
        <f t="shared" si="90"/>
        <v>1.3582857142857143</v>
      </c>
      <c r="L223" s="87">
        <f t="shared" si="90"/>
        <v>0.93211736716891358</v>
      </c>
      <c r="M223" s="87">
        <f t="shared" si="90"/>
        <v>0.92328826549056464</v>
      </c>
      <c r="N223" s="87">
        <f t="shared" si="90"/>
        <v>0.93065565740675948</v>
      </c>
      <c r="O223" s="87">
        <f t="shared" si="90"/>
        <v>1.2873380914618029</v>
      </c>
      <c r="P223" s="87">
        <f t="shared" si="90"/>
        <v>1.4295146913172665</v>
      </c>
      <c r="Q223" s="87">
        <f t="shared" si="90"/>
        <v>0.57993920972644375</v>
      </c>
      <c r="R223" s="87">
        <f t="shared" si="90"/>
        <v>1.02803738317757</v>
      </c>
      <c r="S223" s="87">
        <f t="shared" si="90"/>
        <v>1.0796866042423083</v>
      </c>
      <c r="T223" s="87">
        <f t="shared" si="90"/>
        <v>0.64459764351967908</v>
      </c>
      <c r="U223" s="87">
        <f t="shared" si="90"/>
        <v>1.2345679012345678</v>
      </c>
      <c r="V223" s="87">
        <f t="shared" si="90"/>
        <v>1.9434628975265018</v>
      </c>
      <c r="W223" s="87">
        <f t="shared" si="90"/>
        <v>1.3315831987075928</v>
      </c>
      <c r="X223" s="87">
        <f t="shared" si="90"/>
        <v>1.0176463686495365</v>
      </c>
      <c r="Y223" s="87">
        <f t="shared" si="90"/>
        <v>0.95634095634095639</v>
      </c>
    </row>
    <row r="224" spans="1:35" s="111" customFormat="1" ht="30" customHeight="1" outlineLevel="1" x14ac:dyDescent="0.2">
      <c r="A224" s="49" t="s">
        <v>135</v>
      </c>
      <c r="B224" s="22">
        <v>16242</v>
      </c>
      <c r="C224" s="25">
        <f>SUM(E224:Y224)</f>
        <v>13110</v>
      </c>
      <c r="D224" s="8">
        <f t="shared" si="85"/>
        <v>0.8071666050978944</v>
      </c>
      <c r="E224" s="159"/>
      <c r="F224" s="158"/>
      <c r="G224" s="159"/>
      <c r="H224" s="157">
        <v>1000</v>
      </c>
      <c r="I224" s="157">
        <v>3850</v>
      </c>
      <c r="J224" s="158">
        <v>560</v>
      </c>
      <c r="K224" s="158">
        <v>3000</v>
      </c>
      <c r="L224" s="159"/>
      <c r="M224" s="158"/>
      <c r="N224" s="158"/>
      <c r="O224" s="159">
        <v>1000</v>
      </c>
      <c r="P224" s="159">
        <v>3200</v>
      </c>
      <c r="Q224" s="158"/>
      <c r="R224" s="158"/>
      <c r="S224" s="158">
        <v>500</v>
      </c>
      <c r="T224" s="158"/>
      <c r="U224" s="158"/>
      <c r="V224" s="158"/>
      <c r="W224" s="159"/>
      <c r="X224" s="158"/>
      <c r="Y224" s="159"/>
    </row>
    <row r="225" spans="1:25" s="44" customFormat="1" ht="30" hidden="1" customHeight="1" outlineLevel="1" x14ac:dyDescent="0.2">
      <c r="A225" s="12" t="s">
        <v>131</v>
      </c>
      <c r="B225" s="22">
        <v>337167</v>
      </c>
      <c r="C225" s="25">
        <f>SUM(E225:Y225)</f>
        <v>267861</v>
      </c>
      <c r="D225" s="8">
        <f t="shared" si="85"/>
        <v>0.79444607568356329</v>
      </c>
      <c r="E225" s="153"/>
      <c r="F225" s="153">
        <v>9181</v>
      </c>
      <c r="G225" s="153">
        <v>34469</v>
      </c>
      <c r="H225" s="153">
        <v>25100</v>
      </c>
      <c r="I225" s="153">
        <v>6997</v>
      </c>
      <c r="J225" s="153">
        <v>1312</v>
      </c>
      <c r="K225" s="153">
        <v>3702</v>
      </c>
      <c r="L225" s="153">
        <v>22727</v>
      </c>
      <c r="M225" s="153">
        <v>4853</v>
      </c>
      <c r="N225" s="153">
        <v>9095</v>
      </c>
      <c r="O225" s="153">
        <v>9608</v>
      </c>
      <c r="P225" s="153">
        <v>15575</v>
      </c>
      <c r="Q225" s="153">
        <v>7195</v>
      </c>
      <c r="R225" s="153">
        <v>1760</v>
      </c>
      <c r="S225" s="153">
        <v>6052</v>
      </c>
      <c r="T225" s="153">
        <v>58173</v>
      </c>
      <c r="U225" s="153">
        <v>4304</v>
      </c>
      <c r="V225" s="153"/>
      <c r="W225" s="153">
        <v>9467</v>
      </c>
      <c r="X225" s="153">
        <v>22129</v>
      </c>
      <c r="Y225" s="153">
        <v>16162</v>
      </c>
    </row>
    <row r="226" spans="1:25" s="44" customFormat="1" ht="30" hidden="1" customHeight="1" outlineLevel="1" x14ac:dyDescent="0.2">
      <c r="A226" s="12" t="s">
        <v>136</v>
      </c>
      <c r="B226" s="22">
        <v>849</v>
      </c>
      <c r="C226" s="25">
        <f>C224*0.19</f>
        <v>2490.9</v>
      </c>
      <c r="D226" s="8">
        <f t="shared" si="85"/>
        <v>2.9339222614840992</v>
      </c>
      <c r="E226" s="159"/>
      <c r="F226" s="159">
        <f t="shared" ref="F226:Y226" si="91">F224*0.19</f>
        <v>0</v>
      </c>
      <c r="G226" s="159">
        <f t="shared" si="91"/>
        <v>0</v>
      </c>
      <c r="H226" s="159">
        <f t="shared" si="91"/>
        <v>190</v>
      </c>
      <c r="I226" s="159">
        <f t="shared" si="91"/>
        <v>731.5</v>
      </c>
      <c r="J226" s="159">
        <f t="shared" si="91"/>
        <v>106.4</v>
      </c>
      <c r="K226" s="159">
        <f t="shared" si="91"/>
        <v>570</v>
      </c>
      <c r="L226" s="159">
        <f t="shared" si="91"/>
        <v>0</v>
      </c>
      <c r="M226" s="159">
        <f t="shared" si="91"/>
        <v>0</v>
      </c>
      <c r="N226" s="159">
        <f t="shared" si="91"/>
        <v>0</v>
      </c>
      <c r="O226" s="159">
        <f t="shared" si="91"/>
        <v>190</v>
      </c>
      <c r="P226" s="159">
        <f t="shared" si="91"/>
        <v>608</v>
      </c>
      <c r="Q226" s="159">
        <f t="shared" si="91"/>
        <v>0</v>
      </c>
      <c r="R226" s="159">
        <f t="shared" si="91"/>
        <v>0</v>
      </c>
      <c r="S226" s="159">
        <f t="shared" si="91"/>
        <v>95</v>
      </c>
      <c r="T226" s="159">
        <f t="shared" si="91"/>
        <v>0</v>
      </c>
      <c r="U226" s="159">
        <f t="shared" si="91"/>
        <v>0</v>
      </c>
      <c r="V226" s="159"/>
      <c r="W226" s="159">
        <f t="shared" si="91"/>
        <v>0</v>
      </c>
      <c r="X226" s="159">
        <f t="shared" si="91"/>
        <v>0</v>
      </c>
      <c r="Y226" s="159">
        <f t="shared" si="91"/>
        <v>0</v>
      </c>
    </row>
    <row r="227" spans="1:25" s="56" customFormat="1" ht="30" customHeight="1" collapsed="1" x14ac:dyDescent="0.2">
      <c r="A227" s="12" t="s">
        <v>137</v>
      </c>
      <c r="B227" s="8">
        <v>6.0999999999999999E-2</v>
      </c>
      <c r="C227" s="8">
        <f>C224/C225</f>
        <v>4.8943295216548881E-2</v>
      </c>
      <c r="D227" s="8">
        <f>C227/B227</f>
        <v>0.80234910191063735</v>
      </c>
      <c r="E227" s="160"/>
      <c r="F227" s="160"/>
      <c r="G227" s="160"/>
      <c r="H227" s="160">
        <f>H224/H225</f>
        <v>3.9840637450199202E-2</v>
      </c>
      <c r="I227" s="160">
        <f t="shared" ref="I227:S227" si="92">I224/I225</f>
        <v>0.55023581534943544</v>
      </c>
      <c r="J227" s="160">
        <f t="shared" si="92"/>
        <v>0.42682926829268292</v>
      </c>
      <c r="K227" s="160">
        <f t="shared" si="92"/>
        <v>0.81037277147487841</v>
      </c>
      <c r="L227" s="160"/>
      <c r="M227" s="160"/>
      <c r="N227" s="160"/>
      <c r="O227" s="160">
        <f t="shared" si="92"/>
        <v>0.10407993338884262</v>
      </c>
      <c r="P227" s="160">
        <f t="shared" si="92"/>
        <v>0.20545746388443017</v>
      </c>
      <c r="Q227" s="160"/>
      <c r="R227" s="160"/>
      <c r="S227" s="160">
        <f t="shared" si="92"/>
        <v>8.2617316589557177E-2</v>
      </c>
      <c r="T227" s="160"/>
      <c r="U227" s="160"/>
      <c r="V227" s="160"/>
      <c r="W227" s="160"/>
      <c r="X227" s="160"/>
      <c r="Y227" s="160"/>
    </row>
    <row r="228" spans="1:25" s="44" customFormat="1" ht="30" customHeight="1" x14ac:dyDescent="0.2">
      <c r="A228" s="49" t="s">
        <v>138</v>
      </c>
      <c r="B228" s="25">
        <v>120</v>
      </c>
      <c r="C228" s="25">
        <f>SUM(E228:Y228)</f>
        <v>12</v>
      </c>
      <c r="D228" s="8">
        <f t="shared" ref="D228:D233" si="93">C228/B228</f>
        <v>0.1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136</v>
      </c>
      <c r="B229" s="25">
        <f>B228*0.7</f>
        <v>84</v>
      </c>
      <c r="C229" s="25">
        <f>C228*0.7</f>
        <v>8.3999999999999986</v>
      </c>
      <c r="D229" s="8"/>
      <c r="E229" s="131"/>
      <c r="F229" s="131"/>
      <c r="G229" s="131"/>
      <c r="H229" s="131"/>
      <c r="I229" s="131"/>
      <c r="J229" s="131"/>
      <c r="K229" s="131"/>
      <c r="L229" s="24"/>
      <c r="M229" s="131"/>
      <c r="N229" s="131"/>
      <c r="O229" s="131"/>
      <c r="P229" s="132">
        <f>P228*0.7</f>
        <v>8.3999999999999986</v>
      </c>
      <c r="Q229" s="131"/>
      <c r="R229" s="131"/>
      <c r="S229" s="131"/>
      <c r="T229" s="131"/>
      <c r="U229" s="131"/>
      <c r="V229" s="131"/>
      <c r="W229" s="131"/>
      <c r="X229" s="131"/>
      <c r="Y229" s="131"/>
    </row>
    <row r="230" spans="1:25" s="44" customFormat="1" ht="30" hidden="1" customHeight="1" x14ac:dyDescent="0.2">
      <c r="A230" s="29" t="s">
        <v>139</v>
      </c>
      <c r="B230" s="25"/>
      <c r="C230" s="25">
        <f>SUM(E230:Y230)</f>
        <v>0</v>
      </c>
      <c r="D230" s="8" t="e">
        <f t="shared" si="93"/>
        <v>#DIV/0!</v>
      </c>
      <c r="E230" s="132"/>
      <c r="F230" s="132"/>
      <c r="G230" s="132"/>
      <c r="H230" s="132"/>
      <c r="I230" s="132"/>
      <c r="J230" s="132"/>
      <c r="K230" s="132"/>
      <c r="L230" s="43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</row>
    <row r="231" spans="1:25" s="44" customFormat="1" ht="30" hidden="1" customHeight="1" x14ac:dyDescent="0.2">
      <c r="A231" s="12" t="s">
        <v>136</v>
      </c>
      <c r="B231" s="25">
        <f>B230*0.2</f>
        <v>0</v>
      </c>
      <c r="C231" s="25">
        <f>C230*0.2</f>
        <v>0</v>
      </c>
      <c r="D231" s="8" t="e">
        <f t="shared" si="93"/>
        <v>#DIV/0!</v>
      </c>
      <c r="E231" s="131"/>
      <c r="F231" s="131"/>
      <c r="G231" s="131"/>
      <c r="H231" s="131"/>
      <c r="I231" s="131"/>
      <c r="J231" s="131"/>
      <c r="K231" s="131"/>
      <c r="L231" s="24"/>
      <c r="M231" s="131"/>
      <c r="N231" s="131"/>
      <c r="O231" s="131"/>
      <c r="P231" s="132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29" t="s">
        <v>156</v>
      </c>
      <c r="B232" s="25"/>
      <c r="C232" s="25">
        <f>SUM(E232:Y232)</f>
        <v>0</v>
      </c>
      <c r="D232" s="8"/>
      <c r="E232" s="132"/>
      <c r="F232" s="132"/>
      <c r="G232" s="132"/>
      <c r="H232" s="132"/>
      <c r="I232" s="132"/>
      <c r="J232" s="132"/>
      <c r="K232" s="132"/>
      <c r="L232" s="43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</row>
    <row r="233" spans="1:25" s="44" customFormat="1" ht="30" hidden="1" customHeight="1" x14ac:dyDescent="0.2">
      <c r="A233" s="29" t="s">
        <v>140</v>
      </c>
      <c r="B233" s="25">
        <v>133073.13</v>
      </c>
      <c r="C233" s="25">
        <f>C231+C229+C226+C222+C218</f>
        <v>132319.5</v>
      </c>
      <c r="D233" s="8">
        <f t="shared" si="93"/>
        <v>0.99433672297330045</v>
      </c>
      <c r="E233" s="159">
        <f>E231+E229+E226+E222+E218</f>
        <v>1296</v>
      </c>
      <c r="F233" s="159">
        <f>F231+F229+F226+F222+F218</f>
        <v>3786</v>
      </c>
      <c r="G233" s="159">
        <f t="shared" ref="G233:Y233" si="94">G231+G229+G226+G222+G218</f>
        <v>14017.5</v>
      </c>
      <c r="H233" s="159">
        <f>H231+H229+H226+H222+H218</f>
        <v>9134.35</v>
      </c>
      <c r="I233" s="159">
        <f t="shared" si="94"/>
        <v>5464.75</v>
      </c>
      <c r="J233" s="159">
        <f t="shared" si="94"/>
        <v>5549.9</v>
      </c>
      <c r="K233" s="159">
        <f t="shared" si="94"/>
        <v>3690.45</v>
      </c>
      <c r="L233" s="159">
        <f t="shared" si="94"/>
        <v>7883.1</v>
      </c>
      <c r="M233" s="159">
        <f t="shared" si="94"/>
        <v>4984.8</v>
      </c>
      <c r="N233" s="159">
        <f t="shared" si="94"/>
        <v>5952</v>
      </c>
      <c r="O233" s="159">
        <f>O231+O229+O226+O222+O218</f>
        <v>4131.25</v>
      </c>
      <c r="P233" s="156">
        <f t="shared" si="94"/>
        <v>9290.75</v>
      </c>
      <c r="Q233" s="159">
        <f t="shared" si="94"/>
        <v>4199.3999999999996</v>
      </c>
      <c r="R233" s="159">
        <f t="shared" si="94"/>
        <v>1877.7</v>
      </c>
      <c r="S233" s="159">
        <f t="shared" si="94"/>
        <v>4591.55</v>
      </c>
      <c r="T233" s="159">
        <f t="shared" si="94"/>
        <v>12745.35</v>
      </c>
      <c r="U233" s="159">
        <f t="shared" si="94"/>
        <v>2610</v>
      </c>
      <c r="V233" s="159">
        <f t="shared" si="94"/>
        <v>684.15000000000009</v>
      </c>
      <c r="W233" s="159">
        <f t="shared" si="94"/>
        <v>5610.6</v>
      </c>
      <c r="X233" s="159">
        <f t="shared" si="94"/>
        <v>15806.400000000001</v>
      </c>
      <c r="Y233" s="159">
        <f t="shared" si="94"/>
        <v>9013.5</v>
      </c>
    </row>
    <row r="234" spans="1:25" s="44" customFormat="1" ht="45" hidden="1" customHeight="1" x14ac:dyDescent="0.2">
      <c r="A234" s="12" t="s">
        <v>214</v>
      </c>
      <c r="B234" s="24"/>
      <c r="C234" s="24">
        <f>SUM(E234:Y234)</f>
        <v>73663.999999999985</v>
      </c>
      <c r="D234" s="8"/>
      <c r="E234" s="131">
        <v>680.5</v>
      </c>
      <c r="F234" s="131">
        <v>2118.6</v>
      </c>
      <c r="G234" s="131">
        <v>6456.3</v>
      </c>
      <c r="H234" s="131">
        <v>7357.6</v>
      </c>
      <c r="I234" s="131">
        <v>2660.4</v>
      </c>
      <c r="J234" s="131">
        <v>2810.6</v>
      </c>
      <c r="K234" s="131">
        <v>1252.4000000000001</v>
      </c>
      <c r="L234" s="24">
        <v>6284</v>
      </c>
      <c r="M234" s="131">
        <v>3071.4</v>
      </c>
      <c r="N234" s="131">
        <v>2998.2</v>
      </c>
      <c r="O234" s="131">
        <v>2001.6</v>
      </c>
      <c r="P234" s="132">
        <v>3718.2</v>
      </c>
      <c r="Q234" s="131">
        <v>2116.4</v>
      </c>
      <c r="R234" s="131">
        <v>1440.4</v>
      </c>
      <c r="S234" s="131">
        <v>2135.9</v>
      </c>
      <c r="T234" s="131">
        <v>9497.6</v>
      </c>
      <c r="U234" s="131">
        <v>1347.2</v>
      </c>
      <c r="V234" s="131">
        <v>295.39999999999998</v>
      </c>
      <c r="W234" s="131">
        <v>2184.6</v>
      </c>
      <c r="X234" s="131">
        <v>7966.5</v>
      </c>
      <c r="Y234" s="131">
        <v>5270.2</v>
      </c>
    </row>
    <row r="235" spans="1:25" s="44" customFormat="1" ht="22.5" x14ac:dyDescent="0.2">
      <c r="A235" s="49" t="s">
        <v>155</v>
      </c>
      <c r="B235" s="47">
        <v>18.8</v>
      </c>
      <c r="C235" s="47">
        <f>C233/C234*10</f>
        <v>17.962573305821028</v>
      </c>
      <c r="D235" s="8">
        <f>C235/B235</f>
        <v>0.95545602690537379</v>
      </c>
      <c r="E235" s="155">
        <f>E233/E234*10</f>
        <v>19.044819985304922</v>
      </c>
      <c r="F235" s="155">
        <f>F233/F234*10</f>
        <v>17.870291702067405</v>
      </c>
      <c r="G235" s="155">
        <f t="shared" ref="G235:X235" si="95">G233/G234*10</f>
        <v>21.711351702987777</v>
      </c>
      <c r="H235" s="155">
        <f>H233/H234*10</f>
        <v>12.414849951071002</v>
      </c>
      <c r="I235" s="155">
        <f t="shared" si="95"/>
        <v>20.541084047511653</v>
      </c>
      <c r="J235" s="155">
        <f t="shared" si="95"/>
        <v>19.746317512274956</v>
      </c>
      <c r="K235" s="155">
        <f>K233/K234*10</f>
        <v>29.467023315234748</v>
      </c>
      <c r="L235" s="155">
        <f>L233/L234*10</f>
        <v>12.544716740929346</v>
      </c>
      <c r="M235" s="155">
        <f>M233/M234*10</f>
        <v>16.22973236960344</v>
      </c>
      <c r="N235" s="155">
        <f t="shared" si="95"/>
        <v>19.851911146688014</v>
      </c>
      <c r="O235" s="155">
        <f>O233/O234*10</f>
        <v>20.639738209432458</v>
      </c>
      <c r="P235" s="155">
        <f t="shared" si="95"/>
        <v>24.987225001344736</v>
      </c>
      <c r="Q235" s="155">
        <f t="shared" si="95"/>
        <v>19.842184842184839</v>
      </c>
      <c r="R235" s="155">
        <f t="shared" si="95"/>
        <v>13.035962232713134</v>
      </c>
      <c r="S235" s="155">
        <f t="shared" si="95"/>
        <v>21.49702701437333</v>
      </c>
      <c r="T235" s="155">
        <f t="shared" si="95"/>
        <v>13.419548096361186</v>
      </c>
      <c r="U235" s="155">
        <f t="shared" si="95"/>
        <v>19.37351543942993</v>
      </c>
      <c r="V235" s="155">
        <f t="shared" si="95"/>
        <v>23.160121868652681</v>
      </c>
      <c r="W235" s="155">
        <f t="shared" si="95"/>
        <v>25.682504806371877</v>
      </c>
      <c r="X235" s="155">
        <f t="shared" si="95"/>
        <v>19.841084541517606</v>
      </c>
      <c r="Y235" s="155">
        <f>Y233/Y234*10</f>
        <v>17.102766498425108</v>
      </c>
    </row>
    <row r="236" spans="1:25" ht="22.5" hidden="1" x14ac:dyDescent="0.25">
      <c r="A236" s="78"/>
      <c r="B236" s="78"/>
      <c r="C236" s="78"/>
      <c r="D236" s="78"/>
      <c r="E236" s="92"/>
      <c r="F236" s="92"/>
      <c r="G236" s="92"/>
      <c r="H236" s="92"/>
      <c r="I236" s="92"/>
      <c r="J236" s="92"/>
      <c r="K236" s="92"/>
      <c r="L236" s="78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</row>
    <row r="237" spans="1:25" ht="27" hidden="1" customHeight="1" x14ac:dyDescent="0.25">
      <c r="A237" s="12" t="s">
        <v>173</v>
      </c>
      <c r="B237" s="73"/>
      <c r="C237" s="73">
        <f>SUM(E237:Y237)</f>
        <v>273</v>
      </c>
      <c r="D237" s="73"/>
      <c r="E237" s="93">
        <v>11</v>
      </c>
      <c r="F237" s="93">
        <v>12</v>
      </c>
      <c r="G237" s="93">
        <v>15</v>
      </c>
      <c r="H237" s="93">
        <v>20</v>
      </c>
      <c r="I237" s="93">
        <v>12</v>
      </c>
      <c r="J237" s="93">
        <v>36</v>
      </c>
      <c r="K237" s="93">
        <v>18</v>
      </c>
      <c r="L237" s="73">
        <v>20</v>
      </c>
      <c r="M237" s="93">
        <v>5</v>
      </c>
      <c r="N237" s="93">
        <v>4</v>
      </c>
      <c r="O237" s="93">
        <v>5</v>
      </c>
      <c r="P237" s="93">
        <v>16</v>
      </c>
      <c r="Q237" s="93">
        <v>16</v>
      </c>
      <c r="R237" s="93">
        <v>13</v>
      </c>
      <c r="S237" s="93">
        <v>18</v>
      </c>
      <c r="T237" s="93">
        <v>10</v>
      </c>
      <c r="U237" s="93">
        <v>3</v>
      </c>
      <c r="V237" s="93">
        <v>4</v>
      </c>
      <c r="W237" s="93">
        <v>3</v>
      </c>
      <c r="X237" s="93">
        <v>23</v>
      </c>
      <c r="Y237" s="93">
        <v>9</v>
      </c>
    </row>
    <row r="238" spans="1:25" ht="18" hidden="1" customHeight="1" x14ac:dyDescent="0.25">
      <c r="A238" s="12" t="s">
        <v>177</v>
      </c>
      <c r="B238" s="73">
        <v>108</v>
      </c>
      <c r="C238" s="73">
        <f>SUM(E238:Y238)</f>
        <v>450</v>
      </c>
      <c r="D238" s="73"/>
      <c r="E238" s="93">
        <v>20</v>
      </c>
      <c r="F238" s="93">
        <v>5</v>
      </c>
      <c r="G238" s="93">
        <v>59</v>
      </c>
      <c r="H238" s="93">
        <v>16</v>
      </c>
      <c r="I238" s="93">
        <v>21</v>
      </c>
      <c r="J238" s="93">
        <v>28</v>
      </c>
      <c r="K238" s="93">
        <v>9</v>
      </c>
      <c r="L238" s="73">
        <v>20</v>
      </c>
      <c r="M238" s="93">
        <v>22</v>
      </c>
      <c r="N238" s="93">
        <v>5</v>
      </c>
      <c r="O238" s="93">
        <v>5</v>
      </c>
      <c r="P238" s="93">
        <v>28</v>
      </c>
      <c r="Q238" s="93">
        <v>25</v>
      </c>
      <c r="R238" s="93">
        <v>57</v>
      </c>
      <c r="S238" s="93">
        <v>7</v>
      </c>
      <c r="T238" s="93">
        <v>17</v>
      </c>
      <c r="U238" s="93">
        <v>25</v>
      </c>
      <c r="V238" s="93">
        <v>11</v>
      </c>
      <c r="W238" s="93">
        <v>5</v>
      </c>
      <c r="X238" s="93">
        <v>50</v>
      </c>
      <c r="Y238" s="93">
        <v>15</v>
      </c>
    </row>
    <row r="239" spans="1:25" ht="24" hidden="1" customHeight="1" x14ac:dyDescent="0.35">
      <c r="A239" s="74" t="s">
        <v>141</v>
      </c>
      <c r="B239" s="59"/>
      <c r="C239" s="59">
        <f>SUM(E239:Y239)</f>
        <v>0</v>
      </c>
      <c r="D239" s="59"/>
      <c r="E239" s="94"/>
      <c r="F239" s="94"/>
      <c r="G239" s="94"/>
      <c r="H239" s="94"/>
      <c r="I239" s="94"/>
      <c r="J239" s="94"/>
      <c r="K239" s="94"/>
      <c r="L239" s="59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</row>
    <row r="240" spans="1:25" s="61" customFormat="1" ht="21" hidden="1" customHeight="1" x14ac:dyDescent="0.35">
      <c r="A240" s="60" t="s">
        <v>142</v>
      </c>
      <c r="B240" s="60"/>
      <c r="C240" s="60">
        <f>SUM(E240:Y240)</f>
        <v>0</v>
      </c>
      <c r="D240" s="60"/>
      <c r="E240" s="95"/>
      <c r="F240" s="95"/>
      <c r="G240" s="95"/>
      <c r="H240" s="95"/>
      <c r="I240" s="95"/>
      <c r="J240" s="95"/>
      <c r="K240" s="95"/>
      <c r="L240" s="60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</row>
    <row r="241" spans="1:25" s="61" customFormat="1" ht="21" hidden="1" customHeight="1" x14ac:dyDescent="0.35">
      <c r="A241" s="60" t="s">
        <v>143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2"/>
      <c r="B242" s="62"/>
      <c r="C242" s="62"/>
      <c r="D242" s="62"/>
      <c r="E242" s="96"/>
      <c r="F242" s="96"/>
      <c r="G242" s="96"/>
      <c r="H242" s="96"/>
      <c r="I242" s="96"/>
      <c r="J242" s="96"/>
      <c r="K242" s="96"/>
      <c r="L242" s="62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</row>
    <row r="243" spans="1:25" s="61" customFormat="1" ht="21" hidden="1" customHeight="1" x14ac:dyDescent="0.35">
      <c r="A243" s="62" t="s">
        <v>144</v>
      </c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ht="16.5" hidden="1" customHeight="1" x14ac:dyDescent="0.25">
      <c r="A244" s="75"/>
      <c r="B244" s="76"/>
      <c r="C244" s="76"/>
      <c r="D244" s="76"/>
      <c r="E244" s="97"/>
      <c r="F244" s="97"/>
      <c r="G244" s="97"/>
      <c r="H244" s="97"/>
      <c r="I244" s="97"/>
      <c r="J244" s="97"/>
      <c r="K244" s="97"/>
      <c r="L244" s="3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</row>
    <row r="245" spans="1:25" ht="41.25" hidden="1" customHeight="1" x14ac:dyDescent="0.35">
      <c r="A245" s="169"/>
      <c r="B245" s="169"/>
      <c r="C245" s="169"/>
      <c r="D245" s="169"/>
      <c r="E245" s="169"/>
      <c r="F245" s="169"/>
      <c r="G245" s="169"/>
      <c r="H245" s="169"/>
      <c r="I245" s="169"/>
      <c r="J245" s="169"/>
      <c r="K245" s="169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</row>
    <row r="246" spans="1:25" ht="20.25" hidden="1" customHeight="1" x14ac:dyDescent="0.25">
      <c r="A246" s="167"/>
      <c r="B246" s="168"/>
      <c r="C246" s="168"/>
      <c r="D246" s="168"/>
      <c r="E246" s="168"/>
      <c r="F246" s="168"/>
      <c r="G246" s="168"/>
      <c r="H246" s="168"/>
      <c r="I246" s="168"/>
      <c r="J246" s="168"/>
      <c r="K246" s="97"/>
      <c r="L246" s="3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</row>
    <row r="247" spans="1:25" ht="16.5" hidden="1" customHeight="1" x14ac:dyDescent="0.25">
      <c r="A247" s="77"/>
      <c r="B247" s="5"/>
      <c r="C247" s="5"/>
      <c r="D247" s="5"/>
      <c r="E247" s="97"/>
      <c r="F247" s="97"/>
      <c r="G247" s="97"/>
      <c r="H247" s="97"/>
      <c r="I247" s="97"/>
      <c r="J247" s="97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9" hidden="1" customHeight="1" x14ac:dyDescent="0.25">
      <c r="A248" s="63"/>
      <c r="B248" s="64"/>
      <c r="C248" s="64"/>
      <c r="D248" s="64"/>
      <c r="E248" s="98"/>
      <c r="F248" s="98"/>
      <c r="G248" s="98"/>
      <c r="H248" s="98"/>
      <c r="I248" s="98"/>
      <c r="J248" s="98"/>
      <c r="K248" s="98"/>
      <c r="L248" s="64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</row>
    <row r="249" spans="1:25" s="11" customFormat="1" ht="48.75" hidden="1" customHeight="1" x14ac:dyDescent="0.2">
      <c r="A249" s="29" t="s">
        <v>145</v>
      </c>
      <c r="B249" s="25"/>
      <c r="C249" s="25">
        <f>SUM(E249:Y249)</f>
        <v>259083</v>
      </c>
      <c r="D249" s="25"/>
      <c r="E249" s="91">
        <v>9345</v>
      </c>
      <c r="F249" s="91">
        <v>9100</v>
      </c>
      <c r="G249" s="91">
        <v>16579</v>
      </c>
      <c r="H249" s="91">
        <v>16195</v>
      </c>
      <c r="I249" s="91">
        <v>7250</v>
      </c>
      <c r="J249" s="91">
        <v>17539</v>
      </c>
      <c r="K249" s="91">
        <v>12001</v>
      </c>
      <c r="L249" s="35">
        <v>14609</v>
      </c>
      <c r="M249" s="91">
        <v>13004</v>
      </c>
      <c r="N249" s="91">
        <v>3780</v>
      </c>
      <c r="O249" s="91">
        <v>8536</v>
      </c>
      <c r="P249" s="91">
        <v>11438</v>
      </c>
      <c r="Q249" s="91">
        <v>16561</v>
      </c>
      <c r="R249" s="91">
        <v>15418</v>
      </c>
      <c r="S249" s="91">
        <v>18986</v>
      </c>
      <c r="T249" s="91">
        <v>13238</v>
      </c>
      <c r="U249" s="91">
        <v>7143</v>
      </c>
      <c r="V249" s="91">
        <v>4504</v>
      </c>
      <c r="W249" s="91">
        <v>11688</v>
      </c>
      <c r="X249" s="91">
        <v>21385</v>
      </c>
      <c r="Y249" s="91">
        <v>10784</v>
      </c>
    </row>
    <row r="250" spans="1:25" ht="21" hidden="1" customHeight="1" x14ac:dyDescent="0.25">
      <c r="A250" s="58" t="s">
        <v>147</v>
      </c>
      <c r="B250" s="65"/>
      <c r="C250" s="25">
        <f>SUM(E250:Y250)</f>
        <v>380</v>
      </c>
      <c r="D250" s="25"/>
      <c r="E250" s="99">
        <v>16</v>
      </c>
      <c r="F250" s="99">
        <v>21</v>
      </c>
      <c r="G250" s="99">
        <v>32</v>
      </c>
      <c r="H250" s="99">
        <v>25</v>
      </c>
      <c r="I250" s="99">
        <v>16</v>
      </c>
      <c r="J250" s="99">
        <v>31</v>
      </c>
      <c r="K250" s="99">
        <v>14</v>
      </c>
      <c r="L250" s="58">
        <v>29</v>
      </c>
      <c r="M250" s="99">
        <v>18</v>
      </c>
      <c r="N250" s="99">
        <v>8</v>
      </c>
      <c r="O250" s="99">
        <v>7</v>
      </c>
      <c r="P250" s="99">
        <v>15</v>
      </c>
      <c r="Q250" s="99">
        <v>25</v>
      </c>
      <c r="R250" s="99">
        <v>31</v>
      </c>
      <c r="S250" s="99">
        <v>10</v>
      </c>
      <c r="T250" s="99">
        <v>8</v>
      </c>
      <c r="U250" s="99">
        <v>8</v>
      </c>
      <c r="V250" s="99">
        <v>6</v>
      </c>
      <c r="W250" s="99">
        <v>12</v>
      </c>
      <c r="X250" s="99">
        <v>35</v>
      </c>
      <c r="Y250" s="99">
        <v>13</v>
      </c>
    </row>
    <row r="251" spans="1:25" ht="0.6" hidden="1" customHeight="1" x14ac:dyDescent="0.25">
      <c r="A251" s="58" t="s">
        <v>148</v>
      </c>
      <c r="B251" s="65"/>
      <c r="C251" s="25">
        <f>SUM(E251:Y251)</f>
        <v>208</v>
      </c>
      <c r="D251" s="25"/>
      <c r="E251" s="99">
        <v>10</v>
      </c>
      <c r="F251" s="99">
        <v>2</v>
      </c>
      <c r="G251" s="99">
        <v>42</v>
      </c>
      <c r="H251" s="99">
        <v>11</v>
      </c>
      <c r="I251" s="99">
        <v>9</v>
      </c>
      <c r="J251" s="99">
        <v>30</v>
      </c>
      <c r="K251" s="99">
        <v>9</v>
      </c>
      <c r="L251" s="58">
        <v>15</v>
      </c>
      <c r="M251" s="99">
        <v>1</v>
      </c>
      <c r="N251" s="99">
        <v>2</v>
      </c>
      <c r="O251" s="99">
        <v>5</v>
      </c>
      <c r="P251" s="99">
        <v>1</v>
      </c>
      <c r="Q251" s="99">
        <v>4</v>
      </c>
      <c r="R251" s="99">
        <v>8</v>
      </c>
      <c r="S251" s="99">
        <v>14</v>
      </c>
      <c r="T251" s="99">
        <v>2</v>
      </c>
      <c r="U251" s="99">
        <v>1</v>
      </c>
      <c r="V251" s="99">
        <v>2</v>
      </c>
      <c r="W251" s="99">
        <v>16</v>
      </c>
      <c r="X251" s="99">
        <v>16</v>
      </c>
      <c r="Y251" s="99">
        <v>8</v>
      </c>
    </row>
    <row r="252" spans="1:25" ht="2.4500000000000002" hidden="1" customHeight="1" x14ac:dyDescent="0.25">
      <c r="A252" s="58" t="s">
        <v>148</v>
      </c>
      <c r="B252" s="65"/>
      <c r="C252" s="25">
        <f>SUM(E252:Y252)</f>
        <v>194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2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1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0">
        <v>11</v>
      </c>
      <c r="F253" s="100">
        <v>15</v>
      </c>
      <c r="G253" s="100">
        <v>93</v>
      </c>
      <c r="H253" s="100">
        <v>30</v>
      </c>
      <c r="I253" s="100">
        <v>15</v>
      </c>
      <c r="J253" s="100">
        <v>55</v>
      </c>
      <c r="K253" s="100">
        <v>16</v>
      </c>
      <c r="L253" s="71">
        <v>18</v>
      </c>
      <c r="M253" s="100">
        <v>16</v>
      </c>
      <c r="N253" s="100">
        <v>10</v>
      </c>
      <c r="O253" s="100">
        <v>11</v>
      </c>
      <c r="P253" s="100">
        <v>40</v>
      </c>
      <c r="Q253" s="100">
        <v>22</v>
      </c>
      <c r="R253" s="100">
        <v>55</v>
      </c>
      <c r="S253" s="100">
        <v>14</v>
      </c>
      <c r="T253" s="100">
        <v>29</v>
      </c>
      <c r="U253" s="100">
        <v>22</v>
      </c>
      <c r="V253" s="100">
        <v>9</v>
      </c>
      <c r="W253" s="100">
        <v>7</v>
      </c>
      <c r="X253" s="100">
        <v>60</v>
      </c>
      <c r="Y253" s="100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151</v>
      </c>
      <c r="B255" s="65"/>
      <c r="C255" s="58">
        <f>SUM(E255:Y255)</f>
        <v>40</v>
      </c>
      <c r="E255" s="99">
        <v>3</v>
      </c>
      <c r="F255" s="99"/>
      <c r="G255" s="99">
        <v>1</v>
      </c>
      <c r="H255" s="99">
        <v>6</v>
      </c>
      <c r="I255" s="99"/>
      <c r="J255" s="99">
        <v>1</v>
      </c>
      <c r="K255" s="99"/>
      <c r="M255" s="99">
        <v>1</v>
      </c>
      <c r="N255" s="99"/>
      <c r="O255" s="99">
        <v>2</v>
      </c>
      <c r="P255" s="99">
        <v>1</v>
      </c>
      <c r="Q255" s="99">
        <v>3</v>
      </c>
      <c r="R255" s="99">
        <v>1</v>
      </c>
      <c r="S255" s="99">
        <v>3</v>
      </c>
      <c r="T255" s="99">
        <v>7</v>
      </c>
      <c r="U255" s="99">
        <v>1</v>
      </c>
      <c r="V255" s="99">
        <v>1</v>
      </c>
      <c r="W255" s="99">
        <v>1</v>
      </c>
      <c r="X255" s="99">
        <v>4</v>
      </c>
      <c r="Y255" s="99">
        <v>4</v>
      </c>
    </row>
    <row r="256" spans="1:25" ht="16.5" hidden="1" customHeight="1" x14ac:dyDescent="0.25"/>
    <row r="257" spans="1:25" ht="21" hidden="1" customHeight="1" x14ac:dyDescent="0.25">
      <c r="A257" s="58" t="s">
        <v>154</v>
      </c>
      <c r="B257" s="25">
        <v>45</v>
      </c>
      <c r="C257" s="25">
        <f>SUM(E257:Y257)</f>
        <v>58</v>
      </c>
      <c r="D257" s="25"/>
      <c r="E257" s="100">
        <v>5</v>
      </c>
      <c r="F257" s="100">
        <v>3</v>
      </c>
      <c r="G257" s="100"/>
      <c r="H257" s="100">
        <v>5</v>
      </c>
      <c r="I257" s="100">
        <v>2</v>
      </c>
      <c r="J257" s="100"/>
      <c r="K257" s="100">
        <v>2</v>
      </c>
      <c r="L257" s="71">
        <v>0</v>
      </c>
      <c r="M257" s="100">
        <v>3</v>
      </c>
      <c r="N257" s="100">
        <v>3</v>
      </c>
      <c r="O257" s="100">
        <v>3</v>
      </c>
      <c r="P257" s="100">
        <v>2</v>
      </c>
      <c r="Q257" s="100">
        <v>2</v>
      </c>
      <c r="R257" s="100">
        <v>10</v>
      </c>
      <c r="S257" s="100">
        <v>6</v>
      </c>
      <c r="T257" s="100">
        <v>6</v>
      </c>
      <c r="U257" s="100">
        <v>1</v>
      </c>
      <c r="V257" s="100">
        <v>1</v>
      </c>
      <c r="W257" s="100">
        <v>4</v>
      </c>
      <c r="X257" s="100"/>
      <c r="Y257" s="100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89" t="s">
        <v>162</v>
      </c>
      <c r="S261" s="89" t="s">
        <v>165</v>
      </c>
      <c r="U261" s="89" t="s">
        <v>163</v>
      </c>
      <c r="X261" s="89" t="s">
        <v>164</v>
      </c>
      <c r="Y261" s="89" t="s">
        <v>161</v>
      </c>
    </row>
    <row r="262" spans="1:25" ht="16.5" hidden="1" customHeight="1" x14ac:dyDescent="0.25"/>
    <row r="263" spans="1:25" ht="20.25" hidden="1" customHeight="1" x14ac:dyDescent="0.25">
      <c r="A263" s="12" t="s">
        <v>178</v>
      </c>
      <c r="B263" s="65"/>
      <c r="C263" s="73">
        <f>SUM(E263:Y263)</f>
        <v>49</v>
      </c>
      <c r="D263" s="65"/>
      <c r="E263" s="99">
        <v>1</v>
      </c>
      <c r="F263" s="99">
        <v>2</v>
      </c>
      <c r="G263" s="99"/>
      <c r="H263" s="99">
        <v>2</v>
      </c>
      <c r="I263" s="99"/>
      <c r="J263" s="99">
        <v>3</v>
      </c>
      <c r="K263" s="99">
        <v>1</v>
      </c>
      <c r="L263" s="58">
        <v>1</v>
      </c>
      <c r="M263" s="99">
        <v>8</v>
      </c>
      <c r="N263" s="99">
        <v>6</v>
      </c>
      <c r="O263" s="99">
        <v>1</v>
      </c>
      <c r="P263" s="99">
        <v>0</v>
      </c>
      <c r="Q263" s="99">
        <v>1</v>
      </c>
      <c r="R263" s="99">
        <v>4</v>
      </c>
      <c r="S263" s="99">
        <v>3</v>
      </c>
      <c r="T263" s="99">
        <v>2</v>
      </c>
      <c r="U263" s="99">
        <v>1</v>
      </c>
      <c r="V263" s="99">
        <v>1</v>
      </c>
      <c r="W263" s="99">
        <v>7</v>
      </c>
      <c r="X263" s="99"/>
      <c r="Y263" s="99">
        <v>5</v>
      </c>
    </row>
    <row r="264" spans="1:25" hidden="1" x14ac:dyDescent="0.25">
      <c r="B264" s="101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5" right="0.25" top="0.75" bottom="0.75" header="0.3" footer="0.3"/>
  <pageSetup paperSize="9" scale="33" fitToHeight="0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2023-08-18T07:39:57Z</cp:lastPrinted>
  <dcterms:created xsi:type="dcterms:W3CDTF">2017-06-08T05:54:08Z</dcterms:created>
  <dcterms:modified xsi:type="dcterms:W3CDTF">2023-08-21T04:02:26Z</dcterms:modified>
</cp:coreProperties>
</file>