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Y227" i="1" l="1"/>
  <c r="G130" i="1"/>
  <c r="U121" i="1"/>
  <c r="U106" i="1"/>
  <c r="U227" i="1"/>
  <c r="M155" i="1" l="1"/>
  <c r="S121" i="1"/>
  <c r="S106" i="1"/>
  <c r="T121" i="1"/>
  <c r="T106" i="1"/>
  <c r="F164" i="1"/>
  <c r="F166" i="1" s="1"/>
  <c r="F165" i="1"/>
  <c r="F173" i="1"/>
  <c r="X155" i="1" l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B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 s="1"/>
  <c r="L165" i="1"/>
  <c r="N164" i="1"/>
  <c r="N165" i="1"/>
  <c r="Q164" i="1"/>
  <c r="R164" i="1"/>
  <c r="S164" i="1"/>
  <c r="T164" i="1"/>
  <c r="Q165" i="1"/>
  <c r="R165" i="1"/>
  <c r="S165" i="1"/>
  <c r="T165" i="1"/>
  <c r="Q166" i="1"/>
  <c r="R166" i="1"/>
  <c r="Q190" i="1"/>
  <c r="Q173" i="1"/>
  <c r="W199" i="1"/>
  <c r="U145" i="1"/>
  <c r="S166" i="1" l="1"/>
  <c r="N166" i="1"/>
  <c r="T166" i="1"/>
  <c r="S199" i="1" l="1"/>
  <c r="O145" i="1" l="1"/>
  <c r="Q206" i="1"/>
  <c r="R199" i="1"/>
  <c r="R145" i="1"/>
  <c r="N145" i="1" l="1"/>
  <c r="X130" i="1" l="1"/>
  <c r="E130" i="1" l="1"/>
  <c r="H199" i="1" l="1"/>
  <c r="H145" i="1"/>
  <c r="X227" i="1" l="1"/>
  <c r="S170" i="1" l="1"/>
  <c r="C119" i="1"/>
  <c r="T103" i="1"/>
  <c r="J159" i="1" l="1"/>
  <c r="V205" i="1"/>
  <c r="Y103" i="1" l="1"/>
  <c r="G227" i="1"/>
  <c r="X173" i="1" l="1"/>
  <c r="X145" i="1"/>
  <c r="B190" i="1"/>
  <c r="L205" i="1" l="1"/>
  <c r="B166" i="1" l="1"/>
  <c r="B170" i="1"/>
  <c r="L170" i="1" l="1"/>
  <c r="R205" i="1"/>
  <c r="R170" i="1"/>
  <c r="U205" i="1" l="1"/>
  <c r="I205" i="1" l="1"/>
  <c r="E206" i="1" l="1"/>
  <c r="X205" i="1" l="1"/>
  <c r="P200" i="1"/>
  <c r="M205" i="1"/>
  <c r="T205" i="1"/>
  <c r="N205" i="1"/>
  <c r="F145" i="1"/>
  <c r="N173" i="1" l="1"/>
  <c r="O205" i="1"/>
  <c r="X190" i="1" l="1"/>
  <c r="C102" i="1" l="1"/>
  <c r="C111" i="1"/>
  <c r="C126" i="1" s="1"/>
  <c r="J126" i="1"/>
  <c r="I126" i="1"/>
  <c r="H126" i="1"/>
  <c r="G126" i="1"/>
  <c r="F126" i="1"/>
  <c r="E126" i="1"/>
  <c r="P170" i="1" l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Q103" i="1" l="1"/>
  <c r="Q105" i="1" s="1"/>
  <c r="Q104" i="1" l="1"/>
  <c r="G170" i="1"/>
  <c r="N155" i="1" l="1"/>
  <c r="X170" i="1"/>
  <c r="B20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2" i="1"/>
  <c r="D142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36" i="1" l="1"/>
  <c r="C140" i="1"/>
  <c r="D140" i="1" s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C187" i="1"/>
  <c r="D187" i="1" s="1"/>
  <c r="C188" i="1"/>
  <c r="D188" i="1" s="1"/>
  <c r="C189" i="1"/>
  <c r="D189" i="1" s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3" i="1"/>
  <c r="D193" i="1" s="1"/>
  <c r="C194" i="1"/>
  <c r="D194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5" i="1"/>
  <c r="N112" i="1" l="1"/>
  <c r="W103" i="1" l="1"/>
  <c r="W105" i="1" s="1"/>
  <c r="V138" i="1" l="1"/>
  <c r="T138" i="1" l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D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H166" i="1"/>
  <c r="J166" i="1"/>
  <c r="P166" i="1"/>
  <c r="X166" i="1"/>
  <c r="W166" i="1"/>
  <c r="K166" i="1"/>
  <c r="G166" i="1"/>
  <c r="T105" i="1" l="1"/>
  <c r="C207" i="1" l="1"/>
  <c r="D207" i="1" s="1"/>
  <c r="C206" i="1"/>
  <c r="D206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C198" i="1" l="1"/>
  <c r="C197" i="1"/>
  <c r="C199" i="1" l="1"/>
  <c r="C179" i="1" l="1"/>
  <c r="C190" i="1" l="1"/>
  <c r="D19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1" i="1" l="1"/>
  <c r="D141" i="1" s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<sst xmlns="http://schemas.openxmlformats.org/spreadsheetml/2006/main" count="276" uniqueCount="219">
  <si>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</si>
  <si>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</si>
  <si>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</si>
  <si>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</si>
  <si>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</si>
  <si>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</si>
  <si>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</si>
  <si>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</si>
  <si>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</si>
  <si>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</si>
  <si>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</si>
  <si>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</si>
  <si>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</si>
  <si>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</si>
  <si>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</si>
  <si>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</si>
  <si>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</si>
  <si>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</si>
  <si>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</si>
  <si>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</si>
  <si>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</si>
  <si>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</si>
  <si>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</si>
  <si>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</si>
  <si>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</si>
  <si>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</si>
  <si>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</si>
  <si>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</si>
  <si>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</si>
  <si>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</si>
  <si>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</si>
  <si>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</si>
  <si>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</si>
  <si>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</si>
  <si>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</si>
  <si>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</si>
  <si>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</si>
  <si>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</si>
  <si>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</si>
  <si>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</si>
  <si>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</si>
  <si>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</si>
  <si>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</si>
  <si>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</si>
  <si>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</si>
  <si>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</si>
  <si>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</si>
  <si>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</si>
  <si>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</si>
  <si>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</si>
  <si>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</si>
  <si>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</si>
  <si>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</si>
  <si>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</si>
  <si>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</si>
  <si>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</si>
  <si>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</si>
  <si>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</si>
  <si>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</si>
  <si>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</si>
  <si>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</si>
  <si>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</si>
  <si>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</si>
  <si>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</si>
  <si>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</si>
  <si>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</si>
  <si>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</si>
  <si>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</si>
  <si>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</si>
  <si>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</si>
  <si>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</si>
  <si>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</si>
  <si>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</si>
  <si>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</si>
  <si>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</si>
  <si>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</si>
  <si>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</si>
  <si>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</si>
  <si>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</si>
  <si>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</si>
  <si>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</si>
  <si>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</si>
  <si>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</si>
  <si>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</si>
  <si>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</si>
  <si>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</si>
  <si>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</si>
  <si>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</si>
  <si>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</si>
  <si>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</si>
  <si>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</si>
  <si>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</si>
  <si>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</si>
  <si>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</si>
  <si>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</si>
  <si>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</si>
  <si>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</si>
  <si>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</si>
  <si>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</si>
  <si>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</si>
  <si>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</si>
  <si>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</si>
  <si>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</si>
  <si>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</si>
  <si>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</si>
  <si>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</si>
  <si>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</si>
  <si>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</si>
  <si>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</si>
  <si>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</si>
  <si>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</si>
  <si>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</si>
  <si>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</si>
  <si>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</si>
  <si>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</si>
  <si>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</si>
  <si>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</si>
  <si>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</si>
  <si>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</si>
  <si>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</si>
  <si>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</si>
  <si>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</si>
  <si>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</si>
  <si>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</si>
  <si>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</si>
  <si>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</si>
  <si>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</si>
  <si>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</si>
  <si>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</si>
  <si>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</si>
  <si>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</si>
  <si>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</si>
  <si>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</si>
  <si>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</si>
  <si>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</si>
  <si>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</si>
  <si>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</si>
  <si>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</si>
  <si>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</si>
  <si>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</si>
  <si>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</si>
  <si>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</si>
  <si>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</si>
  <si>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</si>
  <si>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</si>
  <si>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</si>
  <si>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</si>
  <si>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</si>
  <si>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</si>
  <si>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</si>
  <si>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</si>
  <si>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</si>
  <si>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</si>
  <si>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</si>
  <si>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</si>
  <si>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</si>
  <si>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</si>
  <si>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</si>
  <si>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</si>
  <si>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</si>
  <si>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</si>
  <si>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</si>
  <si>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</si>
  <si>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</si>
  <si>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</si>
  <si>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</si>
  <si>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</si>
  <si>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</si>
  <si>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</si>
  <si>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</si>
  <si>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</si>
  <si>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</si>
  <si>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</si>
  <si>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</si>
  <si>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</si>
  <si>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</si>
  <si>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</si>
  <si>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</si>
  <si>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</si>
  <si>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</si>
  <si>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</si>
  <si>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</si>
  <si>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</si>
  <si>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</si>
  <si>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</si>
  <si>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</si>
  <si>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</si>
  <si>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</si>
  <si>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</si>
  <si>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</si>
  <si>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</si>
  <si>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</si>
  <si>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</si>
  <si>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</si>
  <si>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</si>
  <si>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</si>
  <si>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</si>
  <si>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</si>
  <si>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</si>
  <si>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</si>
  <si>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</si>
  <si>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</si>
  <si>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</si>
  <si>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</si>
  <si>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</si>
  <si>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</si>
  <si>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</si>
  <si>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</si>
  <si>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</si>
  <si>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</si>
  <si>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</si>
  <si>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</si>
  <si>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</si>
  <si>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</si>
  <si>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</si>
  <si>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</si>
  <si>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</si>
  <si>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</si>
  <si>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Информация о сельскохозяйственных работах по состоянию на 31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</si>
</sst>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186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69" t="s">
        <v>218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0" t="s">
        <v>3</v>
      </c>
      <c r="B4" s="173" t="s">
        <v>208</v>
      </c>
      <c r="C4" s="176" t="s">
        <v>209</v>
      </c>
      <c r="D4" s="176" t="s">
        <v>210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1"/>
      <c r="B5" s="174"/>
      <c r="C5" s="177"/>
      <c r="D5" s="177"/>
      <c r="E5" s="182" t="s">
        <v>5</v>
      </c>
      <c r="F5" s="182" t="s">
        <v>6</v>
      </c>
      <c r="G5" s="182" t="s">
        <v>7</v>
      </c>
      <c r="H5" s="182" t="s">
        <v>8</v>
      </c>
      <c r="I5" s="182" t="s">
        <v>9</v>
      </c>
      <c r="J5" s="182" t="s">
        <v>10</v>
      </c>
      <c r="K5" s="187" t="s">
        <v>11</v>
      </c>
      <c r="L5" s="187" t="s">
        <v>12</v>
      </c>
      <c r="M5" s="182" t="s">
        <v>13</v>
      </c>
      <c r="N5" s="182" t="s">
        <v>14</v>
      </c>
      <c r="O5" s="182" t="s">
        <v>15</v>
      </c>
      <c r="P5" s="182" t="s">
        <v>16</v>
      </c>
      <c r="Q5" s="182" t="s">
        <v>17</v>
      </c>
      <c r="R5" s="182" t="s">
        <v>18</v>
      </c>
      <c r="S5" s="182" t="s">
        <v>19</v>
      </c>
      <c r="T5" s="182" t="s">
        <v>20</v>
      </c>
      <c r="U5" s="182" t="s">
        <v>21</v>
      </c>
      <c r="V5" s="182" t="s">
        <v>22</v>
      </c>
      <c r="W5" s="182" t="s">
        <v>23</v>
      </c>
      <c r="X5" s="182" t="s">
        <v>24</v>
      </c>
      <c r="Y5" s="182" t="s">
        <v>25</v>
      </c>
    </row>
    <row r="6" spans="1:26" s="2" customFormat="1" ht="69.75" customHeight="1" thickBot="1" x14ac:dyDescent="0.3">
      <c r="A6" s="172"/>
      <c r="B6" s="175"/>
      <c r="C6" s="178"/>
      <c r="D6" s="178"/>
      <c r="E6" s="183"/>
      <c r="F6" s="183"/>
      <c r="G6" s="183"/>
      <c r="H6" s="183"/>
      <c r="I6" s="183"/>
      <c r="J6" s="183"/>
      <c r="K6" s="188"/>
      <c r="L6" s="188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3">
        <f t="shared" si="1"/>
        <v>1.8017408123791103</v>
      </c>
      <c r="F9" s="133">
        <f t="shared" si="1"/>
        <v>1.0771388499298737</v>
      </c>
      <c r="G9" s="133">
        <f t="shared" si="1"/>
        <v>1.0081546360616127</v>
      </c>
      <c r="H9" s="133">
        <f t="shared" si="1"/>
        <v>1</v>
      </c>
      <c r="I9" s="133">
        <f t="shared" si="1"/>
        <v>1</v>
      </c>
      <c r="J9" s="133">
        <f t="shared" si="1"/>
        <v>1.1718701700154559</v>
      </c>
      <c r="K9" s="133">
        <f t="shared" si="1"/>
        <v>1.0022573363431151</v>
      </c>
      <c r="L9" s="133">
        <f t="shared" si="1"/>
        <v>1.0073397780164697</v>
      </c>
      <c r="M9" s="133">
        <f t="shared" si="1"/>
        <v>1.3853572994300745</v>
      </c>
      <c r="N9" s="133">
        <f t="shared" si="1"/>
        <v>1.199421965317919</v>
      </c>
      <c r="O9" s="133">
        <f t="shared" si="1"/>
        <v>1.0943635212159595</v>
      </c>
      <c r="P9" s="133">
        <f t="shared" si="1"/>
        <v>1</v>
      </c>
      <c r="Q9" s="133">
        <f t="shared" si="1"/>
        <v>1.5239628040057225</v>
      </c>
      <c r="R9" s="133">
        <f t="shared" si="1"/>
        <v>1</v>
      </c>
      <c r="S9" s="133">
        <f t="shared" si="1"/>
        <v>1.0346983432322601</v>
      </c>
      <c r="T9" s="133">
        <f t="shared" si="1"/>
        <v>0.99185946872322195</v>
      </c>
      <c r="U9" s="133">
        <f t="shared" si="1"/>
        <v>1</v>
      </c>
      <c r="V9" s="133">
        <f t="shared" si="1"/>
        <v>1</v>
      </c>
      <c r="W9" s="133">
        <f t="shared" si="1"/>
        <v>1.1708222811671087</v>
      </c>
      <c r="X9" s="133">
        <f t="shared" si="1"/>
        <v>1.0715178794698674</v>
      </c>
      <c r="Y9" s="13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211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213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257577</v>
      </c>
      <c r="C102" s="22">
        <f>SUM(E102:Y102)</f>
        <v>266117.40000000002</v>
      </c>
      <c r="D102" s="14">
        <f t="shared" si="14"/>
        <v>1.0331566871265681</v>
      </c>
      <c r="E102" s="88">
        <v>21613</v>
      </c>
      <c r="F102" s="88">
        <v>7541</v>
      </c>
      <c r="G102" s="88">
        <v>16488</v>
      </c>
      <c r="H102" s="88">
        <v>16533</v>
      </c>
      <c r="I102" s="88">
        <v>7508</v>
      </c>
      <c r="J102" s="88">
        <v>19600</v>
      </c>
      <c r="K102" s="88">
        <v>8999</v>
      </c>
      <c r="L102" s="88">
        <v>13156</v>
      </c>
      <c r="M102" s="88">
        <v>13348</v>
      </c>
      <c r="N102" s="88">
        <v>4152.5</v>
      </c>
      <c r="O102" s="88">
        <v>7917</v>
      </c>
      <c r="P102" s="88">
        <v>12647</v>
      </c>
      <c r="Q102" s="88">
        <v>13087</v>
      </c>
      <c r="R102" s="88">
        <v>16970</v>
      </c>
      <c r="S102" s="88">
        <v>16675</v>
      </c>
      <c r="T102" s="88">
        <v>11019.9</v>
      </c>
      <c r="U102" s="88">
        <v>10003</v>
      </c>
      <c r="V102" s="88">
        <v>4008</v>
      </c>
      <c r="W102" s="88">
        <v>12359</v>
      </c>
      <c r="X102" s="88">
        <v>22923</v>
      </c>
      <c r="Y102" s="88">
        <v>9570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293334.15000000002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0.90721588331941572</v>
      </c>
      <c r="D104" s="14">
        <f t="shared" si="14"/>
        <v>1.0536769841108196</v>
      </c>
      <c r="E104" s="27">
        <f>E102/E103</f>
        <v>0.79897231155964654</v>
      </c>
      <c r="F104" s="27">
        <f>F102/F103</f>
        <v>0.87767690875232773</v>
      </c>
      <c r="G104" s="27">
        <f t="shared" ref="G104:Y104" si="26">G102/G103</f>
        <v>0.99277456647398843</v>
      </c>
      <c r="H104" s="27">
        <f t="shared" si="26"/>
        <v>0.87429931253305126</v>
      </c>
      <c r="I104" s="27">
        <f t="shared" si="26"/>
        <v>0.80852896833943566</v>
      </c>
      <c r="J104" s="27">
        <f t="shared" si="26"/>
        <v>0.97159569721905514</v>
      </c>
      <c r="K104" s="27">
        <f t="shared" si="26"/>
        <v>0.97942969090117549</v>
      </c>
      <c r="L104" s="27">
        <f t="shared" si="26"/>
        <v>0.93643675706455975</v>
      </c>
      <c r="M104" s="27">
        <f>M102/M103</f>
        <v>0.93624184611068251</v>
      </c>
      <c r="N104" s="27">
        <f t="shared" si="26"/>
        <v>0.83266492881491883</v>
      </c>
      <c r="O104" s="27">
        <f t="shared" si="26"/>
        <v>0.9128329297820823</v>
      </c>
      <c r="P104" s="27">
        <f t="shared" si="26"/>
        <v>0.88144689155282963</v>
      </c>
      <c r="Q104" s="27">
        <f>Q102/Q103</f>
        <v>0.80086897986659322</v>
      </c>
      <c r="R104" s="27">
        <f t="shared" si="26"/>
        <v>0.98800652072659523</v>
      </c>
      <c r="S104" s="27">
        <f t="shared" si="26"/>
        <v>0.94390354352994454</v>
      </c>
      <c r="T104" s="27">
        <f t="shared" si="26"/>
        <v>0.87752030578117535</v>
      </c>
      <c r="U104" s="27">
        <f t="shared" si="26"/>
        <v>1</v>
      </c>
      <c r="V104" s="27">
        <f t="shared" si="26"/>
        <v>0.75937855248200081</v>
      </c>
      <c r="W104" s="27">
        <f t="shared" si="26"/>
        <v>0.79926275625687127</v>
      </c>
      <c r="X104" s="27">
        <f>X102/X103</f>
        <v>1.0003425681263269</v>
      </c>
      <c r="Y104" s="27">
        <f t="shared" si="26"/>
        <v>0.9753363228699552</v>
      </c>
    </row>
    <row r="105" spans="1:26" s="82" customFormat="1" ht="31.9" hidden="1" customHeight="1" x14ac:dyDescent="0.2">
      <c r="A105" s="80" t="s">
        <v>96</v>
      </c>
      <c r="B105" s="83">
        <f>B101-B102</f>
        <v>45650</v>
      </c>
      <c r="C105" s="22">
        <f t="shared" si="23"/>
        <v>27216.75</v>
      </c>
      <c r="D105" s="14">
        <f t="shared" si="14"/>
        <v>0.59620481927710844</v>
      </c>
      <c r="E105" s="116">
        <f>E103-E102</f>
        <v>5438</v>
      </c>
      <c r="F105" s="116">
        <f t="shared" ref="F105:L105" si="27">F103-F102</f>
        <v>1051</v>
      </c>
      <c r="G105" s="116">
        <f t="shared" si="27"/>
        <v>120</v>
      </c>
      <c r="H105" s="116">
        <f>H103-H102</f>
        <v>2377</v>
      </c>
      <c r="I105" s="116">
        <f>I103-I102</f>
        <v>1778</v>
      </c>
      <c r="J105" s="116">
        <f t="shared" si="27"/>
        <v>573</v>
      </c>
      <c r="K105" s="116">
        <f t="shared" si="27"/>
        <v>189</v>
      </c>
      <c r="L105" s="116">
        <f t="shared" si="27"/>
        <v>893</v>
      </c>
      <c r="M105" s="116">
        <f>M103-M102</f>
        <v>909</v>
      </c>
      <c r="N105" s="116">
        <f>N103-N102</f>
        <v>834.5</v>
      </c>
      <c r="O105" s="116">
        <f t="shared" ref="O105:Y105" si="28">O103-O102</f>
        <v>756</v>
      </c>
      <c r="P105" s="116">
        <f t="shared" si="28"/>
        <v>1701</v>
      </c>
      <c r="Q105" s="116">
        <f>Q103-Q102</f>
        <v>3254</v>
      </c>
      <c r="R105" s="116">
        <f t="shared" si="28"/>
        <v>206</v>
      </c>
      <c r="S105" s="116">
        <f t="shared" si="28"/>
        <v>991</v>
      </c>
      <c r="T105" s="116">
        <f t="shared" si="28"/>
        <v>1538.1000000000004</v>
      </c>
      <c r="U105" s="116">
        <f t="shared" si="28"/>
        <v>0</v>
      </c>
      <c r="V105" s="116">
        <f t="shared" si="28"/>
        <v>1270</v>
      </c>
      <c r="W105" s="116">
        <f>W103-W102</f>
        <v>3104</v>
      </c>
      <c r="X105" s="116">
        <f t="shared" si="28"/>
        <v>-7.8499999999985448</v>
      </c>
      <c r="Y105" s="116">
        <f t="shared" si="28"/>
        <v>242</v>
      </c>
      <c r="Z105" s="119"/>
    </row>
    <row r="106" spans="1:26" s="11" customFormat="1" ht="30" customHeight="1" x14ac:dyDescent="0.2">
      <c r="A106" s="10" t="s">
        <v>92</v>
      </c>
      <c r="B106" s="88">
        <v>138954</v>
      </c>
      <c r="C106" s="88">
        <f t="shared" si="23"/>
        <v>144257.90000000002</v>
      </c>
      <c r="D106" s="14">
        <f t="shared" si="14"/>
        <v>1.0381701858168892</v>
      </c>
      <c r="E106" s="9">
        <v>19110</v>
      </c>
      <c r="F106" s="9">
        <v>3633</v>
      </c>
      <c r="G106" s="9">
        <f>1800+5540</f>
        <v>7340</v>
      </c>
      <c r="H106" s="9">
        <v>7470</v>
      </c>
      <c r="I106" s="9">
        <v>3221</v>
      </c>
      <c r="J106" s="9">
        <v>11473</v>
      </c>
      <c r="K106" s="9">
        <v>4195</v>
      </c>
      <c r="L106" s="9">
        <v>6508</v>
      </c>
      <c r="M106" s="9">
        <v>7781.1</v>
      </c>
      <c r="N106" s="9">
        <v>1869.5</v>
      </c>
      <c r="O106" s="9">
        <v>2662</v>
      </c>
      <c r="P106" s="9">
        <v>6331</v>
      </c>
      <c r="Q106" s="9">
        <v>9290</v>
      </c>
      <c r="R106" s="9">
        <v>10533</v>
      </c>
      <c r="S106" s="9">
        <f>6600+3997</f>
        <v>10597</v>
      </c>
      <c r="T106" s="9">
        <f>3119.5+1506.8</f>
        <v>4626.3</v>
      </c>
      <c r="U106" s="9">
        <f>1700+3531</f>
        <v>5231</v>
      </c>
      <c r="V106" s="9">
        <v>1338</v>
      </c>
      <c r="W106" s="9">
        <v>5538</v>
      </c>
      <c r="X106" s="9">
        <v>12501</v>
      </c>
      <c r="Y106" s="9">
        <v>3010</v>
      </c>
    </row>
    <row r="107" spans="1:26" s="11" customFormat="1" ht="30" customHeight="1" x14ac:dyDescent="0.2">
      <c r="A107" s="10" t="s">
        <v>93</v>
      </c>
      <c r="B107" s="88">
        <v>10459</v>
      </c>
      <c r="C107" s="88">
        <f t="shared" si="23"/>
        <v>8755</v>
      </c>
      <c r="D107" s="14">
        <f t="shared" si="14"/>
        <v>0.83707811454249925</v>
      </c>
      <c r="E107" s="9">
        <v>315</v>
      </c>
      <c r="F107" s="9">
        <v>338</v>
      </c>
      <c r="G107" s="9"/>
      <c r="H107" s="9">
        <v>391</v>
      </c>
      <c r="I107" s="9">
        <v>131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83309</v>
      </c>
      <c r="C108" s="88">
        <f t="shared" si="23"/>
        <v>86762.5</v>
      </c>
      <c r="D108" s="14">
        <f t="shared" si="14"/>
        <v>1.0414541045985428</v>
      </c>
      <c r="E108" s="9">
        <v>780</v>
      </c>
      <c r="F108" s="9">
        <v>2858</v>
      </c>
      <c r="G108" s="9">
        <v>6998</v>
      </c>
      <c r="H108" s="9">
        <v>7816</v>
      </c>
      <c r="I108" s="9">
        <v>2952</v>
      </c>
      <c r="J108" s="9">
        <v>5493</v>
      </c>
      <c r="K108" s="9">
        <v>2111</v>
      </c>
      <c r="L108" s="9">
        <v>4575</v>
      </c>
      <c r="M108" s="9">
        <v>3054.9</v>
      </c>
      <c r="N108" s="9">
        <v>1696</v>
      </c>
      <c r="O108" s="9">
        <v>3903</v>
      </c>
      <c r="P108" s="9">
        <v>4629</v>
      </c>
      <c r="Q108" s="9">
        <v>2253</v>
      </c>
      <c r="R108" s="9">
        <v>5270</v>
      </c>
      <c r="S108" s="9">
        <v>4734</v>
      </c>
      <c r="T108" s="9">
        <v>5145.6000000000004</v>
      </c>
      <c r="U108" s="9">
        <v>3614</v>
      </c>
      <c r="V108" s="9">
        <v>2394</v>
      </c>
      <c r="W108" s="9">
        <v>4774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511</v>
      </c>
      <c r="D109" s="14"/>
      <c r="E109" s="135">
        <v>78</v>
      </c>
      <c r="F109" s="135"/>
      <c r="G109" s="88">
        <v>109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257303</v>
      </c>
      <c r="C111" s="22">
        <f>SUM(E111:Y111)</f>
        <v>266102.40000000002</v>
      </c>
      <c r="D111" s="14">
        <f t="shared" si="29"/>
        <v>1.0341985907665283</v>
      </c>
      <c r="E111" s="88">
        <v>21613</v>
      </c>
      <c r="F111" s="88">
        <v>7541</v>
      </c>
      <c r="G111" s="88">
        <v>16488</v>
      </c>
      <c r="H111" s="88">
        <v>16533</v>
      </c>
      <c r="I111" s="88">
        <v>7508</v>
      </c>
      <c r="J111" s="88">
        <v>19600</v>
      </c>
      <c r="K111" s="88">
        <v>8999</v>
      </c>
      <c r="L111" s="88">
        <v>13156</v>
      </c>
      <c r="M111" s="88">
        <v>13348</v>
      </c>
      <c r="N111" s="88">
        <v>4152.5</v>
      </c>
      <c r="O111" s="88">
        <v>7902</v>
      </c>
      <c r="P111" s="88">
        <v>12647</v>
      </c>
      <c r="Q111" s="88">
        <v>13087</v>
      </c>
      <c r="R111" s="88">
        <v>16970</v>
      </c>
      <c r="S111" s="88">
        <v>16675</v>
      </c>
      <c r="T111" s="88">
        <v>11019.9</v>
      </c>
      <c r="U111" s="88">
        <v>10003</v>
      </c>
      <c r="V111" s="88">
        <v>4008</v>
      </c>
      <c r="W111" s="88">
        <v>12359</v>
      </c>
      <c r="X111" s="88">
        <v>22923</v>
      </c>
      <c r="Y111" s="88">
        <v>9570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0.84854910677479245</v>
      </c>
      <c r="C112" s="22">
        <f t="shared" si="23"/>
        <v>18.792162651049086</v>
      </c>
      <c r="D112" s="14">
        <f t="shared" si="29"/>
        <v>22.146228781590814</v>
      </c>
      <c r="E112" s="27">
        <f t="shared" ref="E112" si="30">E111/E101</f>
        <v>0.79897231155964654</v>
      </c>
      <c r="F112" s="27">
        <f>F111/F101</f>
        <v>0.87767690875232773</v>
      </c>
      <c r="G112" s="27">
        <f t="shared" ref="G112:Y112" si="31">G111/G101</f>
        <v>0.99277456647398843</v>
      </c>
      <c r="H112" s="27">
        <f t="shared" si="31"/>
        <v>0.91646341463414638</v>
      </c>
      <c r="I112" s="27">
        <f t="shared" si="31"/>
        <v>0.80852896833943566</v>
      </c>
      <c r="J112" s="27">
        <f t="shared" si="31"/>
        <v>0.97159569721905514</v>
      </c>
      <c r="K112" s="27">
        <f t="shared" si="31"/>
        <v>0.97942969090117549</v>
      </c>
      <c r="L112" s="27">
        <f t="shared" si="31"/>
        <v>0.93643675706455975</v>
      </c>
      <c r="M112" s="27">
        <f>M103/M102</f>
        <v>1.0681000899011088</v>
      </c>
      <c r="N112" s="27">
        <f>N111/N101</f>
        <v>0.83266492881491883</v>
      </c>
      <c r="O112" s="27">
        <f t="shared" si="31"/>
        <v>0.91110342442061565</v>
      </c>
      <c r="P112" s="27">
        <f t="shared" si="31"/>
        <v>0.84229104229104224</v>
      </c>
      <c r="Q112" s="27">
        <f t="shared" si="31"/>
        <v>0.77903446633728202</v>
      </c>
      <c r="R112" s="27">
        <f t="shared" si="31"/>
        <v>0.93933355474371749</v>
      </c>
      <c r="S112" s="27">
        <f t="shared" si="31"/>
        <v>0.92305563243841682</v>
      </c>
      <c r="T112" s="27">
        <f t="shared" si="31"/>
        <v>0.85864890135577365</v>
      </c>
      <c r="U112" s="27">
        <f t="shared" si="31"/>
        <v>1</v>
      </c>
      <c r="V112" s="27">
        <f t="shared" si="31"/>
        <v>0.75937855248200081</v>
      </c>
      <c r="W112" s="27">
        <f t="shared" si="31"/>
        <v>0.79926275625687127</v>
      </c>
      <c r="X112" s="27">
        <f t="shared" si="31"/>
        <v>0.97932242491562349</v>
      </c>
      <c r="Y112" s="27">
        <f t="shared" si="31"/>
        <v>0.81808856214737558</v>
      </c>
    </row>
    <row r="113" spans="1:25" s="11" customFormat="1" ht="30" customHeight="1" x14ac:dyDescent="0.2">
      <c r="A113" s="10" t="s">
        <v>193</v>
      </c>
      <c r="B113" s="88">
        <v>138720</v>
      </c>
      <c r="C113" s="88">
        <f t="shared" si="23"/>
        <v>144257.5</v>
      </c>
      <c r="D113" s="14">
        <f t="shared" si="29"/>
        <v>1.0399185409457901</v>
      </c>
      <c r="E113" s="9">
        <v>19110</v>
      </c>
      <c r="F113" s="9">
        <v>3633</v>
      </c>
      <c r="G113" s="9">
        <v>7340</v>
      </c>
      <c r="H113" s="9">
        <v>7470</v>
      </c>
      <c r="I113" s="9">
        <v>3221</v>
      </c>
      <c r="J113" s="9">
        <v>11473</v>
      </c>
      <c r="K113" s="9">
        <v>4195</v>
      </c>
      <c r="L113" s="9">
        <v>6508</v>
      </c>
      <c r="M113" s="9">
        <v>7781</v>
      </c>
      <c r="N113" s="9">
        <v>1869.5</v>
      </c>
      <c r="O113" s="9">
        <v>2662</v>
      </c>
      <c r="P113" s="9">
        <v>6331</v>
      </c>
      <c r="Q113" s="9">
        <v>9290</v>
      </c>
      <c r="R113" s="9">
        <v>10533</v>
      </c>
      <c r="S113" s="9">
        <v>10597</v>
      </c>
      <c r="T113" s="9">
        <v>4626</v>
      </c>
      <c r="U113" s="9">
        <v>5231</v>
      </c>
      <c r="V113" s="9">
        <v>1338</v>
      </c>
      <c r="W113" s="9">
        <v>5538</v>
      </c>
      <c r="X113" s="9">
        <v>12501</v>
      </c>
      <c r="Y113" s="9">
        <v>3010</v>
      </c>
    </row>
    <row r="114" spans="1:25" s="11" customFormat="1" ht="30" customHeight="1" x14ac:dyDescent="0.2">
      <c r="A114" s="10" t="s">
        <v>93</v>
      </c>
      <c r="B114" s="88">
        <v>10459</v>
      </c>
      <c r="C114" s="88">
        <f t="shared" si="23"/>
        <v>8747</v>
      </c>
      <c r="D114" s="14">
        <f t="shared" si="29"/>
        <v>0.83631322306147815</v>
      </c>
      <c r="E114" s="9">
        <v>315</v>
      </c>
      <c r="F114" s="9">
        <v>338</v>
      </c>
      <c r="G114" s="9"/>
      <c r="H114" s="9">
        <v>391</v>
      </c>
      <c r="I114" s="9">
        <v>123</v>
      </c>
      <c r="J114" s="9">
        <v>862</v>
      </c>
      <c r="K114" s="9">
        <v>1331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82555</v>
      </c>
      <c r="C115" s="88">
        <f>SUM(E115:Y115)</f>
        <v>86521.9</v>
      </c>
      <c r="D115" s="14">
        <f t="shared" si="29"/>
        <v>1.048051601962328</v>
      </c>
      <c r="E115" s="9">
        <v>780</v>
      </c>
      <c r="F115" s="9">
        <v>2858</v>
      </c>
      <c r="G115" s="9">
        <v>6998</v>
      </c>
      <c r="H115" s="9">
        <v>7816</v>
      </c>
      <c r="I115" s="9">
        <v>2761</v>
      </c>
      <c r="J115" s="9">
        <v>5493</v>
      </c>
      <c r="K115" s="9">
        <v>2111</v>
      </c>
      <c r="L115" s="9">
        <v>4595</v>
      </c>
      <c r="M115" s="9">
        <v>3054.9</v>
      </c>
      <c r="N115" s="9">
        <v>1696</v>
      </c>
      <c r="O115" s="9">
        <v>3833</v>
      </c>
      <c r="P115" s="9">
        <v>4629</v>
      </c>
      <c r="Q115" s="9">
        <v>2253</v>
      </c>
      <c r="R115" s="9">
        <v>5270</v>
      </c>
      <c r="S115" s="9">
        <v>4734</v>
      </c>
      <c r="T115" s="9">
        <v>5146</v>
      </c>
      <c r="U115" s="9">
        <v>3614</v>
      </c>
      <c r="V115" s="9">
        <v>2394</v>
      </c>
      <c r="W115" s="9">
        <v>4774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511</v>
      </c>
      <c r="D116" s="14"/>
      <c r="E116" s="135">
        <v>78</v>
      </c>
      <c r="F116" s="135"/>
      <c r="G116" s="88">
        <v>109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881701</v>
      </c>
      <c r="C119" s="22">
        <f>SUM(E119:Y119)</f>
        <v>881541.11</v>
      </c>
      <c r="D119" s="14">
        <f t="shared" si="29"/>
        <v>0.99981865734529052</v>
      </c>
      <c r="E119" s="167">
        <v>89046</v>
      </c>
      <c r="F119" s="88">
        <v>19606</v>
      </c>
      <c r="G119" s="88">
        <v>54871</v>
      </c>
      <c r="H119" s="88">
        <v>55825</v>
      </c>
      <c r="I119" s="88">
        <v>23651</v>
      </c>
      <c r="J119" s="88">
        <v>66892</v>
      </c>
      <c r="K119" s="88">
        <v>28822</v>
      </c>
      <c r="L119" s="88">
        <v>37219</v>
      </c>
      <c r="M119" s="88">
        <v>38659</v>
      </c>
      <c r="N119" s="88">
        <v>12674</v>
      </c>
      <c r="O119" s="88">
        <v>23582</v>
      </c>
      <c r="P119" s="88">
        <v>37200</v>
      </c>
      <c r="Q119" s="88">
        <v>41822</v>
      </c>
      <c r="R119" s="88">
        <v>55403</v>
      </c>
      <c r="S119" s="88">
        <v>64182</v>
      </c>
      <c r="T119" s="88">
        <v>34698.400000000001</v>
      </c>
      <c r="U119" s="88">
        <v>34360.01</v>
      </c>
      <c r="V119" s="88">
        <v>12373.7</v>
      </c>
      <c r="W119" s="88">
        <v>40411</v>
      </c>
      <c r="X119" s="88">
        <v>81474</v>
      </c>
      <c r="Y119" s="88">
        <v>28770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490870</v>
      </c>
      <c r="C121" s="88">
        <f t="shared" si="23"/>
        <v>506218.55</v>
      </c>
      <c r="D121" s="14">
        <f t="shared" si="29"/>
        <v>1.0312680546784281</v>
      </c>
      <c r="E121" s="9">
        <v>82557</v>
      </c>
      <c r="F121" s="9">
        <v>9445</v>
      </c>
      <c r="G121" s="9">
        <f>7004+18160</f>
        <v>25164</v>
      </c>
      <c r="H121" s="9">
        <v>24555</v>
      </c>
      <c r="I121" s="9">
        <v>10565</v>
      </c>
      <c r="J121" s="9">
        <v>37956</v>
      </c>
      <c r="K121" s="9">
        <v>15632</v>
      </c>
      <c r="L121" s="9">
        <v>18500</v>
      </c>
      <c r="M121" s="9">
        <v>23534</v>
      </c>
      <c r="N121" s="9">
        <v>5687</v>
      </c>
      <c r="O121" s="9">
        <v>8509</v>
      </c>
      <c r="P121" s="9">
        <v>20210</v>
      </c>
      <c r="Q121" s="9">
        <v>31843</v>
      </c>
      <c r="R121" s="9">
        <v>38982</v>
      </c>
      <c r="S121" s="9">
        <f>29905+13658</f>
        <v>43563</v>
      </c>
      <c r="T121" s="9">
        <f>9823.9+4244.1</f>
        <v>14068</v>
      </c>
      <c r="U121" s="9">
        <f>6681+10769.55</f>
        <v>17450.55</v>
      </c>
      <c r="V121" s="9">
        <v>3601</v>
      </c>
      <c r="W121" s="9">
        <v>19976</v>
      </c>
      <c r="X121" s="9">
        <v>45391</v>
      </c>
      <c r="Y121" s="9">
        <v>9030</v>
      </c>
    </row>
    <row r="122" spans="1:25" s="11" customFormat="1" ht="30" customHeight="1" x14ac:dyDescent="0.2">
      <c r="A122" s="10" t="s">
        <v>93</v>
      </c>
      <c r="B122" s="24">
        <v>32429</v>
      </c>
      <c r="C122" s="88">
        <f t="shared" si="23"/>
        <v>28187</v>
      </c>
      <c r="D122" s="14">
        <f t="shared" si="29"/>
        <v>0.86919115606401676</v>
      </c>
      <c r="E122" s="9">
        <v>945</v>
      </c>
      <c r="F122" s="9">
        <v>845</v>
      </c>
      <c r="G122" s="9"/>
      <c r="H122" s="9">
        <v>1258</v>
      </c>
      <c r="I122" s="9">
        <v>340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277089</v>
      </c>
      <c r="C123" s="88">
        <f t="shared" si="23"/>
        <v>273430.06</v>
      </c>
      <c r="D123" s="14">
        <f t="shared" si="29"/>
        <v>0.98679507306316738</v>
      </c>
      <c r="E123" s="9">
        <v>2574</v>
      </c>
      <c r="F123" s="9">
        <v>7145</v>
      </c>
      <c r="G123" s="9">
        <v>23710</v>
      </c>
      <c r="H123" s="9">
        <v>27906</v>
      </c>
      <c r="I123" s="9">
        <v>9202</v>
      </c>
      <c r="J123" s="9">
        <v>17578</v>
      </c>
      <c r="K123" s="9">
        <v>6202</v>
      </c>
      <c r="L123" s="9">
        <v>13845</v>
      </c>
      <c r="M123" s="9">
        <v>9165</v>
      </c>
      <c r="N123" s="9">
        <v>5395</v>
      </c>
      <c r="O123" s="9">
        <v>12126</v>
      </c>
      <c r="P123" s="9">
        <v>11918</v>
      </c>
      <c r="Q123" s="9">
        <v>5816</v>
      </c>
      <c r="R123" s="9">
        <v>13578</v>
      </c>
      <c r="S123" s="9">
        <v>16455</v>
      </c>
      <c r="T123" s="9">
        <v>17100.400000000001</v>
      </c>
      <c r="U123" s="9">
        <v>13154.96</v>
      </c>
      <c r="V123" s="9">
        <v>7960.7</v>
      </c>
      <c r="W123" s="9">
        <v>12999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737</v>
      </c>
      <c r="D124" s="14"/>
      <c r="E124" s="135">
        <v>125</v>
      </c>
      <c r="F124" s="135"/>
      <c r="G124" s="88">
        <v>130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33.127890240749423</v>
      </c>
      <c r="D126" s="14">
        <f t="shared" ref="D126:D131" si="33">C126/B126</f>
        <v>0.96582770381193661</v>
      </c>
      <c r="E126" s="112">
        <f t="shared" ref="E126:M126" si="34">E119/E111*10</f>
        <v>41.200203581177995</v>
      </c>
      <c r="F126" s="112">
        <f t="shared" si="34"/>
        <v>25.999204349555761</v>
      </c>
      <c r="G126" s="112">
        <f t="shared" si="34"/>
        <v>33.279354682193109</v>
      </c>
      <c r="H126" s="112">
        <f t="shared" si="34"/>
        <v>33.765801729873587</v>
      </c>
      <c r="I126" s="112">
        <f t="shared" si="34"/>
        <v>31.501065530101226</v>
      </c>
      <c r="J126" s="112">
        <f t="shared" si="34"/>
        <v>34.128571428571426</v>
      </c>
      <c r="K126" s="112">
        <f t="shared" si="34"/>
        <v>32.028003111456826</v>
      </c>
      <c r="L126" s="112">
        <f t="shared" si="34"/>
        <v>28.290513833992094</v>
      </c>
      <c r="M126" s="112">
        <f t="shared" si="34"/>
        <v>28.96239136949356</v>
      </c>
      <c r="N126" s="112">
        <f t="shared" ref="N126:O126" si="35">N119/N111*10</f>
        <v>30.521372667068029</v>
      </c>
      <c r="O126" s="112">
        <f t="shared" si="35"/>
        <v>29.843077701847633</v>
      </c>
      <c r="P126" s="112">
        <f>P119/P111*10</f>
        <v>29.414090298094408</v>
      </c>
      <c r="Q126" s="112">
        <f t="shared" ref="Q126" si="36">Q119/Q111*10</f>
        <v>31.956903797661802</v>
      </c>
      <c r="R126" s="112">
        <f>R119/R111*10</f>
        <v>32.647613435474369</v>
      </c>
      <c r="S126" s="112">
        <f>S119/S111*10</f>
        <v>38.489955022488758</v>
      </c>
      <c r="T126" s="112">
        <f t="shared" ref="T126:V126" si="37">T119/T111*10</f>
        <v>31.487037087450886</v>
      </c>
      <c r="U126" s="112">
        <f t="shared" si="37"/>
        <v>34.349705088473456</v>
      </c>
      <c r="V126" s="112">
        <f t="shared" si="37"/>
        <v>30.872504990019962</v>
      </c>
      <c r="W126" s="112">
        <f>W119/W111*10</f>
        <v>32.697629258030588</v>
      </c>
      <c r="X126" s="112">
        <f>X119/X111*10</f>
        <v>35.542468263316323</v>
      </c>
      <c r="Y126" s="112">
        <f>Y119/Y111*10</f>
        <v>30.062695924764888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35.091315876124291</v>
      </c>
      <c r="D127" s="14">
        <f t="shared" si="33"/>
        <v>0.99128010949503653</v>
      </c>
      <c r="E127" s="113">
        <f t="shared" ref="E127" si="38">E121/E113*10</f>
        <v>43.200941915227631</v>
      </c>
      <c r="F127" s="113">
        <f t="shared" ref="F127" si="39">F121/F113*10</f>
        <v>25.997797963115879</v>
      </c>
      <c r="G127" s="113" t="s">
        <v>0</v>
      </c>
      <c r="H127" s="113">
        <f t="shared" ref="H127:I127" si="40">H121/H113*10</f>
        <v>32.871485943775099</v>
      </c>
      <c r="I127" s="113">
        <f t="shared" si="40"/>
        <v>32.80037255510711</v>
      </c>
      <c r="J127" s="113">
        <f>J121/J113*10</f>
        <v>33.082890264098317</v>
      </c>
      <c r="K127" s="113">
        <f>K121/K113*10</f>
        <v>37.263408820023841</v>
      </c>
      <c r="L127" s="113">
        <f>L121/L113*10</f>
        <v>28.426551936078674</v>
      </c>
      <c r="M127" s="113">
        <f>M121/M113*10</f>
        <v>30.245469733967354</v>
      </c>
      <c r="N127" s="113">
        <f t="shared" ref="N127:R127" si="41">N121/N113*10</f>
        <v>30.419898368547742</v>
      </c>
      <c r="O127" s="113">
        <f t="shared" si="41"/>
        <v>31.964688204357628</v>
      </c>
      <c r="P127" s="113">
        <f t="shared" si="41"/>
        <v>31.922287158426791</v>
      </c>
      <c r="Q127" s="113">
        <f t="shared" si="41"/>
        <v>34.276641550053824</v>
      </c>
      <c r="R127" s="113">
        <f t="shared" si="41"/>
        <v>37.009399031614919</v>
      </c>
      <c r="S127" s="113">
        <f>S121/S113*10</f>
        <v>41.108804378597711</v>
      </c>
      <c r="T127" s="113">
        <f t="shared" ref="T127:U127" si="42">T121/T113*10</f>
        <v>30.410722006052744</v>
      </c>
      <c r="U127" s="113">
        <f t="shared" si="42"/>
        <v>33.359873829095775</v>
      </c>
      <c r="V127" s="113">
        <f>V121/V113*10</f>
        <v>26.913303437967112</v>
      </c>
      <c r="W127" s="113">
        <f t="shared" ref="W127:Y127" si="43">W121/W113*10</f>
        <v>36.070783676417477</v>
      </c>
      <c r="X127" s="113">
        <f>X121/X113*10</f>
        <v>36.309895208383331</v>
      </c>
      <c r="Y127" s="113">
        <f t="shared" si="43"/>
        <v>30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35.091315876124291</v>
      </c>
      <c r="D128" s="14">
        <f t="shared" si="33"/>
        <v>1.1319779314878804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32.173913043478265</v>
      </c>
      <c r="I128" s="107">
        <f t="shared" si="45"/>
        <v>27.642276422764226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31.602410487980499</v>
      </c>
      <c r="D129" s="14">
        <f t="shared" si="33"/>
        <v>0.94054793118989577</v>
      </c>
      <c r="E129" s="107">
        <f>E123/E115*10</f>
        <v>33</v>
      </c>
      <c r="F129" s="107">
        <f>F123/F115*10</f>
        <v>25</v>
      </c>
      <c r="G129" s="107">
        <f>G123/G115*10</f>
        <v>33.881108888253792</v>
      </c>
      <c r="H129" s="113">
        <f t="shared" ref="H129" si="50">H123/H115*10</f>
        <v>35.703684749232345</v>
      </c>
      <c r="I129" s="113">
        <f>I123/I115*10</f>
        <v>33.328504165157554</v>
      </c>
      <c r="J129" s="113">
        <f>J123/J115*10</f>
        <v>32.000728199526669</v>
      </c>
      <c r="K129" s="107">
        <f t="shared" ref="K129:L129" si="51">K123/K115*10</f>
        <v>29.379441023211751</v>
      </c>
      <c r="L129" s="107">
        <f t="shared" si="51"/>
        <v>30.130576713819369</v>
      </c>
      <c r="M129" s="107">
        <f t="shared" ref="M129:O129" si="52">M123/M115*10</f>
        <v>30.000982028871647</v>
      </c>
      <c r="N129" s="107">
        <f t="shared" si="52"/>
        <v>31.810141509433961</v>
      </c>
      <c r="O129" s="107">
        <f t="shared" si="52"/>
        <v>31.635794416905817</v>
      </c>
      <c r="P129" s="107">
        <f t="shared" ref="P129:R129" si="53">P123/P115*10</f>
        <v>25.746381507885072</v>
      </c>
      <c r="Q129" s="107">
        <f t="shared" si="53"/>
        <v>25.814469596094099</v>
      </c>
      <c r="R129" s="107">
        <f t="shared" si="53"/>
        <v>25.764705882352942</v>
      </c>
      <c r="S129" s="107">
        <f t="shared" ref="S129:V129" si="54">S123/S115*10</f>
        <v>34.759188846641315</v>
      </c>
      <c r="T129" s="107">
        <f t="shared" si="54"/>
        <v>33.230470268169455</v>
      </c>
      <c r="U129" s="107">
        <f t="shared" si="54"/>
        <v>36.4</v>
      </c>
      <c r="V129" s="107">
        <f t="shared" si="54"/>
        <v>33.25271512113617</v>
      </c>
      <c r="W129" s="107">
        <f>W123/W115*10</f>
        <v>27.228739002932549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14.422700587084149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14.876543209876543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14.422700587084149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3017.3999999999996</v>
      </c>
      <c r="D133" s="14">
        <f t="shared" ref="D133:D196" si="57">C133/B133</f>
        <v>0.32955439056356484</v>
      </c>
      <c r="E133" s="45">
        <f>(E111-E132)</f>
        <v>0</v>
      </c>
      <c r="F133" s="45">
        <f t="shared" ref="F133:Y133" si="58">(F111-F132)</f>
        <v>182</v>
      </c>
      <c r="G133" s="45">
        <f t="shared" si="58"/>
        <v>109</v>
      </c>
      <c r="H133" s="45">
        <f t="shared" si="58"/>
        <v>0</v>
      </c>
      <c r="I133" s="45">
        <f t="shared" si="58"/>
        <v>491</v>
      </c>
      <c r="J133" s="45">
        <f t="shared" si="58"/>
        <v>100</v>
      </c>
      <c r="K133" s="45">
        <f t="shared" si="58"/>
        <v>116</v>
      </c>
      <c r="L133" s="45">
        <f t="shared" si="58"/>
        <v>0</v>
      </c>
      <c r="M133" s="45">
        <f t="shared" si="58"/>
        <v>175</v>
      </c>
      <c r="N133" s="45">
        <f t="shared" si="58"/>
        <v>149.5</v>
      </c>
      <c r="O133" s="45">
        <f t="shared" si="58"/>
        <v>130</v>
      </c>
      <c r="P133" s="45">
        <f t="shared" si="58"/>
        <v>20</v>
      </c>
      <c r="Q133" s="45">
        <f t="shared" si="58"/>
        <v>237</v>
      </c>
      <c r="R133" s="45">
        <f t="shared" si="58"/>
        <v>68</v>
      </c>
      <c r="S133" s="45">
        <f t="shared" si="58"/>
        <v>44</v>
      </c>
      <c r="T133" s="45">
        <f t="shared" si="58"/>
        <v>470.89999999999964</v>
      </c>
      <c r="U133" s="45">
        <f t="shared" si="58"/>
        <v>0</v>
      </c>
      <c r="V133" s="45">
        <f t="shared" si="58"/>
        <v>382</v>
      </c>
      <c r="W133" s="45">
        <f t="shared" si="58"/>
        <v>255</v>
      </c>
      <c r="X133" s="45">
        <f t="shared" si="58"/>
        <v>0</v>
      </c>
      <c r="Y133" s="45">
        <f t="shared" si="58"/>
        <v>88</v>
      </c>
    </row>
    <row r="134" spans="1:26" s="11" customFormat="1" ht="30" customHeight="1" x14ac:dyDescent="0.2">
      <c r="A134" s="29" t="s">
        <v>100</v>
      </c>
      <c r="B134" s="22">
        <v>612</v>
      </c>
      <c r="C134" s="22">
        <f>SUM(E134:Y134)</f>
        <v>443</v>
      </c>
      <c r="D134" s="14">
        <f t="shared" si="57"/>
        <v>0.72385620915032678</v>
      </c>
      <c r="E134" s="135">
        <v>55</v>
      </c>
      <c r="F134" s="135">
        <v>14</v>
      </c>
      <c r="G134" s="88">
        <v>60</v>
      </c>
      <c r="H134" s="88">
        <v>17</v>
      </c>
      <c r="I134" s="88">
        <v>17</v>
      </c>
      <c r="J134" s="88">
        <v>16</v>
      </c>
      <c r="K134" s="88">
        <v>11</v>
      </c>
      <c r="L134" s="88">
        <v>54</v>
      </c>
      <c r="M134" s="88">
        <v>9</v>
      </c>
      <c r="N134" s="88">
        <v>19</v>
      </c>
      <c r="O134" s="88">
        <v>9</v>
      </c>
      <c r="P134" s="88">
        <v>10</v>
      </c>
      <c r="Q134" s="88">
        <v>30</v>
      </c>
      <c r="R134" s="88">
        <v>8</v>
      </c>
      <c r="S134" s="88">
        <v>10</v>
      </c>
      <c r="T134" s="88">
        <v>15</v>
      </c>
      <c r="U134" s="88">
        <v>31</v>
      </c>
      <c r="V134" s="88">
        <v>5</v>
      </c>
      <c r="W134" s="88">
        <v>16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205</v>
      </c>
      <c r="C139" s="22">
        <f t="shared" si="59"/>
        <v>368.2</v>
      </c>
      <c r="D139" s="14">
        <f t="shared" si="57"/>
        <v>1.7960975609756098</v>
      </c>
      <c r="E139" s="88">
        <v>61</v>
      </c>
      <c r="F139" s="88">
        <v>18</v>
      </c>
      <c r="G139" s="88">
        <v>5</v>
      </c>
      <c r="H139" s="88">
        <v>8</v>
      </c>
      <c r="I139" s="88"/>
      <c r="J139" s="88">
        <v>12</v>
      </c>
      <c r="K139" s="88">
        <v>147</v>
      </c>
      <c r="L139" s="88">
        <v>15</v>
      </c>
      <c r="M139" s="88">
        <v>15</v>
      </c>
      <c r="N139" s="88">
        <v>3</v>
      </c>
      <c r="O139" s="88">
        <v>4</v>
      </c>
      <c r="P139" s="88"/>
      <c r="Q139" s="88"/>
      <c r="R139" s="88">
        <v>4</v>
      </c>
      <c r="S139" s="88"/>
      <c r="T139" s="112">
        <v>0.2</v>
      </c>
      <c r="U139" s="88">
        <v>15</v>
      </c>
      <c r="V139" s="88"/>
      <c r="W139" s="88"/>
      <c r="X139" s="88">
        <v>61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4.2155048324079784E-2</v>
      </c>
      <c r="C140" s="165">
        <f>C139/C136</f>
        <v>7.1384257464133377E-2</v>
      </c>
      <c r="D140" s="14">
        <f t="shared" si="57"/>
        <v>1.6933738734052715</v>
      </c>
      <c r="E140" s="32">
        <f>E139/E136</f>
        <v>0.32446808510638298</v>
      </c>
      <c r="F140" s="32">
        <f t="shared" ref="F140:X140" si="61">F139/F136</f>
        <v>0.16071428571428573</v>
      </c>
      <c r="G140" s="32">
        <f t="shared" si="61"/>
        <v>6.51890482398957E-3</v>
      </c>
      <c r="H140" s="32">
        <f t="shared" si="61"/>
        <v>2.2857142857142857E-2</v>
      </c>
      <c r="I140" s="32"/>
      <c r="J140" s="32">
        <f t="shared" si="61"/>
        <v>8.3916083916083919E-2</v>
      </c>
      <c r="K140" s="32">
        <f t="shared" si="61"/>
        <v>0.26923076923076922</v>
      </c>
      <c r="L140" s="32">
        <f t="shared" si="61"/>
        <v>1.955671447196871E-2</v>
      </c>
      <c r="M140" s="32">
        <f t="shared" si="61"/>
        <v>6.1475409836065573E-2</v>
      </c>
      <c r="N140" s="32">
        <f t="shared" si="61"/>
        <v>0.13043478260869565</v>
      </c>
      <c r="O140" s="32">
        <f t="shared" si="61"/>
        <v>1.8264840182648401E-2</v>
      </c>
      <c r="P140" s="32"/>
      <c r="Q140" s="32"/>
      <c r="R140" s="32">
        <f t="shared" si="61"/>
        <v>8.8495575221238937E-3</v>
      </c>
      <c r="S140" s="32"/>
      <c r="T140" s="32">
        <f t="shared" si="61"/>
        <v>3.2786885245901639E-3</v>
      </c>
      <c r="U140" s="32">
        <f t="shared" si="61"/>
        <v>0.18072289156626506</v>
      </c>
      <c r="V140" s="32"/>
      <c r="W140" s="32"/>
      <c r="X140" s="32">
        <f t="shared" si="61"/>
        <v>0.16442048517520216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3901</v>
      </c>
      <c r="C143" s="22">
        <f>SUM(E143:Y143)</f>
        <v>8460.2000000000007</v>
      </c>
      <c r="D143" s="14">
        <f t="shared" si="57"/>
        <v>2.1687259677005897</v>
      </c>
      <c r="E143" s="88">
        <v>1362</v>
      </c>
      <c r="F143" s="88">
        <v>360</v>
      </c>
      <c r="G143" s="88">
        <v>175</v>
      </c>
      <c r="H143" s="88">
        <v>148</v>
      </c>
      <c r="I143" s="88"/>
      <c r="J143" s="88">
        <v>174</v>
      </c>
      <c r="K143" s="88">
        <v>2812</v>
      </c>
      <c r="L143" s="88">
        <v>600</v>
      </c>
      <c r="M143" s="88">
        <v>300</v>
      </c>
      <c r="N143" s="88">
        <v>90</v>
      </c>
      <c r="O143" s="88">
        <v>140</v>
      </c>
      <c r="P143" s="88"/>
      <c r="Q143" s="88"/>
      <c r="R143" s="88">
        <v>54.6</v>
      </c>
      <c r="S143" s="88"/>
      <c r="T143" s="88">
        <v>3.6</v>
      </c>
      <c r="U143" s="88">
        <v>600</v>
      </c>
      <c r="V143" s="88"/>
      <c r="W143" s="88"/>
      <c r="X143" s="88">
        <v>1641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109.4</v>
      </c>
      <c r="C145" s="18">
        <f>C143/C139*10</f>
        <v>229.77186311787077</v>
      </c>
      <c r="D145" s="14">
        <f t="shared" si="57"/>
        <v>2.100291253362621</v>
      </c>
      <c r="E145" s="112">
        <f t="shared" ref="E145" si="63">E143/E139*10</f>
        <v>223.27868852459017</v>
      </c>
      <c r="F145" s="112">
        <f>F143/F139*10</f>
        <v>200</v>
      </c>
      <c r="G145" s="112">
        <f>G143/G139*10</f>
        <v>350</v>
      </c>
      <c r="H145" s="112">
        <f t="shared" ref="H145" si="64">H143/H139*10</f>
        <v>185</v>
      </c>
      <c r="I145" s="112"/>
      <c r="J145" s="112">
        <f t="shared" ref="J145:O145" si="65">J143/J139*10</f>
        <v>145</v>
      </c>
      <c r="K145" s="112">
        <f t="shared" si="65"/>
        <v>191.29251700680271</v>
      </c>
      <c r="L145" s="112">
        <f t="shared" si="65"/>
        <v>400</v>
      </c>
      <c r="M145" s="112">
        <f t="shared" si="65"/>
        <v>200</v>
      </c>
      <c r="N145" s="112">
        <f t="shared" si="65"/>
        <v>300</v>
      </c>
      <c r="O145" s="112">
        <f t="shared" si="65"/>
        <v>350</v>
      </c>
      <c r="P145" s="112"/>
      <c r="Q145" s="112"/>
      <c r="R145" s="112">
        <f>R143/R139*10</f>
        <v>136.5</v>
      </c>
      <c r="S145" s="112"/>
      <c r="T145" s="112">
        <f>T143/T139*10</f>
        <v>180</v>
      </c>
      <c r="U145" s="112">
        <f>U143/U139*10</f>
        <v>400</v>
      </c>
      <c r="V145" s="112"/>
      <c r="W145" s="112"/>
      <c r="X145" s="112">
        <f>X143/X139*10</f>
        <v>269.01639344262298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9"/>
        <v>961.5</v>
      </c>
      <c r="D146" s="14">
        <f t="shared" si="57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 t="e">
        <f t="shared" si="57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48</v>
      </c>
      <c r="D148" s="14" t="e">
        <f t="shared" si="57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9"/>
        <v>900.1</v>
      </c>
      <c r="D149" s="14">
        <f t="shared" si="57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66</v>
      </c>
      <c r="C150" s="22">
        <f t="shared" si="59"/>
        <v>62.9</v>
      </c>
      <c r="D150" s="14">
        <f t="shared" si="57"/>
        <v>0.95303030303030301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>
        <v>10.6</v>
      </c>
      <c r="Y150" s="88"/>
    </row>
    <row r="151" spans="1:26" s="11" customFormat="1" ht="30" hidden="1" customHeight="1" x14ac:dyDescent="0.2">
      <c r="A151" s="12" t="s">
        <v>176</v>
      </c>
      <c r="B151" s="30">
        <f>B150/B149</f>
        <v>7.7647058823529416E-2</v>
      </c>
      <c r="C151" s="22">
        <f t="shared" si="59"/>
        <v>0</v>
      </c>
      <c r="D151" s="14">
        <f t="shared" si="57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1965</v>
      </c>
      <c r="C153" s="22">
        <f t="shared" si="59"/>
        <v>2776</v>
      </c>
      <c r="D153" s="14">
        <f t="shared" si="57"/>
        <v>1.4127226463104325</v>
      </c>
      <c r="E153" s="88">
        <v>162</v>
      </c>
      <c r="F153" s="88"/>
      <c r="G153" s="88"/>
      <c r="H153" s="88"/>
      <c r="I153" s="88"/>
      <c r="J153" s="88"/>
      <c r="K153" s="88">
        <v>2360</v>
      </c>
      <c r="L153" s="88"/>
      <c r="M153" s="88">
        <v>75</v>
      </c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>
        <v>78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441.33545310015899</v>
      </c>
      <c r="D155" s="14">
        <f t="shared" si="57"/>
        <v>1.4623441123265706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7">K153/K150*10</f>
        <v>674.28571428571433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73.584905660377359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784</v>
      </c>
      <c r="C156" s="18">
        <f t="shared" si="59"/>
        <v>837.2</v>
      </c>
      <c r="D156" s="14">
        <f t="shared" si="57"/>
        <v>1.0678571428571428</v>
      </c>
      <c r="E156" s="115">
        <f>E149-E150</f>
        <v>13</v>
      </c>
      <c r="F156" s="115">
        <f t="shared" ref="F156:Y156" si="68">F149-F150</f>
        <v>86</v>
      </c>
      <c r="G156" s="115">
        <f>G149-G150</f>
        <v>86.3</v>
      </c>
      <c r="H156" s="115">
        <f>H149-H150</f>
        <v>0</v>
      </c>
      <c r="I156" s="115">
        <f t="shared" si="68"/>
        <v>16</v>
      </c>
      <c r="J156" s="115">
        <f t="shared" si="68"/>
        <v>7</v>
      </c>
      <c r="K156" s="115">
        <f t="shared" si="68"/>
        <v>91.7</v>
      </c>
      <c r="L156" s="115">
        <f t="shared" si="68"/>
        <v>94</v>
      </c>
      <c r="M156" s="115">
        <f t="shared" si="68"/>
        <v>44</v>
      </c>
      <c r="N156" s="115">
        <f t="shared" si="68"/>
        <v>22</v>
      </c>
      <c r="O156" s="115">
        <f t="shared" si="68"/>
        <v>28</v>
      </c>
      <c r="P156" s="115">
        <f t="shared" si="68"/>
        <v>129</v>
      </c>
      <c r="Q156" s="115">
        <f t="shared" si="68"/>
        <v>0</v>
      </c>
      <c r="R156" s="115">
        <f t="shared" si="68"/>
        <v>7.1</v>
      </c>
      <c r="S156" s="115">
        <f t="shared" si="68"/>
        <v>36</v>
      </c>
      <c r="T156" s="115">
        <f t="shared" si="68"/>
        <v>17.7</v>
      </c>
      <c r="U156" s="115">
        <f t="shared" si="68"/>
        <v>0</v>
      </c>
      <c r="V156" s="115">
        <f t="shared" si="68"/>
        <v>11</v>
      </c>
      <c r="W156" s="115">
        <f t="shared" si="68"/>
        <v>95</v>
      </c>
      <c r="X156" s="115">
        <f t="shared" si="68"/>
        <v>47.4</v>
      </c>
      <c r="Y156" s="115">
        <f t="shared" si="68"/>
        <v>6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9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206</v>
      </c>
      <c r="B160" s="53"/>
      <c r="C160" s="18">
        <f t="shared" si="69"/>
        <v>34305.599999999999</v>
      </c>
      <c r="D160" s="14" t="e">
        <f t="shared" si="57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9"/>
        <v>0</v>
      </c>
      <c r="D161" s="14" t="e">
        <f t="shared" si="57"/>
        <v>#DIV/0!</v>
      </c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205</v>
      </c>
      <c r="B162" s="53"/>
      <c r="C162" s="18">
        <f t="shared" si="69"/>
        <v>0</v>
      </c>
      <c r="D162" s="14" t="e">
        <f t="shared" si="57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204</v>
      </c>
      <c r="B163" s="53"/>
      <c r="C163" s="18">
        <f t="shared" si="69"/>
        <v>34824.899999999994</v>
      </c>
      <c r="D163" s="14" t="e">
        <f t="shared" si="57"/>
        <v>#DIV/0!</v>
      </c>
      <c r="E163" s="34">
        <v>6450</v>
      </c>
      <c r="F163" s="52">
        <v>579</v>
      </c>
      <c r="G163" s="52">
        <f>G160-G161</f>
        <v>1187</v>
      </c>
      <c r="H163" s="52">
        <v>1044</v>
      </c>
      <c r="I163" s="52">
        <f t="shared" ref="I163" si="70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5480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216</v>
      </c>
      <c r="B164" s="22">
        <v>5532</v>
      </c>
      <c r="C164" s="22">
        <f>SUM(E164:Y164)</f>
        <v>10949.7</v>
      </c>
      <c r="D164" s="14">
        <f t="shared" si="57"/>
        <v>1.9793383947939265</v>
      </c>
      <c r="E164" s="114"/>
      <c r="F164" s="148">
        <f>F168+F171+F188+F174+F183</f>
        <v>45</v>
      </c>
      <c r="G164" s="114">
        <f>G168+G171+G188+G174+G183</f>
        <v>150</v>
      </c>
      <c r="H164" s="148">
        <f>H168+H171+H188+H174</f>
        <v>1042</v>
      </c>
      <c r="I164" s="148">
        <f>I168+I171+I188+I174</f>
        <v>874</v>
      </c>
      <c r="J164" s="148">
        <f>J168+J188+J183+J171</f>
        <v>2612</v>
      </c>
      <c r="K164" s="148">
        <f>K168+K171+K188+K174</f>
        <v>336</v>
      </c>
      <c r="L164" s="148">
        <f>L168+L171+L188+L174</f>
        <v>579</v>
      </c>
      <c r="M164" s="148">
        <f>M168+M171+M188+M174</f>
        <v>1545</v>
      </c>
      <c r="N164" s="148">
        <f t="shared" ref="N164" si="71">N168+N171+N188+N174+N177+N183</f>
        <v>243</v>
      </c>
      <c r="O164" s="148"/>
      <c r="P164" s="148">
        <f t="shared" ref="P164:Y164" si="72">P168+P171+P188+P174+P177+P183</f>
        <v>143</v>
      </c>
      <c r="Q164" s="148">
        <f t="shared" ref="Q164:T164" si="73">Q168+Q171+Q188+Q174+Q177+Q183</f>
        <v>280</v>
      </c>
      <c r="R164" s="148">
        <f t="shared" si="73"/>
        <v>513</v>
      </c>
      <c r="S164" s="148">
        <f t="shared" si="73"/>
        <v>60</v>
      </c>
      <c r="T164" s="148">
        <f t="shared" si="73"/>
        <v>690</v>
      </c>
      <c r="U164" s="148"/>
      <c r="V164" s="148"/>
      <c r="W164" s="148">
        <f t="shared" si="72"/>
        <v>729</v>
      </c>
      <c r="X164" s="148">
        <f t="shared" si="72"/>
        <v>1008.7</v>
      </c>
      <c r="Y164" s="148">
        <f t="shared" si="72"/>
        <v>100</v>
      </c>
    </row>
    <row r="165" spans="1:26" s="11" customFormat="1" ht="31.5" customHeight="1" x14ac:dyDescent="0.2">
      <c r="A165" s="104" t="s">
        <v>217</v>
      </c>
      <c r="B165" s="22">
        <v>6496</v>
      </c>
      <c r="C165" s="22">
        <f>SUM(E165:Y165)</f>
        <v>12064.7</v>
      </c>
      <c r="D165" s="14">
        <f t="shared" si="57"/>
        <v>1.8572506157635469</v>
      </c>
      <c r="E165" s="51"/>
      <c r="F165" s="51">
        <f t="shared" ref="F165" si="74">F169+F172+F175+F189+F178+F184</f>
        <v>45</v>
      </c>
      <c r="G165" s="51">
        <f t="shared" ref="G165:Y165" si="75">G169+G172+G175+G189+G178+G184</f>
        <v>225</v>
      </c>
      <c r="H165" s="51">
        <v>893</v>
      </c>
      <c r="I165" s="51">
        <f t="shared" si="75"/>
        <v>866</v>
      </c>
      <c r="J165" s="51">
        <f>J169+J172+J175+J189+J178+J184</f>
        <v>3206</v>
      </c>
      <c r="K165" s="51">
        <f t="shared" si="75"/>
        <v>247</v>
      </c>
      <c r="L165" s="51">
        <f t="shared" ref="L165" si="76">L169+L172+L175+L189+L178+L184</f>
        <v>752.7</v>
      </c>
      <c r="M165" s="51">
        <f t="shared" si="75"/>
        <v>852</v>
      </c>
      <c r="N165" s="51">
        <f t="shared" ref="N165" si="77">N169+N172+N175+N189+N178+N184</f>
        <v>220</v>
      </c>
      <c r="O165" s="51"/>
      <c r="P165" s="51">
        <f t="shared" si="75"/>
        <v>143</v>
      </c>
      <c r="Q165" s="51">
        <f t="shared" ref="Q165:T165" si="78">Q169+Q172+Q175+Q189+Q178+Q184</f>
        <v>344</v>
      </c>
      <c r="R165" s="51">
        <f t="shared" si="78"/>
        <v>732</v>
      </c>
      <c r="S165" s="51">
        <f t="shared" si="78"/>
        <v>27</v>
      </c>
      <c r="T165" s="51">
        <f t="shared" si="78"/>
        <v>428</v>
      </c>
      <c r="U165" s="51"/>
      <c r="V165" s="51"/>
      <c r="W165" s="51">
        <f t="shared" si="75"/>
        <v>892</v>
      </c>
      <c r="X165" s="51">
        <f t="shared" si="75"/>
        <v>2092</v>
      </c>
      <c r="Y165" s="51">
        <f t="shared" si="75"/>
        <v>100</v>
      </c>
    </row>
    <row r="166" spans="1:26" s="11" customFormat="1" ht="30" customHeight="1" x14ac:dyDescent="0.2">
      <c r="A166" s="29" t="s">
        <v>98</v>
      </c>
      <c r="B166" s="53">
        <f>B165/B164*10</f>
        <v>11.742588575560376</v>
      </c>
      <c r="C166" s="18">
        <f>C165/C164*10</f>
        <v>11.018292738613845</v>
      </c>
      <c r="D166" s="14">
        <f t="shared" si="57"/>
        <v>0.93831889516643763</v>
      </c>
      <c r="E166" s="52"/>
      <c r="F166" s="52">
        <f t="shared" ref="F166" si="79">F165/F164*10</f>
        <v>10</v>
      </c>
      <c r="G166" s="52">
        <f t="shared" ref="G166:X166" si="80">G165/G164*10</f>
        <v>15</v>
      </c>
      <c r="H166" s="52">
        <f t="shared" si="80"/>
        <v>8.5700575815738969</v>
      </c>
      <c r="I166" s="52">
        <f t="shared" si="80"/>
        <v>9.9084668192219674</v>
      </c>
      <c r="J166" s="52">
        <f t="shared" si="80"/>
        <v>12.274119448698315</v>
      </c>
      <c r="K166" s="52">
        <f t="shared" si="80"/>
        <v>7.3511904761904763</v>
      </c>
      <c r="L166" s="52">
        <f t="shared" ref="L166" si="81">L165/L164*10</f>
        <v>13</v>
      </c>
      <c r="M166" s="52">
        <f t="shared" si="80"/>
        <v>5.5145631067961167</v>
      </c>
      <c r="N166" s="52">
        <f t="shared" ref="N166" si="82">N165/N164*10</f>
        <v>9.0534979423868318</v>
      </c>
      <c r="O166" s="52"/>
      <c r="P166" s="52">
        <f t="shared" si="80"/>
        <v>10</v>
      </c>
      <c r="Q166" s="52">
        <f t="shared" ref="Q166:T166" si="83">Q165/Q164*10</f>
        <v>12.285714285714286</v>
      </c>
      <c r="R166" s="52">
        <f t="shared" si="83"/>
        <v>14.269005847953215</v>
      </c>
      <c r="S166" s="52">
        <f t="shared" si="83"/>
        <v>4.5</v>
      </c>
      <c r="T166" s="52">
        <f t="shared" si="83"/>
        <v>6.2028985507246386</v>
      </c>
      <c r="U166" s="52"/>
      <c r="V166" s="52"/>
      <c r="W166" s="52">
        <f t="shared" si="80"/>
        <v>12.235939643347052</v>
      </c>
      <c r="X166" s="52">
        <f t="shared" si="80"/>
        <v>20.739565777733716</v>
      </c>
      <c r="Y166" s="52">
        <f t="shared" ref="Y166" si="84">Y165/Y164*10</f>
        <v>10</v>
      </c>
    </row>
    <row r="167" spans="1:26" s="82" customFormat="1" ht="30" hidden="1" customHeight="1" x14ac:dyDescent="0.2">
      <c r="A167" s="80" t="s">
        <v>96</v>
      </c>
      <c r="B167" s="118"/>
      <c r="C167" s="18">
        <f t="shared" si="69"/>
        <v>23875.199999999997</v>
      </c>
      <c r="D167" s="14" t="e">
        <f t="shared" si="57"/>
        <v>#DIV/0!</v>
      </c>
      <c r="E167" s="115">
        <f t="shared" ref="E167:U167" si="85">E163-E164</f>
        <v>6450</v>
      </c>
      <c r="F167" s="115">
        <f t="shared" si="85"/>
        <v>534</v>
      </c>
      <c r="G167" s="115">
        <f>G163-G164</f>
        <v>1037</v>
      </c>
      <c r="H167" s="115">
        <f>H163-H164</f>
        <v>2</v>
      </c>
      <c r="I167" s="115">
        <f t="shared" si="85"/>
        <v>115</v>
      </c>
      <c r="J167" s="115">
        <f t="shared" si="85"/>
        <v>2941</v>
      </c>
      <c r="K167" s="115">
        <f t="shared" si="85"/>
        <v>58</v>
      </c>
      <c r="L167" s="115">
        <f t="shared" si="85"/>
        <v>901.3</v>
      </c>
      <c r="M167" s="115">
        <f t="shared" si="85"/>
        <v>-476</v>
      </c>
      <c r="N167" s="115">
        <f t="shared" si="85"/>
        <v>-25</v>
      </c>
      <c r="O167" s="115">
        <f t="shared" si="85"/>
        <v>650</v>
      </c>
      <c r="P167" s="115">
        <f t="shared" si="85"/>
        <v>1046</v>
      </c>
      <c r="Q167" s="115">
        <f t="shared" si="85"/>
        <v>5200</v>
      </c>
      <c r="R167" s="115">
        <f>R163-R164</f>
        <v>12.5</v>
      </c>
      <c r="S167" s="115">
        <f t="shared" si="85"/>
        <v>945.6</v>
      </c>
      <c r="T167" s="115">
        <f t="shared" si="85"/>
        <v>484.5</v>
      </c>
      <c r="U167" s="115">
        <f t="shared" si="85"/>
        <v>2255</v>
      </c>
      <c r="V167" s="115">
        <f>V160-V164</f>
        <v>522</v>
      </c>
      <c r="W167" s="115">
        <f>W163-W164</f>
        <v>724</v>
      </c>
      <c r="X167" s="115">
        <f>X163-X164</f>
        <v>368.29999999999995</v>
      </c>
      <c r="Y167" s="115">
        <f>Y163-Y164</f>
        <v>130</v>
      </c>
      <c r="Z167" s="120"/>
    </row>
    <row r="168" spans="1:26" s="106" customFormat="1" ht="30" customHeight="1" x14ac:dyDescent="0.2">
      <c r="A168" s="49" t="s">
        <v>111</v>
      </c>
      <c r="B168" s="24">
        <v>2167</v>
      </c>
      <c r="C168" s="88">
        <f t="shared" si="69"/>
        <v>4620.7</v>
      </c>
      <c r="D168" s="14">
        <f t="shared" si="57"/>
        <v>2.1323027226580527</v>
      </c>
      <c r="E168" s="33"/>
      <c r="F168" s="33"/>
      <c r="G168" s="33">
        <v>150</v>
      </c>
      <c r="H168" s="33">
        <v>50</v>
      </c>
      <c r="I168" s="33"/>
      <c r="J168" s="33">
        <v>1445</v>
      </c>
      <c r="K168" s="33"/>
      <c r="L168" s="33">
        <v>579</v>
      </c>
      <c r="M168" s="33"/>
      <c r="N168" s="33"/>
      <c r="O168" s="33"/>
      <c r="P168" s="33">
        <v>143</v>
      </c>
      <c r="Q168" s="33"/>
      <c r="R168" s="33">
        <v>513</v>
      </c>
      <c r="S168" s="33">
        <v>60</v>
      </c>
      <c r="T168" s="33"/>
      <c r="U168" s="33"/>
      <c r="V168" s="33"/>
      <c r="W168" s="33">
        <v>729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88">
        <v>3312</v>
      </c>
      <c r="C169" s="88">
        <f t="shared" si="69"/>
        <v>6588.7</v>
      </c>
      <c r="D169" s="14">
        <f t="shared" si="57"/>
        <v>1.9893417874396135</v>
      </c>
      <c r="E169" s="151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752.7</v>
      </c>
      <c r="M169" s="105"/>
      <c r="N169" s="146"/>
      <c r="O169" s="151"/>
      <c r="P169" s="151">
        <v>143</v>
      </c>
      <c r="Q169" s="105"/>
      <c r="R169" s="105">
        <v>732</v>
      </c>
      <c r="S169" s="105">
        <v>27</v>
      </c>
      <c r="T169" s="105"/>
      <c r="U169" s="105"/>
      <c r="V169" s="105"/>
      <c r="W169" s="105">
        <v>892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8">
        <f>B169/B168*10</f>
        <v>15.28380249192432</v>
      </c>
      <c r="C170" s="112">
        <f>C169/C168*10</f>
        <v>14.259094942324758</v>
      </c>
      <c r="D170" s="14">
        <f t="shared" si="57"/>
        <v>0.93295467210198524</v>
      </c>
      <c r="E170" s="52"/>
      <c r="F170" s="52"/>
      <c r="G170" s="52">
        <f>G169/G168*10</f>
        <v>15</v>
      </c>
      <c r="H170" s="52">
        <f>H169/H168*10</f>
        <v>6</v>
      </c>
      <c r="I170" s="52"/>
      <c r="J170" s="52">
        <f>J169/J168*10</f>
        <v>12.498269896193772</v>
      </c>
      <c r="K170" s="52"/>
      <c r="L170" s="52">
        <f>L169/L168*10</f>
        <v>13</v>
      </c>
      <c r="M170" s="52"/>
      <c r="N170" s="52"/>
      <c r="O170" s="52"/>
      <c r="P170" s="52">
        <f>P169/P168*10</f>
        <v>10</v>
      </c>
      <c r="Q170" s="52"/>
      <c r="R170" s="52">
        <f>R169/R168*10</f>
        <v>14.269005847953215</v>
      </c>
      <c r="S170" s="52">
        <f>S169/S168*10</f>
        <v>4.5</v>
      </c>
      <c r="T170" s="52"/>
      <c r="U170" s="52"/>
      <c r="V170" s="52"/>
      <c r="W170" s="52">
        <f>W169/W168*10</f>
        <v>12.235939643347052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4">
        <v>2990</v>
      </c>
      <c r="C171" s="88">
        <f t="shared" si="69"/>
        <v>6019</v>
      </c>
      <c r="D171" s="14">
        <f t="shared" si="57"/>
        <v>2.0130434782608697</v>
      </c>
      <c r="E171" s="33"/>
      <c r="F171" s="33">
        <v>45</v>
      </c>
      <c r="G171" s="33"/>
      <c r="H171" s="33">
        <v>992</v>
      </c>
      <c r="I171" s="33">
        <v>874</v>
      </c>
      <c r="J171" s="33">
        <v>1167</v>
      </c>
      <c r="K171" s="33">
        <v>336</v>
      </c>
      <c r="L171" s="33"/>
      <c r="M171" s="33">
        <v>1545</v>
      </c>
      <c r="N171" s="33">
        <v>243</v>
      </c>
      <c r="O171" s="33"/>
      <c r="P171" s="33"/>
      <c r="Q171" s="33">
        <v>80</v>
      </c>
      <c r="R171" s="33"/>
      <c r="S171" s="33"/>
      <c r="T171" s="24">
        <v>690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4">
        <v>2722</v>
      </c>
      <c r="C172" s="88">
        <f t="shared" si="69"/>
        <v>5037</v>
      </c>
      <c r="D172" s="14">
        <f t="shared" si="57"/>
        <v>1.8504775900073476</v>
      </c>
      <c r="E172" s="33"/>
      <c r="F172" s="24">
        <v>45</v>
      </c>
      <c r="G172" s="24"/>
      <c r="H172" s="24">
        <v>893</v>
      </c>
      <c r="I172" s="24">
        <v>866</v>
      </c>
      <c r="J172" s="24">
        <v>1400</v>
      </c>
      <c r="K172" s="24">
        <v>247</v>
      </c>
      <c r="L172" s="34"/>
      <c r="M172" s="34">
        <v>852</v>
      </c>
      <c r="N172" s="24">
        <v>220</v>
      </c>
      <c r="O172" s="32"/>
      <c r="P172" s="34"/>
      <c r="Q172" s="34">
        <v>40</v>
      </c>
      <c r="R172" s="34"/>
      <c r="S172" s="34"/>
      <c r="T172" s="24">
        <v>428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8">
        <f>B172/B171*10</f>
        <v>9.103678929765886</v>
      </c>
      <c r="C173" s="112">
        <f>C172/C171*10</f>
        <v>8.3684997507891676</v>
      </c>
      <c r="D173" s="14">
        <f t="shared" si="57"/>
        <v>0.91924372721747294</v>
      </c>
      <c r="E173" s="48"/>
      <c r="F173" s="48">
        <f>F172/F171*10</f>
        <v>10</v>
      </c>
      <c r="G173" s="48"/>
      <c r="H173" s="48">
        <f>H172/H171*10</f>
        <v>9.002016129032258</v>
      </c>
      <c r="I173" s="48">
        <f>I172/I171*10</f>
        <v>9.9084668192219674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9.0534979423868318</v>
      </c>
      <c r="O173" s="48"/>
      <c r="P173" s="48"/>
      <c r="Q173" s="48">
        <f>Q172/Q171*10</f>
        <v>5</v>
      </c>
      <c r="R173" s="48"/>
      <c r="S173" s="48"/>
      <c r="T173" s="48">
        <f>T172/T171*10</f>
        <v>6.2028985507246386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9"/>
        <v>0</v>
      </c>
      <c r="D174" s="14">
        <f t="shared" si="57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9"/>
        <v>0</v>
      </c>
      <c r="D175" s="14">
        <f t="shared" si="57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9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9"/>
        <v>0</v>
      </c>
      <c r="D177" s="14">
        <f t="shared" si="57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9"/>
        <v>0</v>
      </c>
      <c r="D178" s="14">
        <f t="shared" si="57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9"/>
        <v>0</v>
      </c>
      <c r="D179" s="14">
        <f t="shared" si="57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207</v>
      </c>
      <c r="B180" s="25">
        <v>617</v>
      </c>
      <c r="C180" s="18">
        <f t="shared" si="69"/>
        <v>0</v>
      </c>
      <c r="D180" s="14">
        <f t="shared" si="57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9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9"/>
        <v>0</v>
      </c>
      <c r="D182" s="14">
        <f t="shared" si="57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9"/>
        <v>0</v>
      </c>
      <c r="D183" s="14">
        <f t="shared" si="57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9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9"/>
        <v>0</v>
      </c>
      <c r="D185" s="14">
        <f t="shared" si="57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8" customFormat="1" ht="30" customHeight="1" x14ac:dyDescent="0.2">
      <c r="A186" s="49" t="s">
        <v>116</v>
      </c>
      <c r="B186" s="22"/>
      <c r="C186" s="18">
        <f t="shared" si="69"/>
        <v>436</v>
      </c>
      <c r="D186" s="14"/>
      <c r="E186" s="33"/>
      <c r="F186" s="33"/>
      <c r="G186" s="33">
        <v>63</v>
      </c>
      <c r="H186" s="33"/>
      <c r="I186" s="33">
        <v>6</v>
      </c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>
        <v>367</v>
      </c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9"/>
        <v>0</v>
      </c>
      <c r="D187" s="14" t="e">
        <f t="shared" si="57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88">
        <v>375</v>
      </c>
      <c r="C188" s="88">
        <f t="shared" si="69"/>
        <v>310</v>
      </c>
      <c r="D188" s="14">
        <f t="shared" si="57"/>
        <v>0.82666666666666666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>
        <v>200</v>
      </c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88">
        <v>462</v>
      </c>
      <c r="C189" s="88">
        <f t="shared" si="69"/>
        <v>469</v>
      </c>
      <c r="D189" s="14">
        <f t="shared" si="57"/>
        <v>1.0151515151515151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>
        <v>304</v>
      </c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112">
        <f>B189/B188*10</f>
        <v>12.32</v>
      </c>
      <c r="C190" s="112">
        <f t="shared" si="69"/>
        <v>30.2</v>
      </c>
      <c r="D190" s="14">
        <f t="shared" si="57"/>
        <v>2.4512987012987013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>
        <f>Q189/Q188*10</f>
        <v>15.2</v>
      </c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9"/>
        <v>39.25</v>
      </c>
      <c r="D191" s="14" t="e">
        <f t="shared" si="57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6">SUM(E192:Y192)</f>
        <v>51.5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6"/>
        <v>42.22</v>
      </c>
      <c r="D193" s="14" t="e">
        <f t="shared" si="57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6"/>
        <v>67.19</v>
      </c>
      <c r="D194" s="14" t="e">
        <f t="shared" si="57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7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7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customHeight="1" x14ac:dyDescent="0.2">
      <c r="A197" s="49" t="s">
        <v>197</v>
      </c>
      <c r="B197" s="18"/>
      <c r="C197" s="47">
        <f>SUM(E197:Y197)</f>
        <v>32.5</v>
      </c>
      <c r="D197" s="14"/>
      <c r="E197" s="151"/>
      <c r="F197" s="151"/>
      <c r="G197" s="151"/>
      <c r="H197" s="151">
        <v>3.5</v>
      </c>
      <c r="I197" s="151"/>
      <c r="J197" s="151"/>
      <c r="K197" s="151"/>
      <c r="L197" s="102"/>
      <c r="M197" s="102"/>
      <c r="N197" s="102"/>
      <c r="O197" s="102"/>
      <c r="P197" s="102"/>
      <c r="Q197" s="102"/>
      <c r="R197" s="168">
        <v>13</v>
      </c>
      <c r="S197" s="102">
        <v>3</v>
      </c>
      <c r="T197" s="102"/>
      <c r="U197" s="151"/>
      <c r="V197" s="151"/>
      <c r="W197" s="151">
        <v>13</v>
      </c>
      <c r="X197" s="151"/>
      <c r="Y197" s="151"/>
    </row>
    <row r="198" spans="1:25" s="11" customFormat="1" ht="30" customHeight="1" x14ac:dyDescent="0.2">
      <c r="A198" s="29" t="s">
        <v>198</v>
      </c>
      <c r="B198" s="18"/>
      <c r="C198" s="47">
        <f>SUM(E198:Y198)</f>
        <v>53.900000000000006</v>
      </c>
      <c r="D198" s="14"/>
      <c r="E198" s="151"/>
      <c r="F198" s="151"/>
      <c r="G198" s="102"/>
      <c r="H198" s="151">
        <v>6.3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02">
        <v>20</v>
      </c>
      <c r="S198" s="102">
        <v>3</v>
      </c>
      <c r="T198" s="102"/>
      <c r="U198" s="151"/>
      <c r="V198" s="151"/>
      <c r="W198" s="151">
        <v>24.6</v>
      </c>
      <c r="X198" s="151"/>
      <c r="Y198" s="151"/>
    </row>
    <row r="199" spans="1:25" s="11" customFormat="1" ht="30" customHeight="1" x14ac:dyDescent="0.2">
      <c r="A199" s="29" t="s">
        <v>98</v>
      </c>
      <c r="B199" s="47"/>
      <c r="C199" s="47">
        <f>C198/C197*10</f>
        <v>16.584615384615386</v>
      </c>
      <c r="D199" s="14"/>
      <c r="E199" s="151"/>
      <c r="F199" s="151"/>
      <c r="G199" s="102"/>
      <c r="H199" s="102">
        <f>H198/H197*10</f>
        <v>18</v>
      </c>
      <c r="I199" s="102"/>
      <c r="J199" s="102"/>
      <c r="K199" s="102"/>
      <c r="L199" s="102"/>
      <c r="M199" s="102"/>
      <c r="N199" s="102"/>
      <c r="O199" s="102"/>
      <c r="P199" s="102"/>
      <c r="Q199" s="102"/>
      <c r="R199" s="102">
        <f>R198/R197*10</f>
        <v>15.384615384615385</v>
      </c>
      <c r="S199" s="102">
        <f>S198/S197*10</f>
        <v>10</v>
      </c>
      <c r="T199" s="102"/>
      <c r="U199" s="102"/>
      <c r="V199" s="102"/>
      <c r="W199" s="102">
        <f>W198/W197*10</f>
        <v>18.923076923076923</v>
      </c>
      <c r="X199" s="151"/>
      <c r="Y199" s="151"/>
    </row>
    <row r="200" spans="1:25" s="109" customFormat="1" ht="30" customHeight="1" x14ac:dyDescent="0.2">
      <c r="A200" s="29" t="s">
        <v>118</v>
      </c>
      <c r="B200" s="22">
        <v>86486</v>
      </c>
      <c r="C200" s="25">
        <f>SUM(E200:Y200)</f>
        <v>90547.1</v>
      </c>
      <c r="D200" s="14">
        <f t="shared" ref="D200:D205" si="87">C200/B200</f>
        <v>1.0469567328816225</v>
      </c>
      <c r="E200" s="88">
        <v>7500</v>
      </c>
      <c r="F200" s="88">
        <v>2743</v>
      </c>
      <c r="G200" s="88">
        <v>5500</v>
      </c>
      <c r="H200" s="88">
        <v>4054</v>
      </c>
      <c r="I200" s="88">
        <v>2710</v>
      </c>
      <c r="J200" s="88">
        <v>5900</v>
      </c>
      <c r="K200" s="88">
        <v>4337</v>
      </c>
      <c r="L200" s="88">
        <v>3500</v>
      </c>
      <c r="M200" s="88">
        <v>4588</v>
      </c>
      <c r="N200" s="88">
        <v>1547</v>
      </c>
      <c r="O200" s="88">
        <v>2223</v>
      </c>
      <c r="P200" s="88">
        <f>6250+300</f>
        <v>6550</v>
      </c>
      <c r="Q200" s="88">
        <v>5229</v>
      </c>
      <c r="R200" s="88">
        <v>4024</v>
      </c>
      <c r="S200" s="88">
        <v>7277</v>
      </c>
      <c r="T200" s="88">
        <v>2851.1</v>
      </c>
      <c r="U200" s="88">
        <v>3293</v>
      </c>
      <c r="V200" s="88">
        <v>1210</v>
      </c>
      <c r="W200" s="88">
        <v>6100</v>
      </c>
      <c r="X200" s="88">
        <v>6901</v>
      </c>
      <c r="Y200" s="88">
        <v>2510</v>
      </c>
    </row>
    <row r="201" spans="1:25" s="44" customFormat="1" ht="30" customHeight="1" x14ac:dyDescent="0.2">
      <c r="A201" s="12" t="s">
        <v>119</v>
      </c>
      <c r="B201" s="164">
        <f>B200/B203</f>
        <v>0.82367619047619045</v>
      </c>
      <c r="C201" s="164">
        <f>C200/C203</f>
        <v>0.86235333333333342</v>
      </c>
      <c r="D201" s="14">
        <f t="shared" si="87"/>
        <v>1.0469567328816225</v>
      </c>
      <c r="E201" s="159">
        <f>E200/E203</f>
        <v>1.0071169598496039</v>
      </c>
      <c r="F201" s="159">
        <f t="shared" ref="F201:Y201" si="88">F200/F203</f>
        <v>0.67131669114047965</v>
      </c>
      <c r="G201" s="159">
        <f t="shared" si="88"/>
        <v>1.0009099181073704</v>
      </c>
      <c r="H201" s="159">
        <f t="shared" si="88"/>
        <v>0.59617647058823531</v>
      </c>
      <c r="I201" s="159">
        <f t="shared" si="88"/>
        <v>0.8039157520023732</v>
      </c>
      <c r="J201" s="159">
        <f t="shared" si="88"/>
        <v>1</v>
      </c>
      <c r="K201" s="159">
        <f t="shared" si="88"/>
        <v>1.0088392649453362</v>
      </c>
      <c r="L201" s="159">
        <f t="shared" si="88"/>
        <v>0.69293209265491984</v>
      </c>
      <c r="M201" s="159">
        <f t="shared" si="88"/>
        <v>1.0148197301481974</v>
      </c>
      <c r="N201" s="159">
        <f t="shared" si="88"/>
        <v>0.69403319874383129</v>
      </c>
      <c r="O201" s="159">
        <f t="shared" si="88"/>
        <v>0.65382352941176469</v>
      </c>
      <c r="P201" s="159">
        <f t="shared" si="88"/>
        <v>0.92868283000141783</v>
      </c>
      <c r="Q201" s="159">
        <f t="shared" si="88"/>
        <v>0.7313286713286713</v>
      </c>
      <c r="R201" s="159">
        <f t="shared" si="88"/>
        <v>0.7876296731258563</v>
      </c>
      <c r="S201" s="159">
        <f t="shared" si="88"/>
        <v>0.94962808299621559</v>
      </c>
      <c r="T201" s="159">
        <f t="shared" si="88"/>
        <v>0.69794369645042842</v>
      </c>
      <c r="U201" s="159">
        <f t="shared" si="88"/>
        <v>1</v>
      </c>
      <c r="V201" s="159">
        <f t="shared" si="88"/>
        <v>0.55000000000000004</v>
      </c>
      <c r="W201" s="159">
        <f t="shared" si="88"/>
        <v>1</v>
      </c>
      <c r="X201" s="159">
        <f t="shared" si="88"/>
        <v>1</v>
      </c>
      <c r="Y201" s="159">
        <f t="shared" si="88"/>
        <v>0.88162978573937478</v>
      </c>
    </row>
    <row r="202" spans="1:25" s="108" customFormat="1" ht="30" customHeight="1" x14ac:dyDescent="0.2">
      <c r="A202" s="29" t="s">
        <v>120</v>
      </c>
      <c r="B202" s="22">
        <v>23276</v>
      </c>
      <c r="C202" s="25">
        <f>SUM(E202:Y202)</f>
        <v>64928.5</v>
      </c>
      <c r="D202" s="14">
        <f t="shared" si="87"/>
        <v>2.7895042103454202</v>
      </c>
      <c r="E202" s="9"/>
      <c r="F202" s="9">
        <v>413</v>
      </c>
      <c r="G202" s="9">
        <v>13640</v>
      </c>
      <c r="H202" s="9">
        <v>6040</v>
      </c>
      <c r="I202" s="9">
        <v>2082</v>
      </c>
      <c r="J202" s="9">
        <v>13100</v>
      </c>
      <c r="K202" s="9">
        <v>2572</v>
      </c>
      <c r="L202" s="9">
        <v>2511</v>
      </c>
      <c r="M202" s="9">
        <v>426</v>
      </c>
      <c r="N202" s="9">
        <v>1230</v>
      </c>
      <c r="O202" s="9">
        <v>573</v>
      </c>
      <c r="P202" s="9">
        <v>1350</v>
      </c>
      <c r="Q202" s="9"/>
      <c r="R202" s="9">
        <v>3934.5</v>
      </c>
      <c r="S202" s="9"/>
      <c r="T202" s="9">
        <v>390</v>
      </c>
      <c r="U202" s="9">
        <v>1280</v>
      </c>
      <c r="V202" s="9"/>
      <c r="W202" s="9">
        <v>1319</v>
      </c>
      <c r="X202" s="9">
        <v>12808</v>
      </c>
      <c r="Y202" s="9">
        <v>1260</v>
      </c>
    </row>
    <row r="203" spans="1:25" s="11" customFormat="1" ht="30" hidden="1" customHeight="1" outlineLevel="1" x14ac:dyDescent="0.2">
      <c r="A203" s="29" t="s">
        <v>121</v>
      </c>
      <c r="B203" s="161">
        <v>105000</v>
      </c>
      <c r="C203" s="162">
        <f>SUM(E203:Y203)</f>
        <v>105000</v>
      </c>
      <c r="D203" s="14">
        <f t="shared" si="87"/>
        <v>1</v>
      </c>
      <c r="E203" s="163">
        <v>7447</v>
      </c>
      <c r="F203" s="163">
        <v>4086</v>
      </c>
      <c r="G203" s="163">
        <v>5495</v>
      </c>
      <c r="H203" s="160">
        <v>6800</v>
      </c>
      <c r="I203" s="163">
        <v>3371</v>
      </c>
      <c r="J203" s="163">
        <v>5900</v>
      </c>
      <c r="K203" s="163">
        <v>4299</v>
      </c>
      <c r="L203" s="160">
        <v>5051</v>
      </c>
      <c r="M203" s="163">
        <v>4521</v>
      </c>
      <c r="N203" s="160">
        <v>2229</v>
      </c>
      <c r="O203" s="163">
        <v>3400</v>
      </c>
      <c r="P203" s="163">
        <v>7053</v>
      </c>
      <c r="Q203" s="163">
        <v>7150</v>
      </c>
      <c r="R203" s="163">
        <v>5109</v>
      </c>
      <c r="S203" s="163">
        <v>7663</v>
      </c>
      <c r="T203" s="160">
        <v>4085</v>
      </c>
      <c r="U203" s="160">
        <v>3293</v>
      </c>
      <c r="V203" s="163">
        <v>2200</v>
      </c>
      <c r="W203" s="163">
        <v>6100</v>
      </c>
      <c r="X203" s="163">
        <v>6901</v>
      </c>
      <c r="Y203" s="163">
        <v>2847</v>
      </c>
    </row>
    <row r="204" spans="1:25" s="108" customFormat="1" ht="30" customHeight="1" outlineLevel="1" x14ac:dyDescent="0.2">
      <c r="A204" s="29" t="s">
        <v>122</v>
      </c>
      <c r="B204" s="22">
        <v>33224</v>
      </c>
      <c r="C204" s="25">
        <f>SUM(E204:Y204)</f>
        <v>53604</v>
      </c>
      <c r="D204" s="14">
        <f t="shared" si="87"/>
        <v>1.6134119913315677</v>
      </c>
      <c r="E204" s="88">
        <v>3510</v>
      </c>
      <c r="F204" s="88">
        <v>2238</v>
      </c>
      <c r="G204" s="88">
        <v>2530</v>
      </c>
      <c r="H204" s="88">
        <v>3155</v>
      </c>
      <c r="I204" s="88">
        <v>1261</v>
      </c>
      <c r="J204" s="88">
        <v>4783</v>
      </c>
      <c r="K204" s="88">
        <v>2698</v>
      </c>
      <c r="L204" s="88">
        <v>1180</v>
      </c>
      <c r="M204" s="88">
        <v>3343</v>
      </c>
      <c r="N204" s="88">
        <v>798</v>
      </c>
      <c r="O204" s="88">
        <v>1022</v>
      </c>
      <c r="P204" s="88">
        <v>4766</v>
      </c>
      <c r="Q204" s="88">
        <v>4011</v>
      </c>
      <c r="R204" s="88">
        <v>2290</v>
      </c>
      <c r="S204" s="88">
        <v>4393</v>
      </c>
      <c r="T204" s="88">
        <v>907</v>
      </c>
      <c r="U204" s="88">
        <v>1876</v>
      </c>
      <c r="V204" s="88">
        <v>430</v>
      </c>
      <c r="W204" s="88">
        <v>3214</v>
      </c>
      <c r="X204" s="88">
        <v>3229</v>
      </c>
      <c r="Y204" s="88">
        <v>1970</v>
      </c>
    </row>
    <row r="205" spans="1:25" s="11" customFormat="1" ht="30" customHeight="1" x14ac:dyDescent="0.2">
      <c r="A205" s="12" t="s">
        <v>52</v>
      </c>
      <c r="B205" s="79">
        <f>B204/B203</f>
        <v>0.3164190476190476</v>
      </c>
      <c r="C205" s="79">
        <f>C204/C203</f>
        <v>0.5105142857142857</v>
      </c>
      <c r="D205" s="14">
        <f t="shared" si="87"/>
        <v>1.6134119913315677</v>
      </c>
      <c r="E205" s="15">
        <f t="shared" ref="E205:J205" si="89">E204/E203</f>
        <v>0.4713307372096146</v>
      </c>
      <c r="F205" s="15">
        <f t="shared" si="89"/>
        <v>0.54772393538913366</v>
      </c>
      <c r="G205" s="15">
        <f t="shared" si="89"/>
        <v>0.46041856232939038</v>
      </c>
      <c r="H205" s="15">
        <f t="shared" si="89"/>
        <v>0.46397058823529413</v>
      </c>
      <c r="I205" s="15">
        <f t="shared" si="89"/>
        <v>0.37407297537822604</v>
      </c>
      <c r="J205" s="15">
        <f t="shared" si="89"/>
        <v>0.81067796610169496</v>
      </c>
      <c r="K205" s="15">
        <f t="shared" ref="K205:Y205" si="90">K204/K203</f>
        <v>0.62758781111886486</v>
      </c>
      <c r="L205" s="15">
        <f t="shared" si="90"/>
        <v>0.23361710552365869</v>
      </c>
      <c r="M205" s="15">
        <f t="shared" si="90"/>
        <v>0.73943817739438178</v>
      </c>
      <c r="N205" s="15">
        <f t="shared" si="90"/>
        <v>0.35800807537012114</v>
      </c>
      <c r="O205" s="15">
        <f t="shared" si="90"/>
        <v>0.30058823529411766</v>
      </c>
      <c r="P205" s="15">
        <f t="shared" si="90"/>
        <v>0.67574081950942866</v>
      </c>
      <c r="Q205" s="15">
        <f t="shared" si="90"/>
        <v>0.56097902097902097</v>
      </c>
      <c r="R205" s="15">
        <f t="shared" si="90"/>
        <v>0.44822861616754744</v>
      </c>
      <c r="S205" s="15">
        <f t="shared" si="90"/>
        <v>0.57327417460524599</v>
      </c>
      <c r="T205" s="15">
        <f t="shared" si="90"/>
        <v>0.22203182374541003</v>
      </c>
      <c r="U205" s="15">
        <f t="shared" si="90"/>
        <v>0.56969328879441239</v>
      </c>
      <c r="V205" s="15">
        <f t="shared" si="90"/>
        <v>0.19545454545454546</v>
      </c>
      <c r="W205" s="15">
        <f t="shared" si="90"/>
        <v>0.52688524590163932</v>
      </c>
      <c r="X205" s="15">
        <f t="shared" si="90"/>
        <v>0.46790320243442979</v>
      </c>
      <c r="Y205" s="15">
        <f t="shared" si="90"/>
        <v>0.6919564453811029</v>
      </c>
    </row>
    <row r="206" spans="1:25" s="11" customFormat="1" ht="30" customHeight="1" x14ac:dyDescent="0.2">
      <c r="A206" s="10" t="s">
        <v>123</v>
      </c>
      <c r="B206" s="24">
        <v>26439</v>
      </c>
      <c r="C206" s="24">
        <f>SUM(E206:Y206)</f>
        <v>47672</v>
      </c>
      <c r="D206" s="14">
        <f t="shared" ref="D206:D209" si="91">C206/B206</f>
        <v>1.8030939142932789</v>
      </c>
      <c r="E206" s="9">
        <f>E204-E207</f>
        <v>3200</v>
      </c>
      <c r="F206" s="9">
        <v>2038</v>
      </c>
      <c r="G206" s="9">
        <v>2530</v>
      </c>
      <c r="H206" s="9">
        <v>2937</v>
      </c>
      <c r="I206" s="9">
        <v>1211</v>
      </c>
      <c r="J206" s="9">
        <v>4183</v>
      </c>
      <c r="K206" s="9">
        <v>2076</v>
      </c>
      <c r="L206" s="9">
        <v>1020</v>
      </c>
      <c r="M206" s="9">
        <v>3343</v>
      </c>
      <c r="N206" s="9">
        <v>545</v>
      </c>
      <c r="O206" s="9">
        <v>549</v>
      </c>
      <c r="P206" s="9">
        <v>4566</v>
      </c>
      <c r="Q206" s="9">
        <f>Q204-Q207</f>
        <v>3936</v>
      </c>
      <c r="R206" s="9">
        <v>1990</v>
      </c>
      <c r="S206" s="9">
        <v>4130</v>
      </c>
      <c r="T206" s="9">
        <v>753</v>
      </c>
      <c r="U206" s="9">
        <v>1876</v>
      </c>
      <c r="V206" s="9">
        <v>430</v>
      </c>
      <c r="W206" s="9">
        <v>3129</v>
      </c>
      <c r="X206" s="9">
        <v>2114</v>
      </c>
      <c r="Y206" s="9">
        <v>1116</v>
      </c>
    </row>
    <row r="207" spans="1:25" s="11" customFormat="1" ht="30" customHeight="1" x14ac:dyDescent="0.2">
      <c r="A207" s="10" t="s">
        <v>124</v>
      </c>
      <c r="B207" s="24">
        <v>5114</v>
      </c>
      <c r="C207" s="24">
        <f>SUM(E207:Y207)</f>
        <v>5551</v>
      </c>
      <c r="D207" s="14">
        <f t="shared" si="91"/>
        <v>1.0854517012123581</v>
      </c>
      <c r="E207" s="9">
        <v>310</v>
      </c>
      <c r="F207" s="9">
        <v>200</v>
      </c>
      <c r="G207" s="9"/>
      <c r="H207" s="9">
        <v>284</v>
      </c>
      <c r="I207" s="9">
        <v>50</v>
      </c>
      <c r="J207" s="9">
        <v>600</v>
      </c>
      <c r="K207" s="9">
        <v>622</v>
      </c>
      <c r="L207" s="9">
        <v>160</v>
      </c>
      <c r="M207" s="9"/>
      <c r="N207" s="9">
        <v>91</v>
      </c>
      <c r="O207" s="9">
        <v>473</v>
      </c>
      <c r="P207" s="9">
        <v>200</v>
      </c>
      <c r="Q207" s="9">
        <v>75</v>
      </c>
      <c r="R207" s="9">
        <v>300</v>
      </c>
      <c r="S207" s="9"/>
      <c r="T207" s="9">
        <v>132</v>
      </c>
      <c r="U207" s="9"/>
      <c r="V207" s="9"/>
      <c r="W207" s="9">
        <v>85</v>
      </c>
      <c r="X207" s="9">
        <v>1115</v>
      </c>
      <c r="Y207" s="9">
        <v>854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1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215</v>
      </c>
      <c r="B209" s="25">
        <v>90852</v>
      </c>
      <c r="C209" s="25">
        <f>SUM(E209:Y209)</f>
        <v>86322.975999999995</v>
      </c>
      <c r="D209" s="14">
        <f t="shared" si="91"/>
        <v>0.95014942984194073</v>
      </c>
      <c r="E209" s="152">
        <v>816.89</v>
      </c>
      <c r="F209" s="152">
        <v>1875.18</v>
      </c>
      <c r="G209" s="152">
        <v>8389.4</v>
      </c>
      <c r="H209" s="152">
        <v>7207</v>
      </c>
      <c r="I209" s="152">
        <v>4622.0559999999996</v>
      </c>
      <c r="J209" s="152">
        <v>4281</v>
      </c>
      <c r="K209" s="152">
        <v>3163</v>
      </c>
      <c r="L209" s="152">
        <v>3731</v>
      </c>
      <c r="M209" s="152">
        <v>2486.1999999999998</v>
      </c>
      <c r="N209" s="152">
        <v>2754.4</v>
      </c>
      <c r="O209" s="153">
        <v>2557.6</v>
      </c>
      <c r="P209" s="153">
        <v>3906.1</v>
      </c>
      <c r="Q209" s="153">
        <v>5141</v>
      </c>
      <c r="R209" s="153">
        <v>2652</v>
      </c>
      <c r="S209" s="153">
        <v>4320.8</v>
      </c>
      <c r="T209" s="153">
        <v>4362.8</v>
      </c>
      <c r="U209" s="153">
        <v>939.3</v>
      </c>
      <c r="V209" s="153">
        <v>1557</v>
      </c>
      <c r="W209" s="153">
        <v>8202.7999999999993</v>
      </c>
      <c r="X209" s="155">
        <v>8681.4500000000007</v>
      </c>
      <c r="Y209" s="152">
        <v>4676</v>
      </c>
    </row>
    <row r="210" spans="1:35" s="56" customFormat="1" ht="30" hidden="1" customHeight="1" outlineLevel="1" x14ac:dyDescent="0.2">
      <c r="A210" s="29" t="s">
        <v>214</v>
      </c>
      <c r="B210" s="25">
        <v>82711</v>
      </c>
      <c r="C210" s="25">
        <f>SUM(E210:Y210)</f>
        <v>86667.9</v>
      </c>
      <c r="D210" s="14">
        <f t="shared" ref="D210:D226" si="92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92"/>
        <v>1.0382582606539861</v>
      </c>
      <c r="E211" s="66">
        <f t="shared" ref="E211:Y211" si="93">E210/E209</f>
        <v>1.0038071221339471</v>
      </c>
      <c r="F211" s="66">
        <f t="shared" si="93"/>
        <v>1.205217632440619</v>
      </c>
      <c r="G211" s="66">
        <f t="shared" si="93"/>
        <v>1.0006675089994517</v>
      </c>
      <c r="H211" s="66">
        <f t="shared" si="93"/>
        <v>0.77369224365200495</v>
      </c>
      <c r="I211" s="66">
        <f t="shared" si="93"/>
        <v>0.90046507441709933</v>
      </c>
      <c r="J211" s="66">
        <f t="shared" si="93"/>
        <v>1</v>
      </c>
      <c r="K211" s="66">
        <f t="shared" si="93"/>
        <v>1.1207714195384129</v>
      </c>
      <c r="L211" s="66">
        <f t="shared" si="93"/>
        <v>1.3202894666309299</v>
      </c>
      <c r="M211" s="66">
        <f t="shared" si="93"/>
        <v>0.95905397795833014</v>
      </c>
      <c r="N211" s="66">
        <f t="shared" si="93"/>
        <v>0.99985477781004939</v>
      </c>
      <c r="O211" s="66">
        <f t="shared" si="93"/>
        <v>1.0470753831717234</v>
      </c>
      <c r="P211" s="66">
        <f t="shared" si="93"/>
        <v>1.0189191264944575</v>
      </c>
      <c r="Q211" s="66">
        <f t="shared" si="93"/>
        <v>0.97840886986967512</v>
      </c>
      <c r="R211" s="66">
        <f t="shared" si="93"/>
        <v>0.82616892911010553</v>
      </c>
      <c r="S211" s="66">
        <f t="shared" si="93"/>
        <v>1.2597204221440474</v>
      </c>
      <c r="T211" s="66">
        <f t="shared" si="93"/>
        <v>1</v>
      </c>
      <c r="U211" s="66">
        <f t="shared" si="93"/>
        <v>1.2243159799850953</v>
      </c>
      <c r="V211" s="66">
        <f t="shared" si="93"/>
        <v>0.99980732177263976</v>
      </c>
      <c r="W211" s="66">
        <f t="shared" si="93"/>
        <v>0.97430145803871859</v>
      </c>
      <c r="X211" s="66">
        <f t="shared" si="93"/>
        <v>0.99994816534104314</v>
      </c>
      <c r="Y211" s="66">
        <f t="shared" si="93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2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collapsed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09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0" customFormat="1" ht="30" customHeight="1" outlineLevel="1" x14ac:dyDescent="0.2">
      <c r="A216" s="49" t="s">
        <v>130</v>
      </c>
      <c r="B216" s="22">
        <v>108058</v>
      </c>
      <c r="C216" s="25">
        <f>SUM(E216:Y216)</f>
        <v>95531</v>
      </c>
      <c r="D216" s="14">
        <f t="shared" si="92"/>
        <v>0.8840715171481982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2601</v>
      </c>
      <c r="N216" s="24">
        <v>4360</v>
      </c>
      <c r="O216" s="24">
        <v>2265</v>
      </c>
      <c r="P216" s="24">
        <v>4843</v>
      </c>
      <c r="Q216" s="24">
        <v>8202</v>
      </c>
      <c r="R216" s="24">
        <v>1606</v>
      </c>
      <c r="S216" s="24">
        <v>2579</v>
      </c>
      <c r="T216" s="24">
        <v>2610</v>
      </c>
      <c r="U216" s="24">
        <v>2560</v>
      </c>
      <c r="V216" s="24">
        <v>787</v>
      </c>
      <c r="W216" s="24">
        <v>5874</v>
      </c>
      <c r="X216" s="24">
        <v>6229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2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48626.1</v>
      </c>
      <c r="C218" s="25">
        <f>C216*0.45</f>
        <v>42988.950000000004</v>
      </c>
      <c r="D218" s="14">
        <f t="shared" si="92"/>
        <v>0.88407151714819832</v>
      </c>
      <c r="E218" s="24">
        <f>E216*0.45</f>
        <v>1125</v>
      </c>
      <c r="F218" s="24">
        <f t="shared" ref="F218:X218" si="94">F216*0.45</f>
        <v>1296</v>
      </c>
      <c r="G218" s="24">
        <f t="shared" si="94"/>
        <v>5854.5</v>
      </c>
      <c r="H218" s="24">
        <f t="shared" si="94"/>
        <v>2809.35</v>
      </c>
      <c r="I218" s="24">
        <f t="shared" si="94"/>
        <v>1665.45</v>
      </c>
      <c r="J218" s="24">
        <f t="shared" si="94"/>
        <v>2398.5</v>
      </c>
      <c r="K218" s="24">
        <f t="shared" si="94"/>
        <v>1694.25</v>
      </c>
      <c r="L218" s="24">
        <f t="shared" si="94"/>
        <v>2684.7000000000003</v>
      </c>
      <c r="M218" s="24">
        <f t="shared" si="94"/>
        <v>1170.45</v>
      </c>
      <c r="N218" s="24">
        <f t="shared" si="94"/>
        <v>1962</v>
      </c>
      <c r="O218" s="24">
        <f t="shared" si="94"/>
        <v>1019.25</v>
      </c>
      <c r="P218" s="24">
        <f t="shared" si="94"/>
        <v>2179.35</v>
      </c>
      <c r="Q218" s="24">
        <f t="shared" si="94"/>
        <v>3690.9</v>
      </c>
      <c r="R218" s="24">
        <f t="shared" si="94"/>
        <v>722.7</v>
      </c>
      <c r="S218" s="24">
        <f t="shared" si="94"/>
        <v>1160.55</v>
      </c>
      <c r="T218" s="24">
        <f t="shared" si="94"/>
        <v>1174.5</v>
      </c>
      <c r="U218" s="24">
        <f t="shared" si="94"/>
        <v>1152</v>
      </c>
      <c r="V218" s="24">
        <f t="shared" si="94"/>
        <v>354.15000000000003</v>
      </c>
      <c r="W218" s="24">
        <f t="shared" si="94"/>
        <v>2643.3</v>
      </c>
      <c r="X218" s="24">
        <f t="shared" si="94"/>
        <v>2803.05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0.93799999999999994</v>
      </c>
      <c r="C219" s="46">
        <f>C216/C217</f>
        <v>0.90445137963030853</v>
      </c>
      <c r="D219" s="14">
        <f t="shared" si="92"/>
        <v>0.96423388020288758</v>
      </c>
      <c r="E219" s="66">
        <f t="shared" ref="E219:Y219" si="95">E216/E217</f>
        <v>0.9840453448094888</v>
      </c>
      <c r="F219" s="66">
        <f t="shared" si="95"/>
        <v>0.94111495980654869</v>
      </c>
      <c r="G219" s="66">
        <f t="shared" si="95"/>
        <v>1.0086637575043109</v>
      </c>
      <c r="H219" s="66">
        <f t="shared" si="95"/>
        <v>0.69366666666666665</v>
      </c>
      <c r="I219" s="66">
        <f t="shared" si="95"/>
        <v>0.55355458924723866</v>
      </c>
      <c r="J219" s="66">
        <f t="shared" si="95"/>
        <v>1.1610564669901264</v>
      </c>
      <c r="K219" s="66">
        <f t="shared" si="95"/>
        <v>0.6618408116299288</v>
      </c>
      <c r="L219" s="66">
        <f t="shared" si="95"/>
        <v>0.7824686452948707</v>
      </c>
      <c r="M219" s="66">
        <f t="shared" si="95"/>
        <v>0.5186882933428183</v>
      </c>
      <c r="N219" s="66">
        <f t="shared" si="95"/>
        <v>1.0487061467649821</v>
      </c>
      <c r="O219" s="66">
        <f t="shared" si="95"/>
        <v>0.72538123347475858</v>
      </c>
      <c r="P219" s="66">
        <f t="shared" si="95"/>
        <v>0.9393115154975733</v>
      </c>
      <c r="Q219" s="66">
        <f t="shared" si="95"/>
        <v>2.9292857142857143</v>
      </c>
      <c r="R219" s="66">
        <f t="shared" si="95"/>
        <v>0.50173562899194668</v>
      </c>
      <c r="S219" s="66">
        <f t="shared" si="95"/>
        <v>0.53270008785385969</v>
      </c>
      <c r="T219" s="66">
        <f t="shared" si="95"/>
        <v>0.7851607624181749</v>
      </c>
      <c r="U219" s="66">
        <f t="shared" si="95"/>
        <v>1.0622445818149628</v>
      </c>
      <c r="V219" s="66">
        <f t="shared" si="95"/>
        <v>0.69500456271525723</v>
      </c>
      <c r="W219" s="66">
        <f t="shared" si="95"/>
        <v>1.0083081570996979</v>
      </c>
      <c r="X219" s="66">
        <f t="shared" si="95"/>
        <v>1.1231518211323477</v>
      </c>
      <c r="Y219" s="66">
        <f t="shared" si="95"/>
        <v>1.0880258267949192</v>
      </c>
    </row>
    <row r="220" spans="1:35" s="110" customFormat="1" ht="30" customHeight="1" outlineLevel="1" x14ac:dyDescent="0.2">
      <c r="A220" s="49" t="s">
        <v>134</v>
      </c>
      <c r="B220" s="22">
        <v>290883</v>
      </c>
      <c r="C220" s="25">
        <f>SUM(E220:Y220)</f>
        <v>296598.5</v>
      </c>
      <c r="D220" s="14">
        <f t="shared" si="92"/>
        <v>1.0196487935011671</v>
      </c>
      <c r="E220" s="24">
        <v>570</v>
      </c>
      <c r="F220" s="24">
        <v>9000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15055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40369.5</v>
      </c>
      <c r="U220" s="24">
        <v>5500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2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87264.9</v>
      </c>
      <c r="C222" s="25">
        <f>C220*0.3</f>
        <v>88979.55</v>
      </c>
      <c r="D222" s="14">
        <f t="shared" si="92"/>
        <v>1.0196487935011673</v>
      </c>
      <c r="E222" s="24">
        <f>E220*0.3</f>
        <v>171</v>
      </c>
      <c r="F222" s="24">
        <f t="shared" ref="F222:Y222" si="96">F220*0.3</f>
        <v>2700</v>
      </c>
      <c r="G222" s="24">
        <f t="shared" si="96"/>
        <v>8163</v>
      </c>
      <c r="H222" s="24">
        <f t="shared" si="96"/>
        <v>6135</v>
      </c>
      <c r="I222" s="24">
        <f t="shared" si="96"/>
        <v>3067.7999999999997</v>
      </c>
      <c r="J222" s="24">
        <f t="shared" si="96"/>
        <v>3045</v>
      </c>
      <c r="K222" s="24">
        <f t="shared" si="96"/>
        <v>1426.2</v>
      </c>
      <c r="L222" s="24">
        <f t="shared" si="96"/>
        <v>5366.4</v>
      </c>
      <c r="M222" s="24">
        <f t="shared" si="96"/>
        <v>4516.5</v>
      </c>
      <c r="N222" s="24">
        <f t="shared" si="96"/>
        <v>3990</v>
      </c>
      <c r="O222" s="24">
        <f t="shared" si="96"/>
        <v>2922</v>
      </c>
      <c r="P222" s="24">
        <f t="shared" si="96"/>
        <v>6495</v>
      </c>
      <c r="Q222" s="24">
        <f t="shared" si="96"/>
        <v>572.4</v>
      </c>
      <c r="R222" s="24">
        <f t="shared" si="96"/>
        <v>1155</v>
      </c>
      <c r="S222" s="24">
        <f t="shared" si="96"/>
        <v>3390</v>
      </c>
      <c r="T222" s="24">
        <f t="shared" si="96"/>
        <v>12110.85</v>
      </c>
      <c r="U222" s="24">
        <f t="shared" si="96"/>
        <v>1650</v>
      </c>
      <c r="V222" s="24">
        <f t="shared" si="96"/>
        <v>330</v>
      </c>
      <c r="W222" s="24">
        <f t="shared" si="96"/>
        <v>2967.2999999999997</v>
      </c>
      <c r="X222" s="24">
        <f t="shared" si="96"/>
        <v>13010.1</v>
      </c>
      <c r="Y222" s="24">
        <f t="shared" si="96"/>
        <v>5796</v>
      </c>
    </row>
    <row r="223" spans="1:35" s="56" customFormat="1" ht="30" customHeight="1" collapsed="1" x14ac:dyDescent="0.2">
      <c r="A223" s="12" t="s">
        <v>133</v>
      </c>
      <c r="B223" s="8">
        <v>1.0169999999999999</v>
      </c>
      <c r="C223" s="8">
        <f>C220/C221</f>
        <v>0.98365812566743827</v>
      </c>
      <c r="D223" s="14">
        <f t="shared" si="92"/>
        <v>0.96721546279984105</v>
      </c>
      <c r="E223" s="159">
        <f t="shared" ref="E223:Y223" si="97">E220/E221</f>
        <v>0.78512396694214881</v>
      </c>
      <c r="F223" s="159">
        <f t="shared" si="97"/>
        <v>1.0891927871233209</v>
      </c>
      <c r="G223" s="159">
        <f t="shared" si="97"/>
        <v>1.0196357640710485</v>
      </c>
      <c r="H223" s="87">
        <f t="shared" si="97"/>
        <v>1.0635531516538381</v>
      </c>
      <c r="I223" s="87">
        <f t="shared" si="97"/>
        <v>1.124230430958663</v>
      </c>
      <c r="J223" s="87">
        <f t="shared" si="97"/>
        <v>0.84576285309557542</v>
      </c>
      <c r="K223" s="87">
        <f t="shared" si="97"/>
        <v>1.3582857142857143</v>
      </c>
      <c r="L223" s="87">
        <f t="shared" si="97"/>
        <v>0.94570446735395186</v>
      </c>
      <c r="M223" s="87">
        <f t="shared" si="97"/>
        <v>1.0884968548911864</v>
      </c>
      <c r="N223" s="87">
        <f t="shared" si="97"/>
        <v>0.93065565740675948</v>
      </c>
      <c r="O223" s="87">
        <f t="shared" si="97"/>
        <v>1.2873380914618029</v>
      </c>
      <c r="P223" s="87">
        <f t="shared" si="97"/>
        <v>1.4295146913172665</v>
      </c>
      <c r="Q223" s="87">
        <f t="shared" si="97"/>
        <v>0.57993920972644375</v>
      </c>
      <c r="R223" s="87">
        <f t="shared" si="97"/>
        <v>1.02803738317757</v>
      </c>
      <c r="S223" s="87">
        <f t="shared" si="97"/>
        <v>1.0796866042423083</v>
      </c>
      <c r="T223" s="87">
        <f t="shared" si="97"/>
        <v>0.67468037102030587</v>
      </c>
      <c r="U223" s="87">
        <f t="shared" si="97"/>
        <v>1.3313967562333575</v>
      </c>
      <c r="V223" s="87">
        <f t="shared" si="97"/>
        <v>1.9434628975265018</v>
      </c>
      <c r="W223" s="87">
        <f t="shared" si="97"/>
        <v>1.3315831987075928</v>
      </c>
      <c r="X223" s="87">
        <f t="shared" si="97"/>
        <v>1.0176463686495365</v>
      </c>
      <c r="Y223" s="87">
        <f t="shared" si="97"/>
        <v>0.95634095634095639</v>
      </c>
    </row>
    <row r="224" spans="1:35" s="110" customFormat="1" ht="30" customHeight="1" outlineLevel="1" x14ac:dyDescent="0.2">
      <c r="A224" s="49" t="s">
        <v>135</v>
      </c>
      <c r="B224" s="22">
        <v>17044</v>
      </c>
      <c r="C224" s="25">
        <f>SUM(E224:Y224)</f>
        <v>22711</v>
      </c>
      <c r="D224" s="8">
        <f t="shared" si="92"/>
        <v>1.3324923726824689</v>
      </c>
      <c r="E224" s="158"/>
      <c r="F224" s="157"/>
      <c r="G224" s="158">
        <v>950</v>
      </c>
      <c r="H224" s="156">
        <v>1000</v>
      </c>
      <c r="I224" s="156">
        <v>3850</v>
      </c>
      <c r="J224" s="157">
        <v>960</v>
      </c>
      <c r="K224" s="157">
        <v>3000</v>
      </c>
      <c r="L224" s="158"/>
      <c r="M224" s="157"/>
      <c r="N224" s="157"/>
      <c r="O224" s="158">
        <v>1000</v>
      </c>
      <c r="P224" s="158">
        <v>3200</v>
      </c>
      <c r="Q224" s="157"/>
      <c r="R224" s="157"/>
      <c r="S224" s="157">
        <v>500</v>
      </c>
      <c r="T224" s="157"/>
      <c r="U224" s="157">
        <v>1800</v>
      </c>
      <c r="V224" s="157"/>
      <c r="W224" s="158"/>
      <c r="X224" s="157">
        <v>6151</v>
      </c>
      <c r="Y224" s="158">
        <v>300</v>
      </c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2"/>
        <v>0.79444607568356329</v>
      </c>
      <c r="E225" s="152"/>
      <c r="F225" s="152">
        <v>9181</v>
      </c>
      <c r="G225" s="152">
        <v>34469</v>
      </c>
      <c r="H225" s="152">
        <v>25100</v>
      </c>
      <c r="I225" s="152">
        <v>6997</v>
      </c>
      <c r="J225" s="152">
        <v>1312</v>
      </c>
      <c r="K225" s="152">
        <v>3702</v>
      </c>
      <c r="L225" s="152">
        <v>22727</v>
      </c>
      <c r="M225" s="152">
        <v>4853</v>
      </c>
      <c r="N225" s="152">
        <v>9095</v>
      </c>
      <c r="O225" s="152">
        <v>9608</v>
      </c>
      <c r="P225" s="152">
        <v>15575</v>
      </c>
      <c r="Q225" s="152">
        <v>7195</v>
      </c>
      <c r="R225" s="152">
        <v>1760</v>
      </c>
      <c r="S225" s="152">
        <v>6052</v>
      </c>
      <c r="T225" s="152">
        <v>58173</v>
      </c>
      <c r="U225" s="152">
        <v>4304</v>
      </c>
      <c r="V225" s="152"/>
      <c r="W225" s="152">
        <v>9467</v>
      </c>
      <c r="X225" s="152">
        <v>22129</v>
      </c>
      <c r="Y225" s="152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4315.09</v>
      </c>
      <c r="D226" s="8">
        <f t="shared" si="92"/>
        <v>5.0825559481743232</v>
      </c>
      <c r="E226" s="158"/>
      <c r="F226" s="158">
        <f t="shared" ref="F226:Y226" si="98">F224*0.19</f>
        <v>0</v>
      </c>
      <c r="G226" s="158">
        <f t="shared" si="98"/>
        <v>180.5</v>
      </c>
      <c r="H226" s="158">
        <f t="shared" si="98"/>
        <v>190</v>
      </c>
      <c r="I226" s="158">
        <f t="shared" si="98"/>
        <v>731.5</v>
      </c>
      <c r="J226" s="158">
        <f t="shared" si="98"/>
        <v>182.4</v>
      </c>
      <c r="K226" s="158">
        <f t="shared" si="98"/>
        <v>570</v>
      </c>
      <c r="L226" s="158">
        <f t="shared" si="98"/>
        <v>0</v>
      </c>
      <c r="M226" s="158">
        <f t="shared" si="98"/>
        <v>0</v>
      </c>
      <c r="N226" s="158">
        <f t="shared" si="98"/>
        <v>0</v>
      </c>
      <c r="O226" s="158">
        <f t="shared" si="98"/>
        <v>190</v>
      </c>
      <c r="P226" s="158">
        <f t="shared" si="98"/>
        <v>608</v>
      </c>
      <c r="Q226" s="158">
        <f t="shared" si="98"/>
        <v>0</v>
      </c>
      <c r="R226" s="158">
        <f t="shared" si="98"/>
        <v>0</v>
      </c>
      <c r="S226" s="158">
        <f t="shared" si="98"/>
        <v>95</v>
      </c>
      <c r="T226" s="158">
        <f t="shared" si="98"/>
        <v>0</v>
      </c>
      <c r="U226" s="158">
        <f t="shared" si="98"/>
        <v>342</v>
      </c>
      <c r="V226" s="158"/>
      <c r="W226" s="158">
        <f t="shared" si="98"/>
        <v>0</v>
      </c>
      <c r="X226" s="158">
        <f t="shared" si="98"/>
        <v>1168.69</v>
      </c>
      <c r="Y226" s="158">
        <f t="shared" si="98"/>
        <v>57</v>
      </c>
    </row>
    <row r="227" spans="1:25" s="56" customFormat="1" ht="30" customHeight="1" collapsed="1" x14ac:dyDescent="0.2">
      <c r="A227" s="12" t="s">
        <v>137</v>
      </c>
      <c r="B227" s="8">
        <v>6.4000000000000001E-2</v>
      </c>
      <c r="C227" s="8">
        <f>C224/C225</f>
        <v>8.4786512407554665E-2</v>
      </c>
      <c r="D227" s="8">
        <f>C227/B227</f>
        <v>1.3247892563680417</v>
      </c>
      <c r="E227" s="159"/>
      <c r="F227" s="159"/>
      <c r="G227" s="159">
        <f>G224/G225</f>
        <v>2.7560996837738258E-2</v>
      </c>
      <c r="H227" s="159">
        <f>H224/H225</f>
        <v>3.9840637450199202E-2</v>
      </c>
      <c r="I227" s="159">
        <f t="shared" ref="I227:Y227" si="99">I224/I225</f>
        <v>0.55023581534943544</v>
      </c>
      <c r="J227" s="159">
        <f t="shared" si="99"/>
        <v>0.73170731707317072</v>
      </c>
      <c r="K227" s="159">
        <f t="shared" si="99"/>
        <v>0.81037277147487841</v>
      </c>
      <c r="L227" s="159"/>
      <c r="M227" s="159"/>
      <c r="N227" s="159"/>
      <c r="O227" s="159">
        <f t="shared" si="99"/>
        <v>0.10407993338884262</v>
      </c>
      <c r="P227" s="159">
        <f t="shared" si="99"/>
        <v>0.20545746388443017</v>
      </c>
      <c r="Q227" s="159"/>
      <c r="R227" s="159"/>
      <c r="S227" s="159">
        <f t="shared" si="99"/>
        <v>8.2617316589557177E-2</v>
      </c>
      <c r="T227" s="159"/>
      <c r="U227" s="159">
        <f t="shared" si="99"/>
        <v>0.41821561338289964</v>
      </c>
      <c r="V227" s="159"/>
      <c r="W227" s="159"/>
      <c r="X227" s="159">
        <f t="shared" si="99"/>
        <v>0.2779610465904469</v>
      </c>
      <c r="Y227" s="159">
        <f t="shared" si="99"/>
        <v>1.8562059151095163E-2</v>
      </c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100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0"/>
      <c r="F229" s="130"/>
      <c r="G229" s="130"/>
      <c r="H229" s="130"/>
      <c r="I229" s="130"/>
      <c r="J229" s="130"/>
      <c r="K229" s="130"/>
      <c r="L229" s="24"/>
      <c r="M229" s="130"/>
      <c r="N229" s="130"/>
      <c r="O229" s="130"/>
      <c r="P229" s="131">
        <f>P228*0.7</f>
        <v>8.3999999999999986</v>
      </c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0"/>
        <v>#DIV/0!</v>
      </c>
      <c r="E230" s="131"/>
      <c r="F230" s="131"/>
      <c r="G230" s="131"/>
      <c r="H230" s="131"/>
      <c r="I230" s="131"/>
      <c r="J230" s="131"/>
      <c r="K230" s="131"/>
      <c r="L230" s="43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0"/>
        <v>#DIV/0!</v>
      </c>
      <c r="E231" s="130"/>
      <c r="F231" s="130"/>
      <c r="G231" s="130"/>
      <c r="H231" s="130"/>
      <c r="I231" s="130"/>
      <c r="J231" s="130"/>
      <c r="K231" s="130"/>
      <c r="L231" s="24"/>
      <c r="M231" s="130"/>
      <c r="N231" s="130"/>
      <c r="O231" s="130"/>
      <c r="P231" s="131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1"/>
      <c r="F232" s="131"/>
      <c r="G232" s="131"/>
      <c r="H232" s="131"/>
      <c r="I232" s="131"/>
      <c r="J232" s="131"/>
      <c r="K232" s="131"/>
      <c r="L232" s="43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136291.99000000002</v>
      </c>
      <c r="D233" s="8">
        <f t="shared" si="100"/>
        <v>1.0241886547644894</v>
      </c>
      <c r="E233" s="158">
        <f>E231+E229+E226+E222+E218</f>
        <v>1296</v>
      </c>
      <c r="F233" s="158">
        <f>F231+F229+F226+F222+F218</f>
        <v>3996</v>
      </c>
      <c r="G233" s="158">
        <f t="shared" ref="G233:Y233" si="101">G231+G229+G226+G222+G218</f>
        <v>14198</v>
      </c>
      <c r="H233" s="158">
        <f>H231+H229+H226+H222+H218</f>
        <v>9134.35</v>
      </c>
      <c r="I233" s="158">
        <f t="shared" si="101"/>
        <v>5464.75</v>
      </c>
      <c r="J233" s="158">
        <f t="shared" si="101"/>
        <v>5625.9</v>
      </c>
      <c r="K233" s="158">
        <f t="shared" si="101"/>
        <v>3690.45</v>
      </c>
      <c r="L233" s="158">
        <f t="shared" si="101"/>
        <v>8051.1</v>
      </c>
      <c r="M233" s="158">
        <f t="shared" si="101"/>
        <v>5686.95</v>
      </c>
      <c r="N233" s="158">
        <f t="shared" si="101"/>
        <v>5952</v>
      </c>
      <c r="O233" s="158">
        <f>O231+O229+O226+O222+O218</f>
        <v>4131.25</v>
      </c>
      <c r="P233" s="155">
        <f t="shared" si="101"/>
        <v>9290.75</v>
      </c>
      <c r="Q233" s="158">
        <f t="shared" si="101"/>
        <v>4263.3</v>
      </c>
      <c r="R233" s="158">
        <f t="shared" si="101"/>
        <v>1877.7</v>
      </c>
      <c r="S233" s="158">
        <f t="shared" si="101"/>
        <v>4645.55</v>
      </c>
      <c r="T233" s="158">
        <f t="shared" si="101"/>
        <v>13285.35</v>
      </c>
      <c r="U233" s="158">
        <f t="shared" si="101"/>
        <v>3144</v>
      </c>
      <c r="V233" s="158">
        <f t="shared" si="101"/>
        <v>684.15000000000009</v>
      </c>
      <c r="W233" s="158">
        <f t="shared" si="101"/>
        <v>5610.6</v>
      </c>
      <c r="X233" s="158">
        <f t="shared" si="101"/>
        <v>16981.84</v>
      </c>
      <c r="Y233" s="158">
        <f t="shared" si="101"/>
        <v>9282</v>
      </c>
    </row>
    <row r="234" spans="1:25" s="44" customFormat="1" ht="45" hidden="1" customHeight="1" x14ac:dyDescent="0.2">
      <c r="A234" s="12" t="s">
        <v>212</v>
      </c>
      <c r="B234" s="24"/>
      <c r="C234" s="24">
        <f>SUM(E234:Y234)</f>
        <v>73663.999999999985</v>
      </c>
      <c r="D234" s="8"/>
      <c r="E234" s="130">
        <v>680.5</v>
      </c>
      <c r="F234" s="130">
        <v>2118.6</v>
      </c>
      <c r="G234" s="130">
        <v>6456.3</v>
      </c>
      <c r="H234" s="130">
        <v>7357.6</v>
      </c>
      <c r="I234" s="130">
        <v>2660.4</v>
      </c>
      <c r="J234" s="130">
        <v>2810.6</v>
      </c>
      <c r="K234" s="130">
        <v>1252.4000000000001</v>
      </c>
      <c r="L234" s="24">
        <v>6284</v>
      </c>
      <c r="M234" s="130">
        <v>3071.4</v>
      </c>
      <c r="N234" s="130">
        <v>2998.2</v>
      </c>
      <c r="O234" s="130">
        <v>2001.6</v>
      </c>
      <c r="P234" s="131">
        <v>3718.2</v>
      </c>
      <c r="Q234" s="130">
        <v>2116.4</v>
      </c>
      <c r="R234" s="130">
        <v>1440.4</v>
      </c>
      <c r="S234" s="130">
        <v>2135.9</v>
      </c>
      <c r="T234" s="130">
        <v>9497.6</v>
      </c>
      <c r="U234" s="130">
        <v>1347.2</v>
      </c>
      <c r="V234" s="130">
        <v>295.39999999999998</v>
      </c>
      <c r="W234" s="130">
        <v>2184.6</v>
      </c>
      <c r="X234" s="130">
        <v>7966.5</v>
      </c>
      <c r="Y234" s="130">
        <v>5270.2</v>
      </c>
    </row>
    <row r="235" spans="1:25" s="44" customFormat="1" ht="22.5" x14ac:dyDescent="0.2">
      <c r="A235" s="49" t="s">
        <v>155</v>
      </c>
      <c r="B235" s="47">
        <v>19.7</v>
      </c>
      <c r="C235" s="47">
        <f>C233/C234*10</f>
        <v>18.501844863162475</v>
      </c>
      <c r="D235" s="8">
        <f>C235/B235</f>
        <v>0.93917994229251145</v>
      </c>
      <c r="E235" s="154">
        <f>E233/E234*10</f>
        <v>19.044819985304922</v>
      </c>
      <c r="F235" s="154">
        <f>F233/F234*10</f>
        <v>18.861512319456246</v>
      </c>
      <c r="G235" s="154">
        <f t="shared" ref="G235:X235" si="102">G233/G234*10</f>
        <v>21.990923594008951</v>
      </c>
      <c r="H235" s="154">
        <f>H233/H234*10</f>
        <v>12.414849951071002</v>
      </c>
      <c r="I235" s="154">
        <f t="shared" si="102"/>
        <v>20.541084047511653</v>
      </c>
      <c r="J235" s="154">
        <f t="shared" si="102"/>
        <v>20.016722408026759</v>
      </c>
      <c r="K235" s="154">
        <f>K233/K234*10</f>
        <v>29.467023315234748</v>
      </c>
      <c r="L235" s="154">
        <f>L233/L234*10</f>
        <v>12.812062380649269</v>
      </c>
      <c r="M235" s="154">
        <f>M233/M234*10</f>
        <v>18.515823403008397</v>
      </c>
      <c r="N235" s="154">
        <f t="shared" si="102"/>
        <v>19.851911146688014</v>
      </c>
      <c r="O235" s="154">
        <f>O233/O234*10</f>
        <v>20.639738209432458</v>
      </c>
      <c r="P235" s="154">
        <f t="shared" si="102"/>
        <v>24.987225001344736</v>
      </c>
      <c r="Q235" s="154">
        <f t="shared" si="102"/>
        <v>20.144112644112646</v>
      </c>
      <c r="R235" s="154">
        <f t="shared" si="102"/>
        <v>13.035962232713134</v>
      </c>
      <c r="S235" s="154">
        <f t="shared" si="102"/>
        <v>21.749847839318321</v>
      </c>
      <c r="T235" s="154">
        <f t="shared" si="102"/>
        <v>13.98811278638814</v>
      </c>
      <c r="U235" s="154">
        <f t="shared" si="102"/>
        <v>23.337292161520189</v>
      </c>
      <c r="V235" s="154">
        <f t="shared" si="102"/>
        <v>23.160121868652681</v>
      </c>
      <c r="W235" s="154">
        <f t="shared" si="102"/>
        <v>25.682504806371877</v>
      </c>
      <c r="X235" s="154">
        <f t="shared" si="102"/>
        <v>21.316563108014815</v>
      </c>
      <c r="Y235" s="154">
        <f>Y233/Y234*10</f>
        <v>17.612234829797732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6"/>
      <c r="B245" s="186"/>
      <c r="C245" s="186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  <c r="W245" s="186"/>
      <c r="X245" s="186"/>
      <c r="Y245" s="186"/>
    </row>
    <row r="246" spans="1:25" ht="20.25" hidden="1" customHeight="1" x14ac:dyDescent="0.25">
      <c r="A246" s="184"/>
      <c r="B246" s="185"/>
      <c r="C246" s="185"/>
      <c r="D246" s="185"/>
      <c r="E246" s="185"/>
      <c r="F246" s="185"/>
      <c r="G246" s="185"/>
      <c r="H246" s="185"/>
      <c r="I246" s="185"/>
      <c r="J246" s="185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2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2023-08-30T08:18:34Z</cp:lastPrinted>
  <dcterms:created xsi:type="dcterms:W3CDTF">2017-06-08T05:54:08Z</dcterms:created>
  <dcterms:modified xsi:type="dcterms:W3CDTF">2023-08-31T11:22:16Z</dcterms:modified>
</cp:coreProperties>
</file>