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36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36.xml" ContentType="application/vnd.openxmlformats-officedocument.spreadsheetml.revisionLo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revisions/revisionLog1262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34.xml" ContentType="application/vnd.openxmlformats-officedocument.spreadsheetml.revisionLog+xml"/>
  <Default Extension="xml" ContentType="application/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71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4.xml" ContentType="application/vnd.openxmlformats-officedocument.spreadsheetml.revisionLog+xml"/>
  <Override PartName="/xl/revisions/revisionLog130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3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3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41.xml" ContentType="application/vnd.openxmlformats-officedocument.spreadsheetml.revisionLog+xml"/>
  <Override PartName="/xl/revisions/revisionLog132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143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132111.xml" ContentType="application/vnd.openxmlformats-officedocument.spreadsheetml.revisionLog+xml"/>
  <Override PartName="/xl/revisions/revisionLog139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143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22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26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35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33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43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71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2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7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37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163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161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2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район!$A$1:$G$203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$133:$133,район!#REF!,район!$198:$199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район!$A$1:$G$203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район!$A$1:$G$203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район!$199:$199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486C6EE_08B2_475E_8DA1_C3C3163412A9_.wvu.Cols" localSheetId="1" hidden="1">Справка!$BB:$BD,Справка!$BH:$BJ,Справка!$BN:$BP,Справка!$BR:$BS,Справка!$BZ:$CE,Справка!$DD:$DL</definedName>
    <definedName name="Z_A486C6EE_08B2_475E_8DA1_C3C3163412A9_.wvu.PrintArea" localSheetId="4" hidden="1">Але!$A$1:$F$97</definedName>
    <definedName name="Z_A486C6EE_08B2_475E_8DA1_C3C3163412A9_.wvu.PrintArea" localSheetId="6" hidden="1">Иль!$A$1:$F$103</definedName>
    <definedName name="Z_A486C6EE_08B2_475E_8DA1_C3C3163412A9_.wvu.PrintArea" localSheetId="0" hidden="1">Консол!$A$1:$H$52</definedName>
    <definedName name="Z_A486C6EE_08B2_475E_8DA1_C3C3163412A9_.wvu.PrintArea" localSheetId="8" hidden="1">Мор!$A$1:$F$101</definedName>
    <definedName name="Z_A486C6EE_08B2_475E_8DA1_C3C3163412A9_.wvu.PrintArea" localSheetId="2" hidden="1">район!$A$1:$G$203</definedName>
    <definedName name="Z_A486C6EE_08B2_475E_8DA1_C3C3163412A9_.wvu.PrintArea" localSheetId="1" hidden="1">Справка!$A$1:$FE$31</definedName>
    <definedName name="Z_A486C6EE_08B2_475E_8DA1_C3C3163412A9_.wvu.PrintArea" localSheetId="5" hidden="1">Сун!$A$1:$F$105</definedName>
    <definedName name="Z_A486C6EE_08B2_475E_8DA1_C3C3163412A9_.wvu.PrintArea" localSheetId="12" hidden="1">Тор!$A$1:$F$101</definedName>
    <definedName name="Z_A486C6EE_08B2_475E_8DA1_C3C3163412A9_.wvu.PrintArea" localSheetId="16" hidden="1">Юнг!$A$1:$F$100</definedName>
    <definedName name="Z_A486C6EE_08B2_475E_8DA1_C3C3163412A9_.wvu.PrintArea" localSheetId="18" hidden="1">Яра!$A$1:$F$102</definedName>
    <definedName name="Z_A486C6EE_08B2_475E_8DA1_C3C3163412A9_.wvu.Rows" localSheetId="4" hidden="1">Але!$19:$24,Але!$28:$28,Але!$40:$40,Але!$55:$56,Але!$63:$64,Але!$69:$70,Але!$74:$74,Але!$79:$82,Але!$86:$93,Але!$142:$142</definedName>
    <definedName name="Z_A486C6EE_08B2_475E_8DA1_C3C3163412A9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A486C6EE_08B2_475E_8DA1_C3C3163412A9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A486C6EE_08B2_475E_8DA1_C3C3163412A9_.wvu.Rows" localSheetId="0" hidden="1">Консол!$45:$47</definedName>
    <definedName name="Z_A486C6EE_08B2_475E_8DA1_C3C3163412A9_.wvu.Rows" localSheetId="20" hidden="1">Лист1!$82:$84</definedName>
    <definedName name="Z_A486C6EE_08B2_475E_8DA1_C3C3163412A9_.wvu.Rows" localSheetId="8" hidden="1">Мор!$17:$24,Мор!$27:$27,Мор!$44:$44,Мор!$47:$47,Мор!$57:$57,Мор!$59:$61,Мор!$64:$65,Мор!$67:$68,Мор!$78:$78,Мор!$83:$88,Мор!$91:$97,Мор!$142:$142</definedName>
    <definedName name="Z_A486C6EE_08B2_475E_8DA1_C3C3163412A9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A486C6EE_08B2_475E_8DA1_C3C3163412A9_.wvu.Rows" localSheetId="10" hidden="1">Ори!$19:$24,Ори!$43:$43,Ори!$45:$45,Ори!$49:$51,Ори!$58:$58,Ори!$60:$61,Ори!$68:$69,Ори!$75:$75,Ори!$79:$79,Ори!$82:$82,Ори!$85:$89,Ори!$92:$99,Ори!$143:$143</definedName>
    <definedName name="Z_A486C6EE_08B2_475E_8DA1_C3C3163412A9_.wvu.Rows" localSheetId="2" hidden="1">район!$199:$199</definedName>
    <definedName name="Z_A486C6EE_08B2_475E_8DA1_C3C3163412A9_.wvu.Rows" localSheetId="5" hidden="1">Сун!$19:$24,Сун!$44:$44,Сун!$46:$46,Сун!$50:$52,Сун!$59:$59,Сун!$61:$62,Сун!$69:$70,Сун!$80:$80,Сун!$83:$83,Сун!$86:$86,Сун!$88:$90,Сун!$94:$101,Сун!$143:$143</definedName>
    <definedName name="Z_A486C6EE_08B2_475E_8DA1_C3C3163412A9_.wvu.Rows" localSheetId="11" hidden="1">Сят!$19:$24,Сят!$38:$38,Сят!$45:$47,Сят!$57:$57,Сят!$59:$60,Сят!$67:$68,Сят!$78:$78,Сят!$83:$87,Сят!$90:$97,Сят!$143:$143</definedName>
    <definedName name="Z_A486C6EE_08B2_475E_8DA1_C3C3163412A9_.wvu.Rows" localSheetId="12" hidden="1">Тор!$19:$24,Тор!$39:$39,Тор!$43:$43,Тор!$47:$47,Тор!$49:$49,Тор!$57:$57,Тор!$59:$60,Тор!$67:$68,Тор!$73:$73,Тор!$75:$75,Тор!$79:$79,Тор!$87:$95,Тор!$142:$142</definedName>
    <definedName name="Z_A486C6EE_08B2_475E_8DA1_C3C3163412A9_.wvu.Rows" localSheetId="13" hidden="1">Хор!$20:$22,Хор!$26:$26,Хор!$39:$39,Хор!$45:$47,Хор!$54:$54,Хор!$56:$57,Хор!$64:$65,Хор!$70:$71,Хор!$75:$75,Хор!$80:$84,Хор!$87:$94,Хор!$141:$141</definedName>
    <definedName name="Z_A486C6EE_08B2_475E_8DA1_C3C3163412A9_.wvu.Rows" localSheetId="14" hidden="1">Чум!$19:$19,Чум!$21:$21,Чум!$24:$24,Чум!$43:$43,Чум!$47:$49,Чум!$57:$57,Чум!$59:$60,Чум!$67:$68,Чум!$78:$78,Чум!$83:$87,Чум!$90:$97,Чум!$142:$142</definedName>
    <definedName name="Z_A486C6EE_08B2_475E_8DA1_C3C3163412A9_.wvu.Rows" localSheetId="15" hidden="1">Шать!$19:$25,Шать!$35:$36,Шать!$47:$49,Шать!$57:$57,Шать!$59:$60,Шать!$67:$68,Шать!$74:$74,Шать!$78:$78,Шать!$84:$86,Шать!$90:$97,Шать!$142:$142</definedName>
    <definedName name="Z_A486C6EE_08B2_475E_8DA1_C3C3163412A9_.wvu.Rows" localSheetId="16" hidden="1">Юнг!$19:$24,Юнг!$38:$38,Юнг!$42:$42,Юнг!$46:$46,Юнг!$56:$56,Юнг!$58:$59,Юнг!$66:$67,Юнг!$77:$77,Юнг!$82:$86,Юнг!$89:$96,Юнг!$142:$142</definedName>
    <definedName name="Z_A486C6EE_08B2_475E_8DA1_C3C3163412A9_.wvu.Rows" localSheetId="17" hidden="1">Юсь!$19:$24,Юсь!$45:$50,Юсь!$59:$59,Юсь!$61:$62,Юсь!$69:$70,Юсь!$85:$89,Юсь!$92:$99,Юсь!$143:$143</definedName>
    <definedName name="Z_A486C6EE_08B2_475E_8DA1_C3C3163412A9_.wvu.Rows" localSheetId="18" hidden="1">Яра!$19:$24,Яра!$28:$29,Яра!$48:$49,Яра!$58:$58,Яра!$60:$61,Яра!$68:$69,Яра!$75:$75,Яра!$79:$79,Яра!$84:$88,Яра!$91:$98,Яра!$143:$143</definedName>
    <definedName name="Z_A486C6EE_08B2_475E_8DA1_C3C3163412A9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район!$19:$19,район!$23:$23,район!$30:$30,район!$32:$36,район!$40:$40,район!$44:$44,район!$57:$58,район!#REF!,район!#REF!,район!#REF!,район!#REF!,район!#REF!,район!#REF!,район!$198:$199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район!$A$1:$G$203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район!$A$1:$G$203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район!$A$1:$G$203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наньева Рената Иосифовна - Личное представление" guid="{A486C6EE-08B2-475E-8DA1-C3C3163412A9}" mergeInterval="0" personalView="1" xWindow="16" yWindow="40" windowWidth="1904" windowHeight="1040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</customWorkbookViews>
</workbook>
</file>

<file path=xl/calcChain.xml><?xml version="1.0" encoding="utf-8"?>
<calcChain xmlns="http://schemas.openxmlformats.org/spreadsheetml/2006/main">
  <c r="E195" i="3"/>
  <c r="G90"/>
  <c r="G103"/>
  <c r="G104"/>
  <c r="G105"/>
  <c r="G152"/>
  <c r="G153"/>
  <c r="G181"/>
  <c r="G182"/>
  <c r="G183"/>
  <c r="G184"/>
  <c r="G185"/>
  <c r="G186"/>
  <c r="G187"/>
  <c r="G188"/>
  <c r="E159"/>
  <c r="E160"/>
  <c r="G174"/>
  <c r="E174"/>
  <c r="D121"/>
  <c r="E143"/>
  <c r="E66"/>
  <c r="C23"/>
  <c r="F121"/>
  <c r="G151" l="1"/>
  <c r="D134"/>
  <c r="E124"/>
  <c r="D26"/>
  <c r="F144"/>
  <c r="C121" l="1"/>
  <c r="G199"/>
  <c r="E142"/>
  <c r="F50"/>
  <c r="F48"/>
  <c r="F38"/>
  <c r="F26"/>
  <c r="G26" s="1"/>
  <c r="F6"/>
  <c r="C144"/>
  <c r="F28"/>
  <c r="D28"/>
  <c r="C28"/>
  <c r="C18"/>
  <c r="F13"/>
  <c r="D13"/>
  <c r="C13"/>
  <c r="C8"/>
  <c r="D6"/>
  <c r="C6"/>
  <c r="F65"/>
  <c r="D65"/>
  <c r="C65"/>
  <c r="F59"/>
  <c r="D59"/>
  <c r="C59"/>
  <c r="F53"/>
  <c r="G7"/>
  <c r="G9"/>
  <c r="G10"/>
  <c r="G11"/>
  <c r="G12"/>
  <c r="G14"/>
  <c r="G15"/>
  <c r="G16"/>
  <c r="G17"/>
  <c r="G19"/>
  <c r="G21"/>
  <c r="G22"/>
  <c r="G24"/>
  <c r="G25"/>
  <c r="G27"/>
  <c r="G29"/>
  <c r="G30"/>
  <c r="G32"/>
  <c r="G36"/>
  <c r="G41"/>
  <c r="G42"/>
  <c r="G43"/>
  <c r="G44"/>
  <c r="G45"/>
  <c r="G47"/>
  <c r="G49"/>
  <c r="G51"/>
  <c r="G55"/>
  <c r="G56"/>
  <c r="G60"/>
  <c r="G61"/>
  <c r="G62"/>
  <c r="G63"/>
  <c r="G64"/>
  <c r="G67"/>
  <c r="G70"/>
  <c r="G72"/>
  <c r="G73"/>
  <c r="G74"/>
  <c r="G77"/>
  <c r="E7"/>
  <c r="E9"/>
  <c r="E10"/>
  <c r="E11"/>
  <c r="E14"/>
  <c r="E16"/>
  <c r="E17"/>
  <c r="E19"/>
  <c r="E21"/>
  <c r="E22"/>
  <c r="E24"/>
  <c r="E25"/>
  <c r="E26"/>
  <c r="E27"/>
  <c r="E29"/>
  <c r="E30"/>
  <c r="E36"/>
  <c r="E41"/>
  <c r="E42"/>
  <c r="E43"/>
  <c r="E45"/>
  <c r="E47"/>
  <c r="E49"/>
  <c r="E51"/>
  <c r="E52"/>
  <c r="E54"/>
  <c r="E55"/>
  <c r="E56"/>
  <c r="E60"/>
  <c r="E61"/>
  <c r="E62"/>
  <c r="E64"/>
  <c r="E67"/>
  <c r="E70"/>
  <c r="E72"/>
  <c r="E73"/>
  <c r="E74"/>
  <c r="D53"/>
  <c r="C53"/>
  <c r="D50"/>
  <c r="C50"/>
  <c r="C48"/>
  <c r="D48"/>
  <c r="D38"/>
  <c r="C38"/>
  <c r="F8"/>
  <c r="D8"/>
  <c r="F20"/>
  <c r="F23"/>
  <c r="D23"/>
  <c r="E23" s="1"/>
  <c r="D20"/>
  <c r="E121" l="1"/>
  <c r="G121"/>
  <c r="E48"/>
  <c r="E53"/>
  <c r="G13"/>
  <c r="G50"/>
  <c r="E8"/>
  <c r="E13"/>
  <c r="G38"/>
  <c r="C37"/>
  <c r="G48"/>
  <c r="F18"/>
  <c r="F5" s="1"/>
  <c r="F37"/>
  <c r="D18"/>
  <c r="D5" s="1"/>
  <c r="G8"/>
  <c r="E20"/>
  <c r="C5"/>
  <c r="G23"/>
  <c r="E50"/>
  <c r="E38"/>
  <c r="G20"/>
  <c r="D37"/>
  <c r="E65"/>
  <c r="G65"/>
  <c r="G28"/>
  <c r="E28"/>
  <c r="G6"/>
  <c r="E6"/>
  <c r="G59"/>
  <c r="E59"/>
  <c r="G53"/>
  <c r="F68" l="1"/>
  <c r="E5"/>
  <c r="G18"/>
  <c r="E37"/>
  <c r="E18"/>
  <c r="C68"/>
  <c r="G37"/>
  <c r="D68"/>
  <c r="G5"/>
  <c r="G68" l="1"/>
  <c r="E68"/>
  <c r="D144"/>
  <c r="F108" l="1"/>
  <c r="G87"/>
  <c r="C180"/>
  <c r="F180" l="1"/>
  <c r="G102"/>
  <c r="D190"/>
  <c r="C190"/>
  <c r="F190"/>
  <c r="F149"/>
  <c r="G107" l="1"/>
  <c r="G109"/>
  <c r="G110"/>
  <c r="G111"/>
  <c r="G112"/>
  <c r="G113"/>
  <c r="G114"/>
  <c r="G115"/>
  <c r="G116"/>
  <c r="G118"/>
  <c r="G119"/>
  <c r="G120"/>
  <c r="G192"/>
  <c r="G193"/>
  <c r="G194"/>
  <c r="G175"/>
  <c r="G176"/>
  <c r="G177"/>
  <c r="G179"/>
  <c r="G171"/>
  <c r="G170"/>
  <c r="G166"/>
  <c r="G165"/>
  <c r="G164"/>
  <c r="G155"/>
  <c r="G156"/>
  <c r="G157"/>
  <c r="G158"/>
  <c r="G159"/>
  <c r="G161"/>
  <c r="G162"/>
  <c r="G163"/>
  <c r="G135"/>
  <c r="G136"/>
  <c r="G137"/>
  <c r="G138"/>
  <c r="G139"/>
  <c r="G146"/>
  <c r="G147"/>
  <c r="G150"/>
  <c r="G122"/>
  <c r="G123"/>
  <c r="G125"/>
  <c r="G126"/>
  <c r="G129"/>
  <c r="G130"/>
  <c r="G132"/>
  <c r="G133"/>
  <c r="G100"/>
  <c r="G134"/>
  <c r="E171"/>
  <c r="E162"/>
  <c r="E158"/>
  <c r="E157"/>
  <c r="E140"/>
  <c r="E128"/>
  <c r="E164"/>
  <c r="E165"/>
  <c r="E155"/>
  <c r="E156"/>
  <c r="E161"/>
  <c r="E151"/>
  <c r="E152"/>
  <c r="E153"/>
  <c r="E192"/>
  <c r="E102" l="1"/>
  <c r="E194"/>
  <c r="E184"/>
  <c r="E183"/>
  <c r="C134"/>
  <c r="E131"/>
  <c r="E104"/>
  <c r="E103"/>
  <c r="E90"/>
  <c r="E120"/>
  <c r="E119"/>
  <c r="E118"/>
  <c r="D108"/>
  <c r="G108" s="1"/>
  <c r="C108"/>
  <c r="F172" l="1"/>
  <c r="D172"/>
  <c r="C172"/>
  <c r="C149"/>
  <c r="E100"/>
  <c r="E170"/>
  <c r="E177"/>
  <c r="E176"/>
  <c r="E175"/>
  <c r="G144"/>
  <c r="E188"/>
  <c r="E187"/>
  <c r="E186"/>
  <c r="E134"/>
  <c r="E135"/>
  <c r="E136"/>
  <c r="E137"/>
  <c r="E138"/>
  <c r="E139"/>
  <c r="E141"/>
  <c r="E126"/>
  <c r="E127"/>
  <c r="E129"/>
  <c r="E130"/>
  <c r="E132"/>
  <c r="E112"/>
  <c r="E113"/>
  <c r="E114"/>
  <c r="E115"/>
  <c r="E111"/>
  <c r="E110"/>
  <c r="E109"/>
  <c r="E116"/>
  <c r="D98"/>
  <c r="F98"/>
  <c r="E123"/>
  <c r="E108" l="1"/>
  <c r="C98"/>
  <c r="E107"/>
  <c r="F93" l="1"/>
  <c r="F91"/>
  <c r="F82"/>
  <c r="C69" l="1"/>
  <c r="E83"/>
  <c r="E84"/>
  <c r="E85"/>
  <c r="E86"/>
  <c r="E87"/>
  <c r="E88"/>
  <c r="E89"/>
  <c r="E92"/>
  <c r="E94"/>
  <c r="E95"/>
  <c r="E96"/>
  <c r="E97"/>
  <c r="E99"/>
  <c r="E101"/>
  <c r="E105"/>
  <c r="E106"/>
  <c r="E122"/>
  <c r="E125"/>
  <c r="E133"/>
  <c r="E146"/>
  <c r="E150"/>
  <c r="E154"/>
  <c r="E163"/>
  <c r="E167"/>
  <c r="E168"/>
  <c r="E169"/>
  <c r="E173"/>
  <c r="E179"/>
  <c r="E181"/>
  <c r="E182"/>
  <c r="E185"/>
  <c r="E189"/>
  <c r="E191"/>
  <c r="E193"/>
  <c r="G83"/>
  <c r="G84"/>
  <c r="G85"/>
  <c r="G86"/>
  <c r="G89"/>
  <c r="G92"/>
  <c r="G94"/>
  <c r="G95"/>
  <c r="G96"/>
  <c r="G97"/>
  <c r="G99"/>
  <c r="G101"/>
  <c r="G106"/>
  <c r="G154"/>
  <c r="G167"/>
  <c r="G168"/>
  <c r="G169"/>
  <c r="G173"/>
  <c r="G189"/>
  <c r="G191"/>
  <c r="F69"/>
  <c r="F200" l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49" i="3"/>
  <c r="G149" s="1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E26" l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D74" i="13"/>
  <c r="D35" i="10"/>
  <c r="D77" i="15"/>
  <c r="C41" i="18"/>
  <c r="G69" i="3" l="1"/>
  <c r="E69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68" i="5"/>
  <c r="C68"/>
  <c r="F72"/>
  <c r="E72"/>
  <c r="C42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D54" i="19"/>
  <c r="CS14" i="2"/>
  <c r="D37" i="13"/>
  <c r="BV23" i="2"/>
  <c r="BV27"/>
  <c r="BV14"/>
  <c r="D82" i="18"/>
  <c r="CU17" i="2"/>
  <c r="CU14"/>
  <c r="D196" i="3"/>
  <c r="C196"/>
  <c r="D180"/>
  <c r="G180" s="1"/>
  <c r="E149"/>
  <c r="D93"/>
  <c r="C93"/>
  <c r="D91"/>
  <c r="C91"/>
  <c r="D82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C200" i="3" l="1"/>
  <c r="D200"/>
  <c r="G200" s="1"/>
  <c r="G19" i="1"/>
  <c r="D19" s="1"/>
  <c r="E144" i="3"/>
  <c r="E98"/>
  <c r="G98"/>
  <c r="E91"/>
  <c r="G91"/>
  <c r="E172"/>
  <c r="G172"/>
  <c r="E190"/>
  <c r="G190"/>
  <c r="E82"/>
  <c r="G82"/>
  <c r="E93"/>
  <c r="G93"/>
  <c r="E180"/>
  <c r="F42" i="5"/>
  <c r="E42"/>
  <c r="D25" i="4"/>
  <c r="C25"/>
  <c r="CW17" i="2"/>
  <c r="CW14"/>
  <c r="D40" i="16"/>
  <c r="E200" i="3" l="1"/>
  <c r="C78"/>
  <c r="D34" i="15"/>
  <c r="D36" i="7"/>
  <c r="D34" i="11"/>
  <c r="D26"/>
  <c r="D14"/>
  <c r="DB26" i="2"/>
  <c r="AZ18"/>
  <c r="AW18"/>
  <c r="D78" i="3" l="1"/>
  <c r="C79"/>
  <c r="C34" i="11"/>
  <c r="BT21" i="2" s="1"/>
  <c r="C82" i="12"/>
  <c r="C40" i="17"/>
  <c r="D12" i="19"/>
  <c r="D79" i="3" l="1"/>
  <c r="E78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<sst xmlns="http://schemas.openxmlformats.org/spreadsheetml/2006/main" count="2977" uniqueCount="565">
  <si>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</si>
  <si>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</si>
  <si>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</si>
  <si>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</si>
  <si>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</si>
  <si>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</si>
  <si>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</si>
  <si>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</si>
  <si>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</si>
  <si>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</si>
  <si>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</si>
  <si>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</si>
  <si>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</si>
  <si>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</si>
  <si>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</si>
  <si>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</si>
  <si>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</si>
  <si>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</si>
  <si>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</si>
  <si>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</si>
  <si>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</si>
  <si>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</si>
  <si>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</si>
  <si>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</si>
  <si>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</si>
  <si>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</si>
  <si>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</si>
  <si>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</si>
  <si>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</si>
  <si>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</si>
  <si>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</si>
  <si>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</si>
  <si>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</si>
  <si>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</si>
  <si>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</si>
  <si>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</si>
  <si>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</si>
  <si>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</si>
  <si>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</si>
  <si>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</si>
  <si>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</si>
  <si>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</si>
  <si>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</si>
  <si>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</si>
  <si>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</si>
  <si>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</si>
  <si>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</si>
  <si>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</si>
  <si>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</si>
  <si>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</si>
  <si>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</si>
  <si>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</si>
  <si>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</si>
  <si>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</si>
  <si>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</si>
  <si>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</si>
  <si>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</si>
  <si>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</si>
  <si>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</si>
  <si>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</si>
  <si>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</si>
  <si>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</si>
  <si>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</si>
  <si>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</si>
  <si>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</si>
  <si>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</si>
  <si>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</si>
  <si>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</si>
  <si>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</si>
  <si>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</si>
  <si>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</si>
  <si>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</si>
  <si>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</si>
  <si>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</si>
  <si>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</si>
  <si>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</si>
  <si>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</si>
  <si>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</si>
  <si>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</si>
  <si>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</si>
  <si>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</si>
  <si>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</si>
  <si>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</si>
  <si>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</si>
  <si>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</si>
  <si>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</si>
  <si>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</si>
  <si>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</si>
  <si>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</si>
  <si>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</si>
  <si>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</si>
  <si>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</si>
  <si>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</si>
  <si>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</si>
  <si>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</si>
  <si>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</si>
  <si>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</si>
  <si>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</si>
  <si>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</si>
  <si>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</si>
  <si>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</si>
  <si>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</si>
  <si>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</si>
  <si>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</si>
  <si>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</si>
  <si>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</si>
  <si>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</si>
  <si>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</si>
  <si>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</si>
  <si>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</si>
  <si>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</si>
  <si>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</si>
  <si>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</si>
  <si>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</si>
  <si>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</si>
  <si>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</si>
  <si>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</si>
  <si>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</si>
  <si>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</si>
  <si>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</si>
  <si>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</si>
  <si>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</si>
  <si>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</si>
  <si>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</si>
  <si>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</si>
  <si>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</si>
  <si>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</si>
  <si>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</si>
  <si>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</si>
  <si>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</si>
  <si>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</si>
  <si>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</si>
  <si>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</si>
  <si>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</si>
  <si>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</si>
  <si>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</si>
  <si>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</si>
  <si>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</si>
  <si>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</si>
  <si>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</si>
  <si>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</si>
  <si>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</si>
  <si>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</si>
  <si>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</si>
  <si>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</si>
  <si>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</si>
  <si>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</si>
  <si>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</si>
  <si>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</si>
  <si>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</si>
  <si>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</si>
  <si>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</si>
  <si>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</si>
  <si>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</si>
  <si>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</si>
  <si>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</si>
  <si>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</si>
  <si>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</si>
  <si>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</si>
  <si>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</si>
  <si>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</si>
  <si>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</si>
  <si>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</si>
  <si>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</si>
  <si>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</si>
  <si>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</si>
  <si>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</si>
  <si>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</si>
  <si>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</si>
  <si>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</si>
  <si>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</si>
  <si>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</si>
  <si>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</si>
  <si>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</si>
  <si>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</si>
  <si>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</si>
  <si>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</si>
  <si>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</si>
  <si>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</si>
  <si>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</si>
  <si>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</si>
  <si>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</si>
  <si>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</si>
  <si>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</si>
  <si>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</si>
  <si>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</si>
  <si>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</si>
  <si>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</si>
  <si>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</si>
  <si>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</si>
  <si>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</si>
  <si>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</si>
  <si>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</si>
  <si>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</si>
  <si>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</si>
  <si>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</si>
  <si>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</si>
  <si>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</si>
  <si>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</si>
  <si>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</si>
  <si>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</si>
  <si>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</si>
  <si>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</si>
  <si>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</si>
  <si>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</si>
  <si>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</si>
  <si>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</si>
  <si>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</si>
  <si>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</si>
  <si>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</si>
  <si>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</si>
  <si>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</si>
  <si>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</si>
  <si>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</si>
  <si>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</si>
  <si>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</si>
  <si>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</si>
  <si>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</si>
  <si>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</si>
  <si>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</si>
  <si>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</si>
  <si>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</si>
  <si>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</si>
  <si>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</si>
  <si>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</si>
  <si>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</si>
  <si>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</si>
  <si>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</si>
  <si>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</si>
  <si>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</si>
  <si>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</si>
  <si>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</si>
  <si>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</si>
  <si>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</si>
  <si>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</si>
  <si>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</si>
  <si>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</si>
  <si>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</si>
  <si>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</si>
  <si>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</si>
  <si>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</si>
  <si>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</si>
  <si>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</si>
  <si>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</si>
  <si>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</si>
  <si>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</si>
  <si>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</si>
  <si>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</si>
  <si>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</si>
  <si>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</si>
  <si>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</si>
  <si>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</si>
  <si>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</si>
  <si>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</si>
  <si>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</si>
  <si>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</si>
  <si>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</si>
  <si>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</si>
  <si>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</si>
  <si>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</si>
  <si>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</si>
  <si>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</si>
  <si>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</si>
  <si>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</si>
  <si>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</si>
  <si>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</si>
  <si>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</si>
  <si>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</si>
  <si>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</si>
  <si>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</si>
  <si>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</si>
  <si>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</si>
  <si>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</si>
  <si>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</si>
  <si>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</si>
  <si>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</si>
  <si>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</si>
  <si>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</si>
  <si>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</si>
  <si>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</si>
  <si>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</si>
  <si>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</si>
  <si>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</si>
  <si>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</si>
  <si>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</si>
  <si>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</si>
  <si>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</si>
  <si>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</si>
  <si>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</si>
  <si>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</si>
  <si>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</si>
  <si>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</si>
  <si>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</si>
  <si>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</si>
  <si>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</si>
  <si>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</si>
  <si>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</si>
  <si>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</si>
  <si>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</si>
  <si>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</si>
  <si>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</si>
  <si>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</si>
  <si>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</si>
  <si>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</si>
  <si>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</si>
  <si>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</si>
  <si>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</si>
  <si>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</si>
  <si>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</si>
  <si>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</si>
  <si>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</si>
  <si>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</si>
  <si>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</si>
  <si>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</si>
  <si>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</si>
  <si>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</si>
  <si>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</si>
  <si>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</si>
  <si>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</si>
  <si>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</si>
  <si>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</si>
  <si>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</si>
  <si>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</si>
  <si>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</si>
  <si>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</si>
  <si>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</si>
  <si>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</si>
  <si>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</si>
  <si>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</si>
  <si>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</si>
  <si>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</si>
  <si>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</si>
  <si>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</si>
  <si>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</si>
  <si>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</si>
  <si>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</si>
  <si>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</si>
  <si>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</si>
  <si>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</si>
  <si>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</si>
  <si>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</si>
  <si>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</si>
  <si>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</si>
  <si>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</si>
  <si>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</si>
  <si>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</si>
  <si>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</si>
  <si>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</si>
  <si>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</si>
  <si>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</si>
  <si>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</si>
  <si>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</si>
  <si>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</si>
  <si>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</si>
  <si>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</si>
  <si>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</si>
  <si>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</si>
  <si>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</si>
  <si>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</si>
  <si>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</si>
  <si>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</si>
  <si>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</si>
  <si>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</si>
  <si>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</si>
  <si>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</si>
  <si>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</si>
  <si>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</si>
  <si>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</si>
  <si>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</si>
  <si>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</si>
  <si>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</si>
  <si>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</si>
  <si>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</si>
  <si>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</si>
  <si>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</si>
  <si>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</si>
  <si>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</si>
  <si>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</si>
  <si>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</si>
  <si>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</si>
  <si>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</si>
  <si>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</si>
  <si>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</si>
  <si>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</si>
  <si>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</si>
  <si>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</si>
  <si>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</si>
  <si>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</si>
  <si>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</si>
  <si>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</si>
  <si>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</si>
  <si>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</si>
  <si>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</si>
  <si>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</si>
  <si>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</si>
  <si>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</si>
  <si>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</si>
  <si>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</si>
  <si>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</si>
  <si>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</si>
  <si>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</si>
  <si>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</si>
  <si>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</si>
  <si>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</si>
  <si>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</si>
  <si>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</si>
  <si>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</si>
  <si>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</si>
  <si>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</si>
  <si>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</si>
  <si>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</si>
  <si>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</si>
  <si>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</si>
  <si>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</si>
  <si>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</si>
  <si>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</si>
  <si>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</si>
  <si>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</si>
  <si>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</si>
  <si>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</si>
  <si>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</si>
  <si>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</si>
  <si>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</si>
  <si>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</si>
  <si>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</si>
  <si>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</si>
  <si>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</si>
  <si>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</si>
  <si>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</si>
  <si>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</si>
  <si>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</si>
  <si>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</si>
  <si>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</si>
  <si>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</si>
  <si>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</si>
  <si>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</si>
  <si>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</si>
  <si>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</si>
  <si>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</si>
  <si>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</si>
  <si>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</si>
  <si>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</si>
  <si>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</si>
  <si>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</si>
  <si>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</si>
  <si>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</si>
  <si>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</si>
  <si>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</si>
  <si>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</si>
  <si>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</si>
  <si>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</si>
  <si>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</si>
  <si>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</si>
  <si>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</si>
  <si>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</si>
  <si>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</si>
  <si>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</si>
  <si>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</si>
  <si>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</si>
  <si>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</si>
  <si>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</si>
  <si>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</si>
  <si>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</si>
  <si>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</si>
  <si>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</si>
  <si>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</si>
  <si>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</si>
  <si>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</si>
  <si>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</si>
  <si>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</si>
  <si>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</si>
  <si>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</si>
  <si>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</si>
  <si>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</si>
  <si>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</si>
  <si>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</si>
  <si>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</si>
  <si>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</si>
  <si>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</si>
  <si>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</si>
  <si>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</si>
  <si>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</si>
  <si>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</si>
  <si>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</si>
  <si>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</si>
  <si>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</si>
  <si>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</si>
  <si>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</si>
  <si>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</si>
  <si>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</si>
  <si>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</si>
  <si>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</si>
  <si>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</si>
  <si>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</si>
  <si>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</si>
  <si>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</si>
  <si>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</si>
  <si>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</si>
  <si>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</si>
  <si>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</si>
  <si>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</si>
  <si>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</si>
  <si>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</si>
  <si>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</si>
  <si>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</si>
  <si>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</si>
  <si>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</si>
  <si>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</si>
  <si>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</si>
  <si>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</si>
  <si>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</si>
  <si>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</si>
  <si>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</si>
  <si>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</si>
  <si>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</si>
  <si>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</si>
  <si>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</si>
  <si>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</si>
  <si>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</si>
  <si>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</si>
  <si>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</si>
  <si>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</si>
  <si>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</si>
  <si>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</si>
  <si>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</si>
  <si>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</si>
  <si>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</si>
  <si>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</si>
  <si>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</si>
  <si>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</si>
  <si>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</si>
  <si>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</si>
  <si>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</si>
  <si>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</si>
  <si>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</si>
  <si>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</si>
  <si>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</si>
  <si>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</si>
  <si>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</si>
  <si>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</si>
  <si>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</si>
  <si>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</si>
  <si>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</si>
  <si>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</si>
  <si>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</si>
  <si>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</si>
  <si>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</si>
  <si>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</si>
  <si>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</si>
  <si>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</si>
  <si>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</si>
  <si>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</si>
  <si>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</si>
  <si>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>земельный налог с организаций</t>
  </si>
  <si>
    <t xml:space="preserve">Мобилизационная и вневойсковая подготовка  </t>
  </si>
  <si>
    <t>А21</t>
  </si>
  <si>
    <t>Обеспечение мероприятий по переселению граждан из аварийного и ветхого жилищного фонда</t>
  </si>
  <si>
    <t>Капитательный ремонт муниципальных образовательных организаций</t>
  </si>
  <si>
    <t>Обеспечение деятельности детских дошкольных образовательных организаций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</si>
  <si>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</si>
  <si>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Моргаушского муниципального округа на 01.01.2025 г.</t>
  </si>
  <si>
    <t>исполнено на 01.01.2025 г.</t>
  </si>
  <si>
    <t>исполнено на 01.01.2024г.</t>
  </si>
  <si>
    <t>Прочие неналоговые доходы бюджетов муниципальных округов</t>
  </si>
  <si>
    <t>Создание и (или) модернизация источников водоснабжения (водонапорных башен и водозаборных скважин) в населенных пунктах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</si>
</sst>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2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45" fillId="0" borderId="3" xfId="9" applyFont="1" applyBorder="1" applyAlignment="1">
      <alignment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0" borderId="1" xfId="9" applyFont="1" applyBorder="1" applyAlignment="1">
      <alignment horizontal="center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right" vertical="center"/>
    </xf>
    <xf numFmtId="167" fontId="49" fillId="0" borderId="5" xfId="9" applyNumberFormat="1" applyFont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7" xfId="9" applyNumberFormat="1" applyFont="1" applyBorder="1" applyAlignment="1"/>
    <xf numFmtId="167" fontId="46" fillId="0" borderId="5" xfId="9" applyNumberFormat="1" applyFont="1" applyBorder="1" applyAlignment="1">
      <alignment horizontal="right"/>
    </xf>
    <xf numFmtId="167" fontId="53" fillId="0" borderId="18" xfId="6" applyNumberFormat="1" applyFont="1" applyBorder="1" applyAlignment="1">
      <alignment horizontal="right"/>
    </xf>
    <xf numFmtId="0" fontId="53" fillId="0" borderId="0" xfId="9" applyFont="1"/>
    <xf numFmtId="167" fontId="46" fillId="0" borderId="18" xfId="6" applyNumberFormat="1" applyFont="1" applyBorder="1" applyAlignment="1"/>
    <xf numFmtId="167" fontId="46" fillId="0" borderId="17" xfId="6" applyNumberFormat="1" applyFont="1" applyBorder="1" applyAlignment="1"/>
    <xf numFmtId="167" fontId="46" fillId="0" borderId="1" xfId="9" applyNumberFormat="1" applyFont="1" applyBorder="1" applyAlignment="1"/>
    <xf numFmtId="167" fontId="49" fillId="0" borderId="17" xfId="9" applyNumberFormat="1" applyFont="1" applyBorder="1" applyAlignment="1">
      <alignment vertical="center"/>
    </xf>
    <xf numFmtId="167" fontId="49" fillId="0" borderId="5" xfId="9" applyNumberFormat="1" applyFont="1" applyBorder="1" applyAlignment="1">
      <alignment horizontal="right"/>
    </xf>
    <xf numFmtId="167" fontId="48" fillId="0" borderId="30" xfId="11" applyNumberFormat="1" applyFont="1" applyBorder="1" applyAlignment="1">
      <alignment horizontal="right" vertical="center"/>
    </xf>
    <xf numFmtId="167" fontId="48" fillId="0" borderId="5" xfId="11" applyNumberFormat="1" applyFont="1" applyBorder="1" applyAlignment="1">
      <alignment horizontal="right" vertical="center"/>
    </xf>
    <xf numFmtId="167" fontId="49" fillId="0" borderId="30" xfId="11" applyNumberFormat="1" applyFont="1" applyBorder="1" applyAlignment="1">
      <alignment horizontal="right" vertical="center"/>
    </xf>
    <xf numFmtId="167" fontId="49" fillId="0" borderId="30" xfId="0" applyNumberFormat="1" applyFont="1" applyBorder="1" applyAlignment="1">
      <alignment horizontal="right" vertical="center"/>
    </xf>
    <xf numFmtId="167" fontId="50" fillId="0" borderId="18" xfId="11" applyNumberFormat="1" applyFont="1" applyBorder="1" applyAlignment="1">
      <alignment horizontal="right" vertical="center"/>
    </xf>
    <xf numFmtId="167" fontId="50" fillId="0" borderId="18" xfId="6" applyNumberFormat="1" applyFont="1" applyBorder="1" applyAlignment="1">
      <alignment horizontal="right"/>
    </xf>
    <xf numFmtId="167" fontId="48" fillId="0" borderId="30" xfId="6" applyNumberFormat="1" applyFont="1" applyBorder="1" applyAlignment="1">
      <alignment horizontal="right"/>
    </xf>
    <xf numFmtId="167" fontId="48" fillId="0" borderId="1" xfId="6" applyNumberFormat="1" applyFont="1" applyBorder="1" applyAlignment="1">
      <alignment horizontal="right"/>
    </xf>
    <xf numFmtId="167" fontId="49" fillId="0" borderId="30" xfId="9" applyNumberFormat="1" applyFont="1" applyBorder="1" applyAlignment="1">
      <alignment horizontal="right"/>
    </xf>
    <xf numFmtId="167" fontId="48" fillId="0" borderId="30" xfId="6" applyNumberFormat="1" applyFont="1" applyBorder="1" applyAlignment="1">
      <alignment horizontal="right" vertical="center"/>
    </xf>
    <xf numFmtId="0" fontId="45" fillId="0" borderId="3" xfId="9" applyFont="1" applyBorder="1" applyAlignment="1">
      <alignment horizontal="left" vertical="top" wrapText="1"/>
    </xf>
    <xf numFmtId="0" fontId="53" fillId="0" borderId="3" xfId="9" applyFont="1" applyBorder="1" applyAlignment="1">
      <alignment horizontal="left" vertical="top" wrapText="1"/>
    </xf>
    <xf numFmtId="0" fontId="18" fillId="8" borderId="1" xfId="9" applyFont="1" applyFill="1" applyBorder="1" applyAlignment="1">
      <alignment horizontal="center"/>
    </xf>
    <xf numFmtId="0" fontId="55" fillId="8" borderId="3" xfId="9" applyFont="1" applyFill="1" applyBorder="1" applyAlignment="1">
      <alignment horizontal="center" wrapText="1"/>
    </xf>
    <xf numFmtId="167" fontId="56" fillId="8" borderId="21" xfId="12" applyNumberFormat="1" applyFont="1" applyFill="1" applyBorder="1" applyAlignment="1">
      <alignment horizontal="right" vertical="center"/>
    </xf>
    <xf numFmtId="167" fontId="57" fillId="8" borderId="22" xfId="6" applyNumberFormat="1" applyFont="1" applyFill="1" applyBorder="1" applyAlignment="1">
      <alignment horizontal="right"/>
    </xf>
    <xf numFmtId="167" fontId="57" fillId="8" borderId="18" xfId="6" applyNumberFormat="1" applyFont="1" applyFill="1" applyBorder="1" applyAlignment="1">
      <alignment horizontal="right"/>
    </xf>
    <xf numFmtId="167" fontId="48" fillId="0" borderId="30" xfId="9" applyNumberFormat="1" applyFont="1" applyBorder="1" applyAlignment="1">
      <alignment horizontal="right" vertical="center"/>
    </xf>
    <xf numFmtId="0" fontId="56" fillId="8" borderId="1" xfId="11" applyFont="1" applyFill="1" applyBorder="1" applyAlignment="1">
      <alignment horizontal="center"/>
    </xf>
    <xf numFmtId="0" fontId="44" fillId="8" borderId="3" xfId="11" applyFont="1" applyFill="1" applyBorder="1"/>
    <xf numFmtId="167" fontId="56" fillId="8" borderId="17" xfId="12" applyNumberFormat="1" applyFont="1" applyFill="1" applyBorder="1" applyAlignment="1">
      <alignment horizontal="right" vertical="center"/>
    </xf>
    <xf numFmtId="167" fontId="56" fillId="8" borderId="1" xfId="12" applyNumberFormat="1" applyFont="1" applyFill="1" applyBorder="1" applyAlignment="1">
      <alignment horizontal="right" vertical="center"/>
    </xf>
    <xf numFmtId="167" fontId="57" fillId="8" borderId="18" xfId="11" applyNumberFormat="1" applyFont="1" applyFill="1" applyBorder="1" applyAlignment="1">
      <alignment horizontal="right" vertical="center"/>
    </xf>
    <xf numFmtId="166" fontId="18" fillId="7" borderId="1" xfId="11" applyNumberFormat="1" applyFont="1" applyFill="1" applyBorder="1" applyAlignment="1">
      <alignment horizontal="center" vertical="center" wrapText="1"/>
    </xf>
    <xf numFmtId="167" fontId="47" fillId="7" borderId="18" xfId="0" applyNumberFormat="1" applyFont="1" applyFill="1" applyBorder="1" applyAlignment="1">
      <alignment horizontal="center" vertical="center" wrapText="1"/>
    </xf>
    <xf numFmtId="167" fontId="50" fillId="0" borderId="31" xfId="11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 vertical="center"/>
    </xf>
    <xf numFmtId="167" fontId="50" fillId="0" borderId="18" xfId="6" applyNumberFormat="1" applyFont="1" applyBorder="1" applyAlignment="1">
      <alignment horizontal="right" vertical="center"/>
    </xf>
    <xf numFmtId="167" fontId="46" fillId="0" borderId="1" xfId="6" applyNumberFormat="1" applyFont="1" applyBorder="1" applyAlignment="1">
      <alignment horizontal="right" vertical="center"/>
    </xf>
    <xf numFmtId="0" fontId="52" fillId="3" borderId="1" xfId="0" applyNumberFormat="1" applyFont="1" applyFill="1" applyBorder="1" applyAlignment="1">
      <alignment vertical="top" wrapText="1"/>
    </xf>
    <xf numFmtId="0" fontId="51" fillId="3" borderId="3" xfId="0" applyNumberFormat="1" applyFont="1" applyFill="1" applyBorder="1" applyAlignment="1">
      <alignment vertical="top" wrapText="1"/>
    </xf>
    <xf numFmtId="0" fontId="53" fillId="0" borderId="3" xfId="9" applyFont="1" applyBorder="1" applyAlignment="1">
      <alignment vertical="top" wrapText="1"/>
    </xf>
    <xf numFmtId="0" fontId="45" fillId="0" borderId="3" xfId="9" applyFont="1" applyBorder="1" applyAlignment="1">
      <alignment vertical="top" wrapText="1"/>
    </xf>
    <xf numFmtId="0" fontId="44" fillId="3" borderId="3" xfId="9" applyFont="1" applyFill="1" applyBorder="1" applyAlignment="1">
      <alignment vertical="top" wrapText="1"/>
    </xf>
    <xf numFmtId="0" fontId="44" fillId="0" borderId="3" xfId="9" applyFont="1" applyBorder="1" applyAlignment="1">
      <alignment horizontal="left" vertical="top" wrapText="1"/>
    </xf>
    <xf numFmtId="0" fontId="51" fillId="0" borderId="3" xfId="9" applyFont="1" applyBorder="1" applyAlignment="1">
      <alignment horizontal="left" vertical="top" wrapText="1"/>
    </xf>
    <xf numFmtId="0" fontId="51" fillId="0" borderId="3" xfId="9" applyFont="1" applyBorder="1" applyAlignment="1">
      <alignment vertical="top" wrapText="1"/>
    </xf>
    <xf numFmtId="0" fontId="44" fillId="0" borderId="3" xfId="9" applyFont="1" applyBorder="1" applyAlignment="1">
      <alignment vertical="top" wrapText="1"/>
    </xf>
    <xf numFmtId="0" fontId="52" fillId="0" borderId="3" xfId="9" applyFont="1" applyBorder="1" applyAlignment="1">
      <alignment vertical="top" wrapText="1"/>
    </xf>
    <xf numFmtId="0" fontId="44" fillId="3" borderId="3" xfId="9" applyFont="1" applyFill="1" applyBorder="1" applyAlignment="1">
      <alignment horizontal="left" vertical="top" wrapText="1"/>
    </xf>
    <xf numFmtId="0" fontId="53" fillId="3" borderId="3" xfId="9" applyFont="1" applyFill="1" applyBorder="1" applyAlignment="1">
      <alignment horizontal="left" vertical="top" wrapText="1"/>
    </xf>
    <xf numFmtId="0" fontId="18" fillId="3" borderId="3" xfId="9" applyFont="1" applyFill="1" applyBorder="1" applyAlignment="1">
      <alignment vertical="top" wrapText="1"/>
    </xf>
    <xf numFmtId="0" fontId="19" fillId="0" borderId="3" xfId="9" applyFont="1" applyBorder="1" applyAlignment="1">
      <alignment vertical="top" wrapText="1"/>
    </xf>
    <xf numFmtId="0" fontId="53" fillId="0" borderId="3" xfId="9" applyFont="1" applyFill="1" applyBorder="1" applyAlignment="1">
      <alignment vertical="top" wrapText="1"/>
    </xf>
    <xf numFmtId="0" fontId="45" fillId="0" borderId="3" xfId="9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962" Type="http://schemas.openxmlformats.org/officeDocument/2006/relationships/revisionLog" Target="revisionLog137111.xml"/><Relationship Id="rId1975" Type="http://schemas.openxmlformats.org/officeDocument/2006/relationships/revisionLog" Target="revisionLog126.xml"/><Relationship Id="rId1970" Type="http://schemas.openxmlformats.org/officeDocument/2006/relationships/revisionLog" Target="revisionLog116.xml"/><Relationship Id="rId1978" Type="http://schemas.openxmlformats.org/officeDocument/2006/relationships/revisionLog" Target="revisionLog17.xml"/><Relationship Id="rId1928" Type="http://schemas.openxmlformats.org/officeDocument/2006/relationships/revisionLog" Target="revisionLog175.xml"/><Relationship Id="rId1949" Type="http://schemas.openxmlformats.org/officeDocument/2006/relationships/revisionLog" Target="revisionLog11431.xml"/><Relationship Id="rId1936" Type="http://schemas.openxmlformats.org/officeDocument/2006/relationships/revisionLog" Target="revisionLog11.xml"/><Relationship Id="rId1957" Type="http://schemas.openxmlformats.org/officeDocument/2006/relationships/revisionLog" Target="revisionLog14.xml"/><Relationship Id="rId1923" Type="http://schemas.openxmlformats.org/officeDocument/2006/relationships/revisionLog" Target="revisionLog1262.xml"/><Relationship Id="rId1944" Type="http://schemas.openxmlformats.org/officeDocument/2006/relationships/revisionLog" Target="revisionLog11321.xml"/><Relationship Id="rId1952" Type="http://schemas.openxmlformats.org/officeDocument/2006/relationships/revisionLog" Target="revisionLog13611.xml"/><Relationship Id="rId1931" Type="http://schemas.openxmlformats.org/officeDocument/2006/relationships/revisionLog" Target="revisionLog1125.xml"/><Relationship Id="rId1973" Type="http://schemas.openxmlformats.org/officeDocument/2006/relationships/revisionLog" Target="revisionLog138.xml"/><Relationship Id="rId1981" Type="http://schemas.openxmlformats.org/officeDocument/2006/relationships/revisionLog" Target="revisionLog12.xml"/><Relationship Id="rId1965" Type="http://schemas.openxmlformats.org/officeDocument/2006/relationships/revisionLog" Target="revisionLog128.xml"/><Relationship Id="rId1960" Type="http://schemas.openxmlformats.org/officeDocument/2006/relationships/revisionLog" Target="revisionLog1161.xml"/><Relationship Id="rId1927" Type="http://schemas.openxmlformats.org/officeDocument/2006/relationships/revisionLog" Target="revisionLog14211.xml"/><Relationship Id="rId1964" Type="http://schemas.openxmlformats.org/officeDocument/2006/relationships/revisionLog" Target="revisionLog113.xml"/><Relationship Id="rId1969" Type="http://schemas.openxmlformats.org/officeDocument/2006/relationships/revisionLog" Target="revisionLog114.xml"/><Relationship Id="rId1948" Type="http://schemas.openxmlformats.org/officeDocument/2006/relationships/revisionLog" Target="revisionLog112.xml"/><Relationship Id="rId1943" Type="http://schemas.openxmlformats.org/officeDocument/2006/relationships/revisionLog" Target="revisionLog1712.xml"/><Relationship Id="rId1922" Type="http://schemas.openxmlformats.org/officeDocument/2006/relationships/revisionLog" Target="revisionLog191.xml"/><Relationship Id="rId1930" Type="http://schemas.openxmlformats.org/officeDocument/2006/relationships/revisionLog" Target="revisionLog1331.xml"/><Relationship Id="rId1977" Type="http://schemas.openxmlformats.org/officeDocument/2006/relationships/revisionLog" Target="revisionLog137.xml"/><Relationship Id="rId1956" Type="http://schemas.openxmlformats.org/officeDocument/2006/relationships/revisionLog" Target="revisionLog1361.xml"/><Relationship Id="rId1951" Type="http://schemas.openxmlformats.org/officeDocument/2006/relationships/revisionLog" Target="revisionLog1351.xml"/><Relationship Id="rId1935" Type="http://schemas.openxmlformats.org/officeDocument/2006/relationships/revisionLog" Target="revisionLog1143111.xml"/><Relationship Id="rId1939" Type="http://schemas.openxmlformats.org/officeDocument/2006/relationships/revisionLog" Target="revisionLog114311.xml"/><Relationship Id="rId1980" Type="http://schemas.openxmlformats.org/officeDocument/2006/relationships/revisionLog" Target="revisionLog3.xml"/><Relationship Id="rId1972" Type="http://schemas.openxmlformats.org/officeDocument/2006/relationships/revisionLog" Target="revisionLog1371.xml"/><Relationship Id="rId1926" Type="http://schemas.openxmlformats.org/officeDocument/2006/relationships/revisionLog" Target="revisionLog1122.xml"/><Relationship Id="rId1947" Type="http://schemas.openxmlformats.org/officeDocument/2006/relationships/revisionLog" Target="revisionLog141.xml"/><Relationship Id="rId1968" Type="http://schemas.openxmlformats.org/officeDocument/2006/relationships/revisionLog" Target="revisionLog171.xml"/><Relationship Id="rId1934" Type="http://schemas.openxmlformats.org/officeDocument/2006/relationships/revisionLog" Target="revisionLog113211.xml"/><Relationship Id="rId1942" Type="http://schemas.openxmlformats.org/officeDocument/2006/relationships/revisionLog" Target="revisionLog1414.xml"/><Relationship Id="rId1921" Type="http://schemas.openxmlformats.org/officeDocument/2006/relationships/revisionLog" Target="revisionLog11221.xml"/><Relationship Id="rId1963" Type="http://schemas.openxmlformats.org/officeDocument/2006/relationships/revisionLog" Target="revisionLog1381.xml"/><Relationship Id="rId1976" Type="http://schemas.openxmlformats.org/officeDocument/2006/relationships/revisionLog" Target="revisionLog131.xml"/><Relationship Id="rId1971" Type="http://schemas.openxmlformats.org/officeDocument/2006/relationships/revisionLog" Target="revisionLog132.xml"/><Relationship Id="rId1955" Type="http://schemas.openxmlformats.org/officeDocument/2006/relationships/revisionLog" Target="revisionLog130.xml"/><Relationship Id="rId1950" Type="http://schemas.openxmlformats.org/officeDocument/2006/relationships/revisionLog" Target="revisionLog1163.xml"/><Relationship Id="rId1959" Type="http://schemas.openxmlformats.org/officeDocument/2006/relationships/revisionLog" Target="revisionLog1143.xml"/><Relationship Id="rId1954" Type="http://schemas.openxmlformats.org/officeDocument/2006/relationships/revisionLog" Target="revisionLog1132.xml"/><Relationship Id="rId1925" Type="http://schemas.openxmlformats.org/officeDocument/2006/relationships/revisionLog" Target="revisionLog13311.xml"/><Relationship Id="rId1933" Type="http://schemas.openxmlformats.org/officeDocument/2006/relationships/revisionLog" Target="revisionLog17121.xml"/><Relationship Id="rId1938" Type="http://schemas.openxmlformats.org/officeDocument/2006/relationships/revisionLog" Target="revisionLog1123.xml"/><Relationship Id="rId1967" Type="http://schemas.openxmlformats.org/officeDocument/2006/relationships/revisionLog" Target="revisionLog13711.xml"/><Relationship Id="rId1941" Type="http://schemas.openxmlformats.org/officeDocument/2006/relationships/revisionLog" Target="revisionLog1341.xml"/><Relationship Id="rId1946" Type="http://schemas.openxmlformats.org/officeDocument/2006/relationships/revisionLog" Target="revisionLog13511.xml"/><Relationship Id="rId1929" Type="http://schemas.openxmlformats.org/officeDocument/2006/relationships/revisionLog" Target="revisionLog1132111.xml"/><Relationship Id="rId1924" Type="http://schemas.openxmlformats.org/officeDocument/2006/relationships/revisionLog" Target="revisionLog1321.xml"/><Relationship Id="rId1937" Type="http://schemas.openxmlformats.org/officeDocument/2006/relationships/revisionLog" Target="revisionLog142.xml"/><Relationship Id="rId1979" Type="http://schemas.openxmlformats.org/officeDocument/2006/relationships/revisionLog" Target="revisionLog2.xml"/><Relationship Id="rId1953" Type="http://schemas.openxmlformats.org/officeDocument/2006/relationships/revisionLog" Target="revisionLog1713.xml"/><Relationship Id="rId1958" Type="http://schemas.openxmlformats.org/officeDocument/2006/relationships/revisionLog" Target="revisionLog19.xml"/><Relationship Id="rId1974" Type="http://schemas.openxmlformats.org/officeDocument/2006/relationships/revisionLog" Target="revisionLog139.xml"/><Relationship Id="rId1932" Type="http://schemas.openxmlformats.org/officeDocument/2006/relationships/revisionLog" Target="revisionLog1421.xml"/><Relationship Id="rId1940" Type="http://schemas.openxmlformats.org/officeDocument/2006/relationships/revisionLog" Target="revisionLog133.xml"/><Relationship Id="rId1945" Type="http://schemas.openxmlformats.org/officeDocument/2006/relationships/revisionLog" Target="revisionLog134.xml"/><Relationship Id="rId1966" Type="http://schemas.openxmlformats.org/officeDocument/2006/relationships/revisionLog" Target="revisionLog136.xml"/><Relationship Id="rId1961" Type="http://schemas.openxmlformats.org/officeDocument/2006/relationships/revisionLog" Target="revisionLog135.xml"/><Relationship Id="rId198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6CFB8D9-490A-413E-A8B8-55777BCAD116}" diskRevisions="1" revisionId="95032" version="3">
  <header guid="{3346EFE1-0E82-4C7A-8F11-78F085079EEE}" dateTime="2025-01-13T08:28:53" maxSheetId="26" userName="morgau_fin3" r:id="rId1921" minRId="92842" maxRId="928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2045835-C482-488E-BE82-AD201563B557}" dateTime="2025-01-13T08:36:23" maxSheetId="26" userName="morgau_fin3" r:id="rId1922" minRId="92877" maxRId="928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65CC10-7010-4CBD-A317-09CBF6955BBA}" dateTime="2025-01-13T08:42:08" maxSheetId="26" userName="morgau_fin3" r:id="rId1923" minRId="92912" maxRId="929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45C1FA-23E6-465F-A395-C567B5C9F234}" dateTime="2025-01-13T08:44:30" maxSheetId="26" userName="morgau_fin3" r:id="rId1924" minRId="92953" maxRId="929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2653AB-DF1B-4816-8DBA-DFCEA3183A37}" dateTime="2025-01-13T09:30:19" maxSheetId="26" userName="morgau_fin3" r:id="rId1925" minRId="92987" maxRId="930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986AFC8-47EA-4CAE-B23A-3C55F71267C5}" dateTime="2025-01-13T09:31:14" maxSheetId="26" userName="morgau_fin3" r:id="rId1926" minRId="93032" maxRId="930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48F5A9B-7F6A-4B52-BF6B-CED84B497B78}" dateTime="2025-01-13T09:32:16" maxSheetId="26" userName="morgau_fin3" r:id="rId1927" minRId="93068" maxRId="930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D48D6C-12E6-4E9F-AAD7-3A92C4222EE5}" dateTime="2025-01-13T09:34:02" maxSheetId="26" userName="morgau_fin3" r:id="rId1928" minRId="93102" maxRId="93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CD79361-1370-4A7F-8A2D-A82534FE6137}" dateTime="2025-01-13T09:38:30" maxSheetId="26" userName="morgau_fin3" r:id="rId1929" minRId="93134" maxRId="931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1BBFB0-F3CE-4BAE-B52E-851FBB165A01}" dateTime="2025-01-13T09:41:24" maxSheetId="26" userName="morgau_fin3" r:id="rId1930" minRId="93173" maxRId="931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22D3A1-03FD-4750-8671-B7EB72C52B4B}" dateTime="2025-01-13T09:43:41" maxSheetId="26" userName="morgau_fin3" r:id="rId1931" minRId="932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0884C4-D0AC-40FB-B45E-96EEE2A7717F}" dateTime="2025-01-13T09:49:47" maxSheetId="26" userName="morgau_fin3" r:id="rId1932" minRId="93238" maxRId="932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877F11-6FE6-40C7-83A0-33240D7CF1A7}" dateTime="2025-01-13T09:52:06" maxSheetId="26" userName="morgau_fin3" r:id="rId1933" minRId="93274" maxRId="932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0B40A0E-80EB-4324-BB49-2802372163A9}" dateTime="2025-01-13T10:03:58" maxSheetId="26" userName="morgau_fin3" r:id="rId1934" minRId="93308" maxRId="933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E173EA-0DFB-460A-88FF-1E715348CB69}" dateTime="2025-01-13T10:13:01" maxSheetId="26" userName="morgau_fin3" r:id="rId1935" minRId="93344" maxRId="933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286073B-7109-4D65-AB31-19874C488489}" dateTime="2025-01-13T10:19:31" maxSheetId="26" userName="morgau_fin3" r:id="rId1936" minRId="93377" maxRId="933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8C43889-BE89-44D0-9749-F5060433FDFC}" dateTime="2025-01-13T10:32:27" maxSheetId="26" userName="morgau_fin3" r:id="rId1937" minRId="934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38895D-5E0B-4B76-9EED-E7D7487A4430}" dateTime="2025-01-13T10:34:29" maxSheetId="26" userName="morgau_fin3" r:id="rId193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D19A5-57BB-4797-8AEF-74632E37F73F}" dateTime="2025-01-13T10:34:56" maxSheetId="26" userName="morgau_fin3" r:id="rId19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42B2549-DC7F-4ACC-A416-6788E9B350EA}" dateTime="2025-01-13T10:37:24" maxSheetId="26" userName="morgau_fin3" r:id="rId1940" minRId="93504" maxRId="935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52E0C4-28E7-498E-B0E0-06C77ACC4F35}" dateTime="2025-01-13T10:53:38" maxSheetId="26" userName="morgau_fin3" r:id="rId1941" minRId="935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8C9B1-84F7-49FD-AABA-10DE732E0102}" dateTime="2025-01-13T10:57:30" maxSheetId="26" userName="morgau_fin3" r:id="rId1942" minRId="93567" maxRId="935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931BB3-507A-4327-943F-A0167064CA3E}" dateTime="2025-01-13T10:58:36" maxSheetId="26" userName="morgau_fin3" r:id="rId1943" minRId="93607" maxRId="936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2EDD462-4445-4F7D-B650-688FDBC5BEFD}" dateTime="2025-01-13T11:00:16" maxSheetId="26" userName="morgau_fin3" r:id="rId1944" minRId="93640" maxRId="936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6FF202-E808-40FD-85BC-DCC8522A4211}" dateTime="2025-01-13T11:00:31" maxSheetId="26" userName="morgau_fin3" r:id="rId19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C51E48-AC0B-4721-81BB-2A93759747AE}" dateTime="2025-01-13T11:01:45" maxSheetId="26" userName="morgau_fin3" r:id="rId19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D841830-D4F8-42F5-B9DA-DD6E3241808A}" dateTime="2025-01-14T17:01:13" maxSheetId="26" userName="morgau_fin3" r:id="rId194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390AA5-72DC-48B5-B34A-E9881FC72822}" dateTime="2025-01-15T10:17:32" maxSheetId="26" userName="morgau_fin3" r:id="rId1948" minRId="93767" maxRId="937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6B350E-8E25-4CEC-955E-6F8EA6997C6B}" dateTime="2025-01-15T10:18:44" maxSheetId="26" userName="morgau_fin3" r:id="rId1949" minRId="93817" maxRId="938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6B902F9-D83B-42B2-925F-9AB49EF32409}" dateTime="2025-01-15T10:20:02" maxSheetId="26" userName="morgau_fin3" r:id="rId1950" minRId="93850" maxRId="9385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DEA13C4-4BCE-4139-80C7-48BC90B1B54E}" dateTime="2025-01-15T10:25:31" maxSheetId="26" userName="morgau_fin3" r:id="rId1951" minRId="93883" maxRId="93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DE6AD12-5E2E-486B-9786-18B3143D54C0}" dateTime="2025-01-15T10:28:10" maxSheetId="26" userName="morgau_fin3" r:id="rId1952" minRId="93929" maxRId="939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7E450D-550F-4E8D-AAE4-43B1F70F2167}" dateTime="2025-01-15T11:11:28" maxSheetId="26" userName="morgau_fin3" r:id="rId1953" minRId="93966" maxRId="940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08BD35-D506-4F04-B366-269381335C2B}" dateTime="2025-01-15T11:15:52" maxSheetId="26" userName="morgau_fin3" r:id="rId1954" minRId="94038" maxRId="940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9F07A4D-5B4E-425B-B482-D32A21D0AE56}" dateTime="2025-01-15T11:42:12" maxSheetId="26" userName="morgau_fin3" r:id="rId1955" minRId="94080" maxRId="940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289D98E-9673-4F02-9315-37B4920C000C}" dateTime="2025-01-15T11:42:28" maxSheetId="26" userName="morgau_fin3" r:id="rId19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CD39F1-08A9-42E9-AD8D-88EB84BBAE7F}" dateTime="2025-01-15T11:51:04" maxSheetId="26" userName="morgau_fin3" r:id="rId19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5A4689-748B-434D-8688-F2FB584C3BD1}" dateTime="2025-01-15T14:10:36" maxSheetId="26" userName="morgau_fin3" r:id="rId1958" minRId="94184" maxRId="941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6B8650E-1DCC-4468-80DA-0062D38C5BAD}" dateTime="2025-01-15T14:17:56" maxSheetId="26" userName="morgau_fin3" r:id="rId1959" minRId="94226" maxRId="942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5ADA24-80C4-4653-BFE1-3A300654BCD2}" dateTime="2025-01-15T14:18:42" maxSheetId="26" userName="morgau_fin3" r:id="rId19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FDE80E3-326F-4213-9FE4-C18D39A74BBC}" dateTime="2025-01-15T14:30:22" maxSheetId="26" userName="morgau_fin3" r:id="rId1961" minRId="94291" maxRId="94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C789C8-DEF8-4C33-BE93-6F073B27259C}" dateTime="2025-01-15T14:37:30" maxSheetId="26" userName="morgau_fin3" r:id="rId1962" minRId="94324" maxRId="943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361CC0-AE96-4067-A917-EE677D524D82}" dateTime="2025-01-15T14:42:47" maxSheetId="26" userName="morgau_fin3" r:id="rId1963" minRId="94358" maxRId="943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F7D086-E232-4C16-87CE-F8F78C52185B}" dateTime="2025-01-15T14:57:49" maxSheetId="26" userName="morgau_fin3" r:id="rId19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EDF9C3B-434A-4557-B6EB-AD28ECAD014E}" dateTime="2025-01-15T14:59:30" maxSheetId="26" userName="morgau_fin3" r:id="rId1965" minRId="94423" maxRId="944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BD94A2-82D4-43B8-8C54-D268C7FC95C7}" dateTime="2025-01-15T15:05:37" maxSheetId="26" userName="morgau_fin3" r:id="rId1966" minRId="94455" maxRId="944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59A46A-2462-43BE-B9C1-29CF40B565FC}" dateTime="2025-01-15T15:15:14" maxSheetId="26" userName="morgau_fin3" r:id="rId1967" minRId="94493" maxRId="944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8DD9CE-511B-49A0-B6AA-7BF24A579839}" dateTime="2025-01-15T15:16:40" maxSheetId="26" userName="morgau_fin3" r:id="rId1968" minRId="945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22B8F-4BDC-4E49-B30B-094C06F6C649}" dateTime="2025-01-15T15:35:29" maxSheetId="26" userName="morgau_fin3" r:id="rId1969" minRId="94557" maxRId="945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614B2BB-7864-4FEB-94BD-31119C1E9CD1}" dateTime="2025-01-15T16:11:11" maxSheetId="26" userName="morgau_fin3" r:id="rId1970" minRId="94591" maxRId="946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3AB4B6-A910-4C94-BEBA-10CB1BCE2E62}" dateTime="2025-01-15T16:11:16" maxSheetId="26" userName="morgau_fin3" r:id="rId19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EA7805-6DFE-45D0-B8C4-0A0ACD01C6B2}" dateTime="2025-01-15T16:14:58" maxSheetId="26" userName="morgau_fin3" r:id="rId1972" minRId="946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9ECCDC4-FC48-4487-BF04-31DAF3779A1A}" dateTime="2025-01-15T16:19:24" maxSheetId="26" userName="morgau_fin3" r:id="rId1973" minRId="94695" maxRId="946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2C6B1E7-C5E3-449D-B7E5-ABA932633C2C}" dateTime="2025-01-15T16:22:16" maxSheetId="26" userName="morgau_fin3" r:id="rId1974" minRId="94727" maxRId="947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5FDE6-D70F-4E65-B993-5BF91436D8F7}" dateTime="2025-01-15T16:37:13" maxSheetId="26" userName="morgau_fin3" r:id="rId1975" minRId="94759" maxRId="94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006053D-404F-4527-BD0C-491FD5A3CBF1}" dateTime="2025-01-15T16:42:45" maxSheetId="26" userName="morgau_fin3" r:id="rId1976" minRId="94800" maxRId="948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E10FB1-D7E6-4B47-92DB-949D227C9A80}" dateTime="2025-01-15T16:50:07" maxSheetId="26" userName="morgau_fin3" r:id="rId19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8C6FF0-69E9-4F3B-82B9-90D034122F82}" dateTime="2025-01-16T14:47:03" maxSheetId="26" userName="morgau_fin3" r:id="rId19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3D0354-A1CF-486B-9F90-AEE5BF864CB1}" dateTime="2025-01-16T16:50:40" maxSheetId="26" userName="Ананьева Рената Иосифовна" r:id="rId1979" minRId="94892" maxRId="949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D4F2AD3-F07D-4B8D-9E14-A3EFED96CC9C}" dateTime="2025-01-16T16:50:53" maxSheetId="26" userName="Ананьева Рената Иосифовна" r:id="rId19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59E52D-5B78-4B2C-B92A-C389541BDF6C}" dateTime="2025-01-16T16:54:31" maxSheetId="26" userName="morgau_fin3" r:id="rId19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CFB8D9-490A-413E-A8B8-55777BCAD116}" dateTime="2025-01-17T11:13:36" maxSheetId="26" userName="morgau_fin3" r:id="rId1982" minRId="9500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5002" sId="3">
    <nc r="E195">
      <f>SUM(D195/C195*100)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92" sId="3">
    <oc r="E12">
      <f>SUM(D12/C12*100)</f>
    </oc>
    <nc r="E12"/>
  </rcc>
  <rcc rId="94893" sId="3">
    <oc r="E15">
      <f>SUM(D15/C15*100)</f>
    </oc>
    <nc r="E15"/>
  </rcc>
  <rcc rId="94894" sId="3">
    <oc r="G66">
      <f>SUM(D66/F66*100)</f>
    </oc>
    <nc r="G66"/>
  </rcc>
  <rcc rId="94895" sId="3">
    <oc r="E166">
      <f>SUM(D166/C166*100)</f>
    </oc>
    <nc r="E166"/>
  </rcc>
  <rcc rId="94896" sId="3">
    <oc r="G195">
      <f>SUM(D195/F195*100)</f>
    </oc>
    <nc r="G195"/>
  </rcc>
  <rcc rId="94897" sId="3">
    <nc r="G181">
      <f>SUM(D181/F181*100)</f>
    </nc>
  </rcc>
  <rcc rId="94898" sId="3">
    <oc r="G182">
      <f>SUM(D182/F182*100)</f>
    </oc>
    <nc r="G182">
      <f>SUM(D182/F182*100)</f>
    </nc>
  </rcc>
  <rcc rId="94899" sId="3">
    <nc r="G183">
      <f>SUM(D183/F183*100)</f>
    </nc>
  </rcc>
  <rcc rId="94900" sId="3">
    <nc r="G184">
      <f>SUM(D184/F184*100)</f>
    </nc>
  </rcc>
  <rcc rId="94901" sId="3">
    <oc r="G185">
      <f>SUM(D185/F185*100)</f>
    </oc>
    <nc r="G185">
      <f>SUM(D185/F185*100)</f>
    </nc>
  </rcc>
  <rcc rId="94902" sId="3">
    <nc r="G186">
      <f>SUM(D186/F186*100)</f>
    </nc>
  </rcc>
  <rcc rId="94903" sId="3">
    <nc r="G187">
      <f>SUM(D187/F187*100)</f>
    </nc>
  </rcc>
  <rcc rId="94904" sId="3">
    <nc r="G188">
      <f>SUM(D188/F188*100)</f>
    </nc>
  </rcc>
  <rcc rId="94905" sId="3">
    <nc r="G152">
      <f>SUM(D152/F152*100)</f>
    </nc>
  </rcc>
  <rcc rId="94906" sId="3">
    <nc r="G153">
      <f>SUM(D153/F153*100)</f>
    </nc>
  </rcc>
  <rcc rId="94907" sId="3">
    <nc r="G103">
      <f>SUM(D103/F103*100)</f>
    </nc>
  </rcc>
  <rcc rId="94908" sId="3">
    <nc r="G104">
      <f>SUM(D104/F104*100)</f>
    </nc>
  </rcc>
  <rcc rId="94909" sId="3">
    <nc r="G105">
      <f>SUM(D105/F105*100)</f>
    </nc>
  </rcc>
  <rcc rId="94910" sId="3">
    <nc r="G90">
      <f>SUM(D90/F90*100)</f>
    </nc>
  </rcc>
  <rfmt sheetId="3" sqref="D5:D6" start="0" length="0">
    <dxf>
      <border>
        <left style="thin">
          <color indexed="64"/>
        </left>
      </border>
    </dxf>
  </rfmt>
  <rfmt sheetId="3" sqref="D5:D6" start="0" length="0">
    <dxf>
      <border>
        <right style="thin">
          <color indexed="64"/>
        </right>
      </border>
    </dxf>
  </rfmt>
  <rfmt sheetId="3" sqref="D5:D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3" sqref="D13:D30" start="0" length="0">
    <dxf>
      <border>
        <left style="thin">
          <color indexed="64"/>
        </left>
      </border>
    </dxf>
  </rfmt>
  <rfmt sheetId="3" sqref="D13:D3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3" sqref="D3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D49:D60" start="0" length="0">
    <dxf>
      <border>
        <left style="thin">
          <color indexed="64"/>
        </left>
      </border>
    </dxf>
  </rfmt>
  <rfmt sheetId="3" sqref="D49:D6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3" sqref="E48:G48" start="0" length="2147483647">
    <dxf>
      <font>
        <b/>
      </font>
    </dxf>
  </rfmt>
  <rfmt sheetId="3" sqref="E50:G50" start="0" length="2147483647">
    <dxf>
      <font>
        <b/>
      </font>
    </dxf>
  </rfmt>
  <rfmt sheetId="3" sqref="E53:G53" start="0" length="2147483647">
    <dxf>
      <font>
        <b/>
      </font>
    </dxf>
  </rfmt>
  <rfmt sheetId="3" sqref="E59:G59" start="0" length="2147483647">
    <dxf>
      <font>
        <b/>
      </font>
    </dxf>
  </rfmt>
  <rfmt sheetId="3" sqref="E65:G65" start="0" length="2147483647">
    <dxf>
      <font>
        <b/>
      </font>
    </dxf>
  </rfmt>
  <rfmt sheetId="3" sqref="D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68:G69" start="0" length="2147483647">
    <dxf>
      <font>
        <b/>
      </font>
    </dxf>
  </rfmt>
  <rfmt sheetId="3" sqref="E78:G78" start="0" length="2147483647">
    <dxf>
      <font>
        <b/>
      </font>
    </dxf>
  </rfmt>
  <rfmt sheetId="3" sqref="E82:G82" start="0" length="2147483647">
    <dxf>
      <font>
        <b/>
      </font>
    </dxf>
  </rfmt>
  <rfmt sheetId="3" sqref="E91:G91" start="0" length="2147483647">
    <dxf>
      <font>
        <b/>
      </font>
    </dxf>
  </rfmt>
  <rfmt sheetId="3" sqref="E93:G93" start="0" length="2147483647">
    <dxf>
      <font>
        <b/>
      </font>
    </dxf>
  </rfmt>
  <rfmt sheetId="3" sqref="E98:G98" start="0" length="2147483647">
    <dxf>
      <font>
        <b/>
      </font>
    </dxf>
  </rfmt>
  <rfmt sheetId="3" sqref="E106:G106" start="0" length="2147483647">
    <dxf>
      <font>
        <b/>
      </font>
    </dxf>
  </rfmt>
  <rfmt sheetId="3" sqref="D10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108:G108" start="0" length="2147483647">
    <dxf>
      <font>
        <b/>
      </font>
    </dxf>
  </rfmt>
  <rfmt sheetId="3" sqref="E116:G116" start="0" length="2147483647">
    <dxf>
      <font>
        <b/>
      </font>
    </dxf>
  </rfmt>
  <rcc rId="94911" sId="3">
    <oc r="E117">
      <f>SUM(D117/C117*100)</f>
    </oc>
    <nc r="E117"/>
  </rcc>
  <rfmt sheetId="3" sqref="E121:G121" start="0" length="2147483647">
    <dxf>
      <font>
        <b/>
      </font>
    </dxf>
  </rfmt>
  <rfmt sheetId="3" sqref="D13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144:G144" start="0" length="2147483647">
    <dxf>
      <font>
        <b/>
      </font>
    </dxf>
  </rfmt>
  <rfmt sheetId="3" sqref="D14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149:G149" start="0" length="2147483647">
    <dxf>
      <font>
        <b/>
      </font>
    </dxf>
  </rfmt>
  <rfmt sheetId="3" sqref="B156:B165">
    <dxf>
      <alignment vertical="top" readingOrder="0"/>
    </dxf>
  </rfmt>
  <rfmt sheetId="3" sqref="E172:G172" start="0" length="2147483647">
    <dxf>
      <font>
        <b/>
      </font>
    </dxf>
  </rfmt>
  <rfmt sheetId="3" sqref="E180:G180" start="0" length="2147483647">
    <dxf>
      <font>
        <b/>
      </font>
    </dxf>
  </rfmt>
  <rfmt sheetId="3" sqref="E190:G190" start="0" length="2147483647">
    <dxf>
      <font>
        <b/>
      </font>
    </dxf>
  </rfmt>
  <rfmt sheetId="3" sqref="A200:G200" start="0" length="2147483647">
    <dxf>
      <font>
        <b val="0"/>
      </font>
    </dxf>
  </rfmt>
  <rfmt sheetId="3" sqref="A200:G200" start="0" length="2147483647">
    <dxf>
      <font>
        <b/>
      </font>
    </dxf>
  </rfmt>
  <rfmt sheetId="3" sqref="B200" start="0" length="2147483647">
    <dxf>
      <font>
        <sz val="24"/>
      </font>
    </dxf>
  </rfmt>
  <rfmt sheetId="3" sqref="C200:G200" start="0" length="2147483647">
    <dxf>
      <font>
        <sz val="26"/>
      </font>
    </dxf>
  </rfmt>
  <rfmt sheetId="3" sqref="A200:G200">
    <dxf>
      <fill>
        <patternFill>
          <bgColor theme="2" tint="-9.9978637043366805E-2"/>
        </patternFill>
      </fill>
    </dxf>
  </rfmt>
  <rfmt sheetId="3" sqref="D1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78:G78" start="0" length="2147483647">
    <dxf>
      <font>
        <sz val="26"/>
      </font>
    </dxf>
  </rfmt>
  <rfmt sheetId="3" sqref="B78" start="0" length="2147483647">
    <dxf>
      <font>
        <sz val="18"/>
      </font>
    </dxf>
  </rfmt>
  <rfmt sheetId="3" sqref="A78:G78">
    <dxf>
      <fill>
        <patternFill>
          <bgColor theme="2" tint="-9.9978637043366805E-2"/>
        </patternFill>
      </fill>
    </dxf>
  </rfmt>
  <rfmt sheetId="3" sqref="C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81:G81" start="0" length="2147483647">
    <dxf>
      <font>
        <b/>
      </font>
    </dxf>
  </rfmt>
  <rfmt sheetId="3" sqref="E28:G28" start="0" length="2147483647">
    <dxf>
      <font>
        <b/>
      </font>
    </dxf>
  </rfmt>
  <rfmt sheetId="3" sqref="E26:G26" start="0" length="2147483647">
    <dxf>
      <font>
        <b/>
      </font>
    </dxf>
  </rfmt>
  <rfmt sheetId="3" sqref="E18:G18" start="0" length="2147483647">
    <dxf>
      <font>
        <b/>
      </font>
    </dxf>
  </rfmt>
  <rfmt sheetId="3" sqref="E13:G13" start="0" length="2147483647">
    <dxf>
      <font>
        <b/>
      </font>
    </dxf>
  </rfmt>
  <rfmt sheetId="3" sqref="E6:G6" start="0" length="2147483647">
    <dxf>
      <font>
        <b/>
      </font>
    </dxf>
  </rfmt>
  <rfmt sheetId="3" sqref="E37:G38" start="0" length="2147483647">
    <dxf>
      <font>
        <b/>
      </font>
    </dxf>
  </rfmt>
  <rfmt sheetId="3" sqref="D3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C83:G104">
    <dxf>
      <alignment vertical="bottom" readingOrder="0"/>
    </dxf>
  </rfmt>
  <rfmt sheetId="3" sqref="C83:G104">
    <dxf>
      <alignment vertical="center" readingOrder="0"/>
    </dxf>
  </rfmt>
  <rfmt sheetId="3" sqref="B108:B192">
    <dxf>
      <alignment vertical="top" readingOrder="0"/>
    </dxf>
  </rfmt>
  <rfmt sheetId="3" sqref="B139" start="0" length="2147483647">
    <dxf>
      <font>
        <sz val="16"/>
      </font>
    </dxf>
  </rfmt>
  <rfmt sheetId="3" sqref="B135:B142" start="0" length="2147483647">
    <dxf>
      <font>
        <sz val="16"/>
      </font>
    </dxf>
  </rfmt>
  <rdn rId="0" localSheetId="1" customView="1" name="Z_A486C6EE_08B2_475E_8DA1_C3C3163412A9_.wvu.PrintArea" hidden="1" oldHidden="1">
    <formula>Консол!$A$1:$H$52</formula>
  </rdn>
  <rdn rId="0" localSheetId="1" customView="1" name="Z_A486C6EE_08B2_475E_8DA1_C3C3163412A9_.wvu.Rows" hidden="1" oldHidden="1">
    <formula>Консол!$45:$47</formula>
  </rdn>
  <rdn rId="0" localSheetId="2" customView="1" name="Z_A486C6EE_08B2_475E_8DA1_C3C3163412A9_.wvu.PrintArea" hidden="1" oldHidden="1">
    <formula>Справка!$A$1:$FE$31</formula>
  </rdn>
  <rdn rId="0" localSheetId="2" customView="1" name="Z_A486C6EE_08B2_475E_8DA1_C3C3163412A9_.wvu.Cols" hidden="1" oldHidden="1">
    <formula>Справка!$BB:$BD,Справка!$BH:$BJ,Справка!$BN:$BP,Справка!$BR:$BS,Справка!$BZ:$CE,Справка!$DD:$DL</formula>
  </rdn>
  <rdn rId="0" localSheetId="3" customView="1" name="Z_A486C6EE_08B2_475E_8DA1_C3C3163412A9_.wvu.PrintArea" hidden="1" oldHidden="1">
    <formula>район!$A$1:$G$203</formula>
  </rdn>
  <rdn rId="0" localSheetId="3" customView="1" name="Z_A486C6EE_08B2_475E_8DA1_C3C3163412A9_.wvu.Rows" hidden="1" oldHidden="1">
    <formula>район!$199:$199</formula>
  </rdn>
  <rdn rId="0" localSheetId="4" customView="1" name="Z_A486C6EE_08B2_475E_8DA1_C3C3163412A9_.wvu.PrintArea" hidden="1" oldHidden="1">
    <formula>Але!$A$1:$F$97</formula>
  </rdn>
  <rdn rId="0" localSheetId="4" customView="1" name="Z_A486C6EE_08B2_475E_8DA1_C3C3163412A9_.wvu.Rows" hidden="1" oldHidden="1">
    <formula>Але!$19:$24,Але!$28:$28,Але!$40:$40,Але!$55:$56,Але!$63:$64,Але!$69:$70,Але!$74:$74,Але!$79:$82,Але!$86:$93,Але!$142:$142</formula>
  </rdn>
  <rdn rId="0" localSheetId="5" customView="1" name="Z_A486C6EE_08B2_475E_8DA1_C3C3163412A9_.wvu.PrintArea" hidden="1" oldHidden="1">
    <formula>Сун!$A$1:$F$105</formula>
  </rdn>
  <rdn rId="0" localSheetId="5" customView="1" name="Z_A486C6EE_08B2_475E_8DA1_C3C3163412A9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A486C6EE_08B2_475E_8DA1_C3C3163412A9_.wvu.PrintArea" hidden="1" oldHidden="1">
    <formula>Иль!$A$1:$F$103</formula>
  </rdn>
  <rdn rId="0" localSheetId="6" customView="1" name="Z_A486C6EE_08B2_475E_8DA1_C3C3163412A9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A486C6EE_08B2_475E_8DA1_C3C3163412A9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A486C6EE_08B2_475E_8DA1_C3C3163412A9_.wvu.PrintArea" hidden="1" oldHidden="1">
    <formula>Мор!$A$1:$F$101</formula>
  </rdn>
  <rdn rId="0" localSheetId="8" customView="1" name="Z_A486C6EE_08B2_475E_8DA1_C3C3163412A9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A486C6EE_08B2_475E_8DA1_C3C3163412A9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A486C6EE_08B2_475E_8DA1_C3C3163412A9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A486C6EE_08B2_475E_8DA1_C3C3163412A9_.wvu.Rows" hidden="1" oldHidden="1">
    <formula>Сят!$19:$24,Сят!$38:$38,Сят!$45:$47,Сят!$57:$57,Сят!$59:$60,Сят!$67:$68,Сят!$78:$78,Сят!$83:$87,Сят!$90:$97,Сят!$143:$143</formula>
  </rdn>
  <rdn rId="0" localSheetId="12" customView="1" name="Z_A486C6EE_08B2_475E_8DA1_C3C3163412A9_.wvu.PrintArea" hidden="1" oldHidden="1">
    <formula>Тор!$A$1:$F$101</formula>
  </rdn>
  <rdn rId="0" localSheetId="12" customView="1" name="Z_A486C6EE_08B2_475E_8DA1_C3C3163412A9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A486C6EE_08B2_475E_8DA1_C3C3163412A9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A486C6EE_08B2_475E_8DA1_C3C3163412A9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A486C6EE_08B2_475E_8DA1_C3C3163412A9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A486C6EE_08B2_475E_8DA1_C3C3163412A9_.wvu.PrintArea" hidden="1" oldHidden="1">
    <formula>Юнг!$A$1:$F$100</formula>
  </rdn>
  <rdn rId="0" localSheetId="16" customView="1" name="Z_A486C6EE_08B2_475E_8DA1_C3C3163412A9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A486C6EE_08B2_475E_8DA1_C3C3163412A9_.wvu.Rows" hidden="1" oldHidden="1">
    <formula>Юсь!$19:$24,Юсь!$45:$50,Юсь!$59:$59,Юсь!$61:$62,Юсь!$69:$70,Юсь!$85:$89,Юсь!$92:$99,Юсь!$143:$143</formula>
  </rdn>
  <rdn rId="0" localSheetId="18" customView="1" name="Z_A486C6EE_08B2_475E_8DA1_C3C3163412A9_.wvu.PrintArea" hidden="1" oldHidden="1">
    <formula>Яра!$A$1:$F$102</formula>
  </rdn>
  <rdn rId="0" localSheetId="18" customView="1" name="Z_A486C6EE_08B2_475E_8DA1_C3C3163412A9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A486C6EE_08B2_475E_8DA1_C3C3163412A9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A486C6EE_08B2_475E_8DA1_C3C3163412A9_.wvu.Rows" hidden="1" oldHidden="1">
    <formula>Лист1!$82:$84</formula>
  </rdn>
  <rcv guid="{A486C6EE-08B2-475E-8DA1-C3C3163412A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86C6EE-08B2-475E-8DA1-C3C3163412A9}" action="delete"/>
  <rdn rId="0" localSheetId="1" customView="1" name="Z_A486C6EE_08B2_475E_8DA1_C3C3163412A9_.wvu.PrintArea" hidden="1" oldHidden="1">
    <formula>Консол!$A$1:$H$52</formula>
    <oldFormula>Консол!$A$1:$H$52</oldFormula>
  </rdn>
  <rdn rId="0" localSheetId="1" customView="1" name="Z_A486C6EE_08B2_475E_8DA1_C3C3163412A9_.wvu.Rows" hidden="1" oldHidden="1">
    <formula>Консол!$45:$47</formula>
    <oldFormula>Консол!$45:$47</oldFormula>
  </rdn>
  <rdn rId="0" localSheetId="2" customView="1" name="Z_A486C6EE_08B2_475E_8DA1_C3C3163412A9_.wvu.PrintArea" hidden="1" oldHidden="1">
    <formula>Справка!$A$1:$FE$31</formula>
    <oldFormula>Справка!$A$1:$FE$31</oldFormula>
  </rdn>
  <rdn rId="0" localSheetId="2" customView="1" name="Z_A486C6EE_08B2_475E_8DA1_C3C3163412A9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A486C6EE_08B2_475E_8DA1_C3C3163412A9_.wvu.PrintArea" hidden="1" oldHidden="1">
    <formula>район!$A$1:$G$203</formula>
    <oldFormula>район!$A$1:$G$203</oldFormula>
  </rdn>
  <rdn rId="0" localSheetId="3" customView="1" name="Z_A486C6EE_08B2_475E_8DA1_C3C3163412A9_.wvu.Rows" hidden="1" oldHidden="1">
    <formula>район!$199:$199</formula>
    <oldFormula>район!$199:$199</oldFormula>
  </rdn>
  <rdn rId="0" localSheetId="4" customView="1" name="Z_A486C6EE_08B2_475E_8DA1_C3C3163412A9_.wvu.PrintArea" hidden="1" oldHidden="1">
    <formula>Але!$A$1:$F$97</formula>
    <oldFormula>Але!$A$1:$F$97</oldFormula>
  </rdn>
  <rdn rId="0" localSheetId="4" customView="1" name="Z_A486C6EE_08B2_475E_8DA1_C3C3163412A9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A486C6EE_08B2_475E_8DA1_C3C3163412A9_.wvu.PrintArea" hidden="1" oldHidden="1">
    <formula>Сун!$A$1:$F$105</formula>
    <oldFormula>Сун!$A$1:$F$105</oldFormula>
  </rdn>
  <rdn rId="0" localSheetId="5" customView="1" name="Z_A486C6EE_08B2_475E_8DA1_C3C3163412A9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A486C6EE_08B2_475E_8DA1_C3C3163412A9_.wvu.PrintArea" hidden="1" oldHidden="1">
    <formula>Иль!$A$1:$F$103</formula>
    <oldFormula>Иль!$A$1:$F$103</oldFormula>
  </rdn>
  <rdn rId="0" localSheetId="6" customView="1" name="Z_A486C6EE_08B2_475E_8DA1_C3C3163412A9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A486C6EE_08B2_475E_8DA1_C3C3163412A9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A486C6EE_08B2_475E_8DA1_C3C3163412A9_.wvu.PrintArea" hidden="1" oldHidden="1">
    <formula>Мор!$A$1:$F$101</formula>
    <oldFormula>Мор!$A$1:$F$101</oldFormula>
  </rdn>
  <rdn rId="0" localSheetId="8" customView="1" name="Z_A486C6EE_08B2_475E_8DA1_C3C3163412A9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A486C6EE_08B2_475E_8DA1_C3C3163412A9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A486C6EE_08B2_475E_8DA1_C3C3163412A9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A486C6EE_08B2_475E_8DA1_C3C3163412A9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A486C6EE_08B2_475E_8DA1_C3C3163412A9_.wvu.PrintArea" hidden="1" oldHidden="1">
    <formula>Тор!$A$1:$F$101</formula>
    <oldFormula>Тор!$A$1:$F$101</oldFormula>
  </rdn>
  <rdn rId="0" localSheetId="12" customView="1" name="Z_A486C6EE_08B2_475E_8DA1_C3C3163412A9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A486C6EE_08B2_475E_8DA1_C3C3163412A9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A486C6EE_08B2_475E_8DA1_C3C3163412A9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A486C6EE_08B2_475E_8DA1_C3C3163412A9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A486C6EE_08B2_475E_8DA1_C3C3163412A9_.wvu.PrintArea" hidden="1" oldHidden="1">
    <formula>Юнг!$A$1:$F$100</formula>
    <oldFormula>Юнг!$A$1:$F$100</oldFormula>
  </rdn>
  <rdn rId="0" localSheetId="16" customView="1" name="Z_A486C6EE_08B2_475E_8DA1_C3C3163412A9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A486C6EE_08B2_475E_8DA1_C3C3163412A9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A486C6EE_08B2_475E_8DA1_C3C3163412A9_.wvu.PrintArea" hidden="1" oldHidden="1">
    <formula>Яра!$A$1:$F$102</formula>
    <oldFormula>Яра!$A$1:$F$102</oldFormula>
  </rdn>
  <rdn rId="0" localSheetId="18" customView="1" name="Z_A486C6EE_08B2_475E_8DA1_C3C3163412A9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A486C6EE_08B2_475E_8DA1_C3C3163412A9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A486C6EE_08B2_475E_8DA1_C3C3163412A9_.wvu.Rows" hidden="1" oldHidden="1">
    <formula>Лист1!$82:$84</formula>
    <oldFormula>Лист1!$82:$84</oldFormula>
  </rdn>
  <rcv guid="{A486C6EE-08B2-475E-8DA1-C3C3163412A9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93377" sId="3" numFmtId="4">
    <oc r="F150">
      <v>114058.47663999999</v>
    </oc>
    <nc r="F150">
      <v>132522.16704999999</v>
    </nc>
  </rcc>
  <rcc rId="93378" sId="3" numFmtId="4">
    <oc r="F152">
      <v>968.68</v>
    </oc>
    <nc r="F152">
      <v>1463.3</v>
    </nc>
  </rcc>
  <rcc rId="93379" sId="3" numFmtId="4">
    <oc r="F154">
      <v>398506.57844000001</v>
    </oc>
    <nc r="F154">
      <v>453214.49125000002</v>
    </nc>
  </rcc>
  <rcc rId="93380" sId="3" numFmtId="4">
    <oc r="F155">
      <v>9203.2278200000001</v>
    </oc>
    <nc r="F155">
      <v>12601.62529</v>
    </nc>
  </rcc>
  <rcc rId="93381" sId="3" numFmtId="4">
    <oc r="F156">
      <v>1302.9750200000001</v>
    </oc>
    <nc r="F156">
      <v>2376.328</v>
    </nc>
  </rcc>
  <rcc rId="93382" sId="3" numFmtId="4">
    <oc r="F161">
      <v>2928.4944700000001</v>
    </oc>
    <nc r="F161">
      <v>3194.7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4184" sId="3" numFmtId="4">
    <oc r="D102">
      <v>421.73039999999997</v>
    </oc>
    <nc r="D102">
      <v>543.32489999999996</v>
    </nc>
  </rcc>
  <rcc rId="94185" sId="3" numFmtId="4">
    <oc r="C103">
      <v>427.7</v>
    </oc>
    <nc r="C103">
      <v>343.40300000000002</v>
    </nc>
  </rcc>
  <rcc rId="94186" sId="3" numFmtId="4">
    <oc r="C107">
      <v>49889.272870000001</v>
    </oc>
    <nc r="C107">
      <v>62603.110679999998</v>
    </nc>
  </rcc>
  <rcc rId="94187" sId="3" numFmtId="4">
    <oc r="D107">
      <v>22755.61621</v>
    </oc>
    <nc r="D107">
      <v>44952.868869999998</v>
    </nc>
  </rcc>
  <rcc rId="94188" sId="3" numFmtId="4">
    <oc r="C109">
      <v>5692.4547300000004</v>
    </oc>
    <nc r="C109">
      <v>10780.729160000001</v>
    </nc>
  </rcc>
  <rcc rId="94189" sId="3" numFmtId="4">
    <oc r="D109">
      <v>3856.1995499999998</v>
    </oc>
    <nc r="D109">
      <v>9355.4711900000002</v>
    </nc>
  </rcc>
  <rcc rId="94190" sId="3" numFmtId="4">
    <oc r="C110">
      <v>18766.7</v>
    </oc>
    <nc r="C110">
      <v>15017.75243</v>
    </nc>
  </rcc>
  <rcc rId="94191" sId="3" numFmtId="4">
    <oc r="D111">
      <v>19963.333200000001</v>
    </oc>
    <nc r="D111">
      <v>22587.404299999998</v>
    </nc>
  </rcc>
  <rcc rId="94192" sId="3" numFmtId="4">
    <oc r="C112">
      <v>21715.735189999999</v>
    </oc>
    <nc r="C112">
      <v>21885.891189999998</v>
    </nc>
  </rcc>
  <rcc rId="94193" sId="3" numFmtId="4">
    <oc r="D112">
      <v>17362.33311</v>
    </oc>
    <nc r="D112">
      <v>20724.071749999999</v>
    </nc>
  </rcc>
  <rcc rId="94194" sId="3" numFmtId="4">
    <oc r="D113">
      <v>5714.2873499999996</v>
    </oc>
    <nc r="D113">
      <v>8790.6111799999999</v>
    </nc>
  </rcc>
  <rcc rId="94195" sId="3" numFmtId="4">
    <oc r="D115">
      <v>24655.80431</v>
    </oc>
    <nc r="D115">
      <v>32258.06451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3767" sId="3" numFmtId="4">
    <oc r="C7">
      <v>234679.1</v>
    </oc>
    <nc r="C7">
      <v>218789.1</v>
    </nc>
  </rcc>
  <rcc rId="93768" sId="3" numFmtId="4">
    <oc r="D7">
      <v>205818.64528</v>
    </oc>
    <nc r="D7">
      <v>220064.52415000001</v>
    </nc>
  </rcc>
  <rcc rId="93769" sId="3" numFmtId="4">
    <oc r="D9">
      <v>10117.585940000001</v>
    </oc>
    <nc r="D9">
      <v>11016.295469999999</v>
    </nc>
  </rcc>
  <rcc rId="93770" sId="3" numFmtId="4">
    <oc r="D10">
      <v>58.502110000000002</v>
    </oc>
    <nc r="D10">
      <v>63.650649999999999</v>
    </nc>
  </rcc>
  <rcc rId="93771" sId="3" numFmtId="4">
    <oc r="D11">
      <v>10470.34318</v>
    </oc>
    <nc r="D11">
      <v>11442.302100000001</v>
    </nc>
  </rcc>
  <rcc rId="93772" sId="3" numFmtId="4">
    <oc r="D12">
      <v>-1120.5088000000001</v>
    </oc>
    <nc r="D12">
      <v>-1199.1094000000001</v>
    </nc>
  </rcc>
  <rcc rId="93773" sId="3" numFmtId="4">
    <oc r="C14">
      <v>26600</v>
    </oc>
    <nc r="C14">
      <v>29100</v>
    </nc>
  </rcc>
  <rcc rId="93774" sId="3" numFmtId="4">
    <oc r="D14">
      <v>29024.011559999999</v>
    </oc>
    <nc r="D14">
      <v>29863.42424</v>
    </nc>
  </rcc>
  <rcc rId="93775" sId="3" numFmtId="4">
    <oc r="D15">
      <v>20.355709999999998</v>
    </oc>
    <nc r="D15">
      <v>22.009709999999998</v>
    </nc>
  </rcc>
  <rcc rId="93776" sId="3" numFmtId="4">
    <oc r="D16">
      <v>27834.781900000002</v>
    </oc>
    <nc r="D16">
      <v>27835.569100000001</v>
    </nc>
  </rcc>
  <rcc rId="93777" sId="3" numFmtId="4">
    <oc r="C17">
      <v>3000</v>
    </oc>
    <nc r="C17">
      <v>2500</v>
    </nc>
  </rcc>
  <rcc rId="93778" sId="3" numFmtId="4">
    <oc r="D17">
      <v>2653.5068500000002</v>
    </oc>
    <nc r="D17">
      <v>2492.8626199999999</v>
    </nc>
  </rcc>
  <rcc rId="93779" sId="3" numFmtId="4">
    <oc r="D19">
      <v>5914.9615999999996</v>
    </oc>
    <nc r="D19">
      <v>8134.54342</v>
    </nc>
  </rcc>
  <rcc rId="93780" sId="3" numFmtId="4">
    <oc r="D21">
      <v>219.23294999999999</v>
    </oc>
    <nc r="D21">
      <v>221.44074000000001</v>
    </nc>
  </rcc>
  <rcc rId="93781" sId="3" numFmtId="4">
    <oc r="D22">
      <v>2297.6093799999999</v>
    </oc>
    <nc r="D22">
      <v>2958.3274200000001</v>
    </nc>
  </rcc>
  <rcc rId="93782" sId="3" numFmtId="4">
    <oc r="C24">
      <v>5500</v>
    </oc>
    <nc r="C24">
      <v>5200</v>
    </nc>
  </rcc>
  <rcc rId="93783" sId="3" numFmtId="4">
    <oc r="D24">
      <v>5203.9971999999998</v>
    </oc>
    <nc r="D24">
      <v>5251.6822000000002</v>
    </nc>
  </rcc>
  <rcc rId="93784" sId="3" numFmtId="4">
    <oc r="C25">
      <v>12500</v>
    </oc>
    <nc r="C25">
      <v>11300</v>
    </nc>
  </rcc>
  <rcc rId="93785" sId="3" numFmtId="4">
    <oc r="C23">
      <v>18000</v>
    </oc>
    <nc r="C23">
      <f>SUM(C24:C25)</f>
    </nc>
  </rcc>
  <rcc rId="93786" sId="3" numFmtId="4">
    <oc r="D25">
      <v>9236.4004800000002</v>
    </oc>
    <nc r="D25">
      <v>11442.59267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94557" sId="3" numFmtId="4">
    <oc r="C148">
      <v>62.05</v>
    </oc>
    <nc r="C148">
      <v>61.716999999999999</v>
    </nc>
  </rcc>
  <rcc rId="94558" sId="3" numFmtId="4">
    <oc r="C151">
      <v>20315.937000000002</v>
    </oc>
    <nc r="C151">
      <v>18342.345239999999</v>
    </nc>
  </rcc>
  <rcc rId="94559" sId="3" numFmtId="4">
    <oc r="D151">
      <v>15196.976280000001</v>
    </oc>
    <nc r="D151">
      <v>18335.851060000001</v>
    </nc>
  </rcc>
  <rcc rId="94560" sId="3" numFmtId="4">
    <oc r="D152">
      <v>1102.6745000000001</v>
    </oc>
    <nc r="D152">
      <v>1521.8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94591" sId="3" numFmtId="4">
    <oc r="C155">
      <v>50103.110999999997</v>
    </oc>
    <nc r="C155">
      <v>41820.737000000001</v>
    </nc>
  </rcc>
  <rcc rId="94592" sId="3" numFmtId="4">
    <oc r="D155">
      <v>28245.94355</v>
    </oc>
    <nc r="D155">
      <v>41696.338519999998</v>
    </nc>
  </rcc>
  <rcc rId="94593" sId="3" numFmtId="4">
    <oc r="D156">
      <v>939.89576999999997</v>
    </oc>
    <nc r="D156">
      <v>1743.4</v>
    </nc>
  </rcc>
  <rcc rId="94594" sId="3" numFmtId="4">
    <oc r="C157">
      <v>34280</v>
    </oc>
    <nc r="C157">
      <v>32424</v>
    </nc>
  </rcc>
  <rcc rId="94595" sId="3" numFmtId="4">
    <oc r="D157">
      <v>29351.24</v>
    </oc>
    <nc r="D157">
      <v>32424</v>
    </nc>
  </rcc>
  <rcc rId="94596" sId="3" numFmtId="4">
    <oc r="C158">
      <v>15268.844440000001</v>
    </oc>
    <nc r="C158">
      <v>13856.81403</v>
    </nc>
  </rcc>
  <rcc rId="94597" sId="3" numFmtId="4">
    <oc r="D158">
      <v>13836.09887</v>
    </oc>
    <nc r="D158">
      <v>13842.63877</v>
    </nc>
  </rcc>
  <rcc rId="94598" sId="3" numFmtId="4">
    <oc r="C159">
      <v>2790.558</v>
    </oc>
    <nc r="C159">
      <v>2759.058</v>
    </nc>
  </rcc>
  <rcc rId="94599" sId="3" numFmtId="4">
    <oc r="D159">
      <v>2469.27961</v>
    </oc>
    <nc r="D159">
      <v>2755.5555599999998</v>
    </nc>
  </rcc>
  <rcc rId="94600" sId="3">
    <nc r="E159">
      <f>SUM(D159/C159*100)</f>
    </nc>
  </rcc>
  <rcc rId="94601" sId="3">
    <nc r="E160">
      <f>SUM(D160/C160*100)</f>
    </nc>
  </rcc>
  <rcc rId="94602" sId="3" numFmtId="4">
    <oc r="D161">
      <v>2894.5228099999999</v>
    </oc>
    <nc r="D161">
      <v>3109.3031700000001</v>
    </nc>
  </rcc>
  <rfmt sheetId="3" sqref="F161">
    <dxf>
      <alignment vertical="bottom" readingOrder="0"/>
    </dxf>
  </rfmt>
  <rcc rId="94603" sId="3" numFmtId="4">
    <oc r="D162">
      <v>199.58285000000001</v>
    </oc>
    <nc r="D162">
      <v>200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94759" sId="3" numFmtId="4">
    <oc r="C175">
      <v>18859.793000000001</v>
    </oc>
    <nc r="C175">
      <v>17664.893</v>
    </nc>
  </rcc>
  <rcc rId="94760" sId="3" numFmtId="4">
    <oc r="D175">
      <v>6140.9451300000001</v>
    </oc>
    <nc r="D175">
      <v>17664.893</v>
    </nc>
  </rcc>
  <rcc rId="94761" sId="3" numFmtId="4">
    <oc r="D177">
      <v>4579.9608099999996</v>
    </oc>
    <nc r="D177">
      <v>4987.75</v>
    </nc>
  </rcc>
  <rcc rId="94762" sId="3" numFmtId="4">
    <oc r="C178">
      <v>9530</v>
    </oc>
    <nc r="C178">
      <v>32208.524399999998</v>
    </nc>
  </rcc>
  <rcc rId="94763" sId="3" numFmtId="4">
    <oc r="D178">
      <v>9530</v>
    </oc>
    <nc r="D178">
      <v>32208.524399999998</v>
    </nc>
  </rcc>
  <rcc rId="94764" sId="3" numFmtId="4">
    <oc r="C184">
      <v>214.4</v>
    </oc>
    <nc r="C184">
      <v>334.4</v>
    </nc>
  </rcc>
  <rcc rId="94765" sId="3" numFmtId="4">
    <oc r="D184">
      <v>196.571</v>
    </oc>
    <nc r="D184">
      <v>300.49687</v>
    </nc>
  </rcc>
  <rcc rId="94766" sId="3" numFmtId="4">
    <oc r="D186">
      <v>12201</v>
    </oc>
    <nc r="D186">
      <v>12348</v>
    </nc>
  </rcc>
  <rcc rId="94767" sId="3" numFmtId="4">
    <oc r="C187">
      <v>33399.233999999997</v>
    </oc>
    <nc r="C187">
      <v>33303.606</v>
    </nc>
  </rcc>
  <rcc rId="94768" sId="3" numFmtId="4">
    <oc r="D187">
      <v>33399.233999999997</v>
    </oc>
    <nc r="D187">
      <v>33303.606</v>
    </nc>
  </rcc>
  <rcc rId="94769" sId="3" numFmtId="4">
    <oc r="D188">
      <v>14944.257900000001</v>
    </oc>
    <nc r="D188">
      <v>17083.0491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94423" sId="3" numFmtId="4">
    <oc r="C139">
      <v>45814.495999999999</v>
    </oc>
    <nc r="C139">
      <v>66707.931020000004</v>
    </nc>
  </rcc>
  <rcc rId="94424" sId="3" numFmtId="4">
    <oc r="D139">
      <v>22959.533940000001</v>
    </oc>
    <nc r="D139">
      <v>36183.936679999999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94080" sId="3" numFmtId="4">
    <oc r="C173">
      <v>116124.70957000001</v>
    </oc>
    <nc r="C173">
      <v>131426.72044999999</v>
    </nc>
  </rcc>
  <rcc rId="94081" sId="3" numFmtId="4">
    <oc r="D173">
      <v>91572.681119999994</v>
    </oc>
    <nc r="D173">
      <v>109993.91817999999</v>
    </nc>
  </rcc>
  <rcc rId="94082" sId="3" numFmtId="4">
    <oc r="D178">
      <v>2424.6002899999999</v>
    </oc>
    <nc r="D178">
      <v>2527.6806700000002</v>
    </nc>
  </rcc>
  <rcc rId="94083" sId="3" numFmtId="4">
    <oc r="D180">
      <v>181.06843000000001</v>
    </oc>
    <nc r="D180">
      <v>197.26850999999999</v>
    </nc>
  </rcc>
  <rcc rId="94084" sId="3" numFmtId="4">
    <oc r="C181">
      <v>13095.94154</v>
    </oc>
    <nc r="C181">
      <v>14213.00971</v>
    </nc>
  </rcc>
  <rcc rId="94085" sId="3" numFmtId="4">
    <oc r="D181">
      <v>11658.248219999999</v>
    </oc>
    <nc r="D181">
      <v>13727.06076</v>
    </nc>
  </rcc>
  <rcc rId="94086" sId="3" numFmtId="4">
    <oc r="C184">
      <v>64080.875849999997</v>
    </oc>
    <nc r="C184">
      <v>63746.615850000002</v>
    </nc>
  </rcc>
  <rcc rId="94087" sId="3" numFmtId="4">
    <oc r="D184">
      <v>61054.306049999999</v>
    </oc>
    <nc r="D184">
      <v>63426.023099999999</v>
    </nc>
  </rcc>
  <rcc rId="94088" sId="3" numFmtId="4">
    <oc r="D188">
      <v>70.262829999999994</v>
    </oc>
    <nc r="D188">
      <v>91.6</v>
    </nc>
  </rcc>
  <rcc rId="94089" sId="3" numFmtId="4">
    <oc r="D190">
      <v>975.80111999999997</v>
    </oc>
    <nc r="D190">
      <v>1295.905</v>
    </nc>
  </rcc>
  <rcc rId="94090" sId="3" numFmtId="4">
    <oc r="C192">
      <v>11257.88191</v>
    </oc>
    <nc r="C192">
      <v>8461.4819100000004</v>
    </nc>
  </rcc>
  <rcc rId="94091" sId="3" numFmtId="4">
    <oc r="C194">
      <v>8529.7334699999992</v>
    </oc>
    <nc r="C194">
      <v>8613.9104700000007</v>
    </nc>
  </rcc>
  <rcc rId="94092" sId="3" numFmtId="4">
    <oc r="D194">
      <v>8129.7332699999997</v>
    </oc>
    <nc r="D194">
      <v>8613.9104700000007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fmt sheetId="3" sqref="D82">
    <dxf>
      <numFmt numFmtId="4" formatCode="#,##0.00"/>
    </dxf>
  </rfmt>
  <rfmt sheetId="3" sqref="D82">
    <dxf>
      <numFmt numFmtId="187" formatCode="#,##0.000"/>
    </dxf>
  </rfmt>
  <rfmt sheetId="3" sqref="D82">
    <dxf>
      <numFmt numFmtId="186" formatCode="#,##0.0000"/>
    </dxf>
  </rfmt>
  <rfmt sheetId="3" sqref="D82">
    <dxf>
      <numFmt numFmtId="172" formatCode="#,##0.00000"/>
    </dxf>
  </rfmt>
  <rfmt sheetId="3" sqref="D84">
    <dxf>
      <numFmt numFmtId="4" formatCode="#,##0.00"/>
    </dxf>
  </rfmt>
  <rfmt sheetId="3" sqref="D84">
    <dxf>
      <numFmt numFmtId="187" formatCode="#,##0.000"/>
    </dxf>
  </rfmt>
  <rfmt sheetId="3" sqref="D84">
    <dxf>
      <numFmt numFmtId="186" formatCode="#,##0.0000"/>
    </dxf>
  </rfmt>
  <rfmt sheetId="3" sqref="D84">
    <dxf>
      <numFmt numFmtId="172" formatCode="#,##0.00000"/>
    </dxf>
  </rfmt>
  <rfmt sheetId="3" sqref="D84">
    <dxf>
      <numFmt numFmtId="186" formatCode="#,##0.0000"/>
    </dxf>
  </rfmt>
  <rfmt sheetId="3" sqref="D84">
    <dxf>
      <numFmt numFmtId="187" formatCode="#,##0.000"/>
    </dxf>
  </rfmt>
  <rfmt sheetId="3" sqref="D84">
    <dxf>
      <numFmt numFmtId="4" formatCode="#,##0.00"/>
    </dxf>
  </rfmt>
  <rfmt sheetId="3" sqref="D84">
    <dxf>
      <numFmt numFmtId="167" formatCode="#,##0.0"/>
    </dxf>
  </rfmt>
  <rfmt sheetId="3" sqref="D86">
    <dxf>
      <numFmt numFmtId="4" formatCode="#,##0.00"/>
    </dxf>
  </rfmt>
  <rfmt sheetId="3" sqref="D86">
    <dxf>
      <numFmt numFmtId="187" formatCode="#,##0.000"/>
    </dxf>
  </rfmt>
  <rfmt sheetId="3" sqref="D86">
    <dxf>
      <numFmt numFmtId="186" formatCode="#,##0.0000"/>
    </dxf>
  </rfmt>
  <rfmt sheetId="3" sqref="D86">
    <dxf>
      <numFmt numFmtId="172" formatCode="#,##0.00000"/>
    </dxf>
  </rfmt>
  <rfmt sheetId="3" sqref="D86">
    <dxf>
      <numFmt numFmtId="186" formatCode="#,##0.0000"/>
    </dxf>
  </rfmt>
  <rfmt sheetId="3" sqref="D86">
    <dxf>
      <numFmt numFmtId="187" formatCode="#,##0.000"/>
    </dxf>
  </rfmt>
  <rfmt sheetId="3" sqref="D86">
    <dxf>
      <numFmt numFmtId="4" formatCode="#,##0.00"/>
    </dxf>
  </rfmt>
  <rfmt sheetId="3" sqref="D86">
    <dxf>
      <numFmt numFmtId="167" formatCode="#,##0.0"/>
    </dxf>
  </rfmt>
  <rcc rId="94093" sId="3" numFmtId="4">
    <oc r="D83">
      <v>49.999000000000002</v>
    </oc>
    <nc r="D83">
      <v>49.999899999999997</v>
    </nc>
  </rcc>
  <rfmt sheetId="3" sqref="D82">
    <dxf>
      <numFmt numFmtId="186" formatCode="#,##0.0000"/>
    </dxf>
  </rfmt>
  <rfmt sheetId="3" sqref="D82">
    <dxf>
      <numFmt numFmtId="187" formatCode="#,##0.000"/>
    </dxf>
  </rfmt>
  <rfmt sheetId="3" sqref="D82">
    <dxf>
      <numFmt numFmtId="4" formatCode="#,##0.00"/>
    </dxf>
  </rfmt>
  <rfmt sheetId="3" sqref="D8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94800" sId="3" numFmtId="4">
    <oc r="D192">
      <v>975.80111999999997</v>
    </oc>
    <nc r="D192">
      <v>1295.905</v>
    </nc>
  </rcc>
  <rcc rId="94801" sId="3" numFmtId="4">
    <oc r="C194">
      <v>8236.7000000000007</v>
    </oc>
    <nc r="C194">
      <v>5440.3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93504" sId="3" numFmtId="4">
    <oc r="F157">
      <v>15928.3</v>
    </oc>
    <nc r="F157">
      <v>17708.2</v>
    </nc>
  </rcc>
  <rcc rId="93505" sId="3" numFmtId="4">
    <oc r="F158">
      <v>9962.9113899999993</v>
    </oc>
    <nc r="F158">
      <v>11911.443300000001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94291" sId="3" numFmtId="4">
    <oc r="C123">
      <v>1000</v>
    </oc>
    <nc r="C123">
      <v>800</v>
    </nc>
  </rcc>
  <rcc rId="94292" sId="3" numFmtId="4">
    <oc r="D123">
      <v>592.81411000000003</v>
    </oc>
    <nc r="D123">
      <v>730.77239999999995</v>
    </nc>
  </rcc>
  <rcc rId="94293" sId="3" numFmtId="4">
    <oc r="C127">
      <v>8519.0789999999997</v>
    </oc>
    <nc r="C127">
      <v>6000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rc rId="94455" sId="3" ref="A174:XFD174" action="insertRow">
    <undo index="0" exp="area" ref3D="1" dr="$A$198:$XFD$198" dn="Z_61528DAC_5C4C_48F4_ADE2_8A724B05A086_.wvu.Rows" sId="3"/>
    <undo index="26" exp="area" ref3D="1" dr="$A$197:$XFD$198" dn="Z_A54C432C_6C68_4B53_A75C_446EB3A61B2B_.wvu.Rows" sId="3"/>
    <undo index="38" exp="area" ref3D="1" dr="$A$197:$XFD$198" dn="Z_42584DC0_1D41_4C93_9B38_C388E7B8DAC4_.wvu.Rows" sId="3"/>
  </rrc>
  <rcc rId="94456" sId="3" odxf="1" dxf="1">
    <nc r="A174" t="inlineStr">
      <is>
        <t>A62</t>
      </is>
    </nc>
    <odxf>
      <font>
        <i val="0"/>
        <sz val="18"/>
        <name val="Times New Roman"/>
        <scheme val="none"/>
      </font>
    </odxf>
    <ndxf>
      <font>
        <i/>
        <sz val="16"/>
        <name val="Times New Roman"/>
        <scheme val="none"/>
      </font>
    </ndxf>
  </rcc>
  <rcc rId="94457" sId="3" odxf="1" dxf="1">
    <nc r="B174" t="inlineStr">
      <is>
        <t>Релизация инициативных проектов</t>
      </is>
    </nc>
    <odxf>
      <font>
        <i val="0"/>
        <sz val="18"/>
        <name val="Times New Roman"/>
        <scheme val="none"/>
      </font>
    </odxf>
    <ndxf>
      <font>
        <i/>
        <sz val="14"/>
        <name val="Times New Roman"/>
        <scheme val="none"/>
      </font>
    </ndxf>
  </rcc>
  <rfmt sheetId="3" sqref="B174" start="0" length="2147483647">
    <dxf>
      <font>
        <sz val="16"/>
      </font>
    </dxf>
  </rfmt>
  <rcc rId="94458" sId="3" numFmtId="4">
    <nc r="C174">
      <v>19767.556680000002</v>
    </nc>
  </rcc>
  <rcc rId="94459" sId="3" numFmtId="4">
    <nc r="D174">
      <v>0</v>
    </nc>
  </rcc>
  <rcc rId="94460" sId="3">
    <nc r="E174">
      <f>SUM(D174/C174*100)</f>
    </nc>
  </rcc>
  <rcc rId="94461" sId="3" numFmtId="4">
    <nc r="F174">
      <v>6131.1</v>
    </nc>
  </rcc>
  <rcc rId="94462" sId="3">
    <nc r="G174">
      <f>SUM(D174/F174*100)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94695" sId="3" numFmtId="4">
    <oc r="C165">
      <v>13787.619000000001</v>
    </oc>
    <nc r="C165">
      <v>14798.380800000001</v>
    </nc>
  </rcc>
  <rcc rId="94696" sId="3" numFmtId="4">
    <oc r="D165">
      <v>13787.61961</v>
    </oc>
    <nc r="D165">
      <v>14798.38061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c rId="94727" sId="3" numFmtId="4">
    <oc r="C170">
      <v>2820</v>
    </oc>
    <nc r="C170">
      <v>2789.0880000000002</v>
    </nc>
  </rcc>
  <rcc rId="94728" sId="3" numFmtId="4">
    <oc r="D170">
      <v>2773.3380000000002</v>
    </oc>
    <nc r="D170">
      <v>2789.0880000000002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93413" sId="3" numFmtId="4">
    <oc r="F151">
      <v>12073.300999999999</v>
    </oc>
    <nc r="F151">
      <v>15900.89927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94526" sId="3" numFmtId="4">
    <oc r="D147">
      <v>1375.88498</v>
    </oc>
    <nc r="D147">
      <v>1551.74422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5.xml><?xml version="1.0" encoding="utf-8"?>
<revisions xmlns="http://schemas.openxmlformats.org/spreadsheetml/2006/main" xmlns:r="http://schemas.openxmlformats.org/officeDocument/2006/relationships">
  <rcc rId="93102" sId="3" odxf="1" dxf="1" numFmtId="4">
    <oc r="F102">
      <v>361</v>
    </oc>
    <nc r="F102">
      <v>534.68010000000004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fmt sheetId="3" sqref="F103" start="0" length="0">
    <dxf>
      <alignment vertical="top" readingOrder="0"/>
      <border outline="0">
        <left style="thin">
          <color indexed="64"/>
        </left>
      </border>
    </dxf>
  </rfmt>
  <rcc rId="93103" sId="3" odxf="1" dxf="1" numFmtId="4">
    <oc r="F104">
      <v>212.5</v>
    </oc>
    <nc r="F104">
      <v>212.47678999999999</v>
    </nc>
    <odxf>
      <alignment vertical="center" readingOrder="0"/>
      <border outline="0">
        <left style="medium">
          <color indexed="64"/>
        </left>
      </border>
    </odxf>
    <ndxf>
      <alignment vertical="top" readingOrder="0"/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92877" sId="3" numFmtId="4">
    <oc r="F7">
      <v>141183.77544999999</v>
    </oc>
    <nc r="F7">
      <v>167464.34327000001</v>
    </nc>
  </rcc>
  <rcc rId="92878" sId="3" numFmtId="4">
    <oc r="F9">
      <v>9115.9828400000006</v>
    </oc>
    <nc r="F9">
      <v>10138.76217</v>
    </nc>
  </rcc>
  <rcc rId="92879" sId="3" numFmtId="4">
    <oc r="F10">
      <v>48.622909999999997</v>
    </oc>
    <nc r="F10">
      <v>52.953719999999997</v>
    </nc>
  </rcc>
  <rcc rId="92880" sId="3" numFmtId="4">
    <oc r="F11">
      <v>9519.7731500000009</v>
    </oc>
    <nc r="F11">
      <v>10479.201880000001</v>
    </nc>
  </rcc>
  <rcc rId="92881" sId="3" numFmtId="4">
    <oc r="F12">
      <v>-1012.86412</v>
    </oc>
    <nc r="F12">
      <v>-1103.8543099999999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93032" sId="3" numFmtId="4">
    <oc r="F83">
      <v>7.6836000000000002</v>
    </oc>
    <nc r="F83">
      <v>50</v>
    </nc>
  </rcc>
  <rcc rId="93033" sId="3" numFmtId="4">
    <oc r="F84">
      <v>57796.869039999998</v>
    </oc>
    <nc r="F84">
      <v>68886.730559999996</v>
    </nc>
  </rcc>
  <rcc rId="93034" sId="3" numFmtId="4">
    <oc r="F86">
      <v>6149.1840599999996</v>
    </oc>
    <nc r="F86">
      <v>7224.6938</v>
    </nc>
  </rcc>
  <rcc rId="93035" sId="3" numFmtId="4">
    <oc r="F89">
      <v>27193.01226</v>
    </oc>
    <nc r="F89">
      <v>32056.704580000001</v>
    </nc>
  </rcc>
  <rcc rId="93036" sId="3" odxf="1" dxf="1" numFmtId="4">
    <oc r="F90">
      <v>0</v>
    </oc>
    <nc r="F90">
      <v>788.47</v>
    </nc>
    <odxf>
      <font>
        <i val="0"/>
        <sz val="20"/>
        <name val="Times New Roman"/>
        <scheme val="none"/>
      </font>
      <alignment vertical="top" readingOrder="0"/>
      <border outline="0">
        <left style="medium">
          <color indexed="64"/>
        </left>
      </border>
    </odxf>
    <ndxf>
      <font>
        <i/>
        <sz val="20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93037" sId="3" numFmtId="4">
    <oc r="F92">
      <v>1610.71795</v>
    </oc>
    <nc r="F92">
      <v>1788.6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fmt sheetId="3" sqref="F152">
    <dxf>
      <alignment vertical="bottom" readingOrder="0"/>
    </dxf>
  </rfmt>
  <rfmt sheetId="3" sqref="F153">
    <dxf>
      <alignment horizontal="general" readingOrder="0"/>
    </dxf>
  </rfmt>
  <rfmt sheetId="3" sqref="F155:F156">
    <dxf>
      <alignment horizontal="general" readingOrder="0"/>
    </dxf>
  </rfmt>
  <rfmt sheetId="3" sqref="F155:F156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5.xml><?xml version="1.0" encoding="utf-8"?>
<revisions xmlns="http://schemas.openxmlformats.org/spreadsheetml/2006/main" xmlns:r="http://schemas.openxmlformats.org/officeDocument/2006/relationships">
  <rcc rId="93207" sId="3" numFmtId="4">
    <oc r="F116">
      <v>3570.6634100000001</v>
    </oc>
    <nc r="F116">
      <v>6216.4460600000002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94038" sId="3" numFmtId="4">
    <oc r="C146">
      <v>1662.05</v>
    </oc>
    <nc r="C146">
      <v>1661.7170000000001</v>
    </nc>
  </rcc>
  <rcc rId="94039" sId="3" numFmtId="4">
    <oc r="D146">
      <v>1437.56978</v>
    </oc>
    <nc r="D146">
      <v>1613.4297200000001</v>
    </nc>
  </rcc>
  <rcc rId="94040" sId="3" numFmtId="4">
    <oc r="C150">
      <v>153649.12114</v>
    </oc>
    <nc r="C150">
      <v>151675.52937999999</v>
    </nc>
  </rcc>
  <rcc rId="94041" sId="3" numFmtId="4">
    <oc r="D150">
      <v>135234.43492</v>
    </oc>
    <nc r="D150">
      <v>151669.03520000001</v>
    </nc>
  </rcc>
  <rcc rId="94042" sId="3" numFmtId="4">
    <oc r="C154">
      <v>562953.51546000002</v>
    </oc>
    <nc r="C154">
      <v>551452.81461</v>
    </nc>
  </rcc>
  <rcc rId="94043" sId="3" numFmtId="4">
    <oc r="D154">
      <v>487395.92653</v>
    </oc>
    <nc r="D154">
      <v>547081.55506000004</v>
    </nc>
  </rcc>
  <rcc rId="94044" sId="3" numFmtId="4">
    <oc r="C163">
      <v>27014.32618</v>
    </oc>
    <nc r="C163">
      <v>27598.087179999999</v>
    </nc>
  </rcc>
  <rcc rId="94045" sId="3" numFmtId="4">
    <oc r="D163">
      <v>26232.596989999998</v>
    </oc>
    <nc r="D163">
      <v>27243.35799</v>
    </nc>
  </rcc>
  <rcc rId="94046" sId="3" numFmtId="4">
    <oc r="D167">
      <v>81.099999999999994</v>
    </oc>
    <nc r="D167">
      <v>114.1</v>
    </nc>
  </rcc>
  <rcc rId="94047" sId="3" numFmtId="4">
    <oc r="D168">
      <v>261.82337000000001</v>
    </oc>
    <nc r="D168">
      <v>525.96847000000002</v>
    </nc>
  </rcc>
  <rcc rId="94048" sId="3" numFmtId="4">
    <oc r="C169">
      <v>9566.4732700000004</v>
    </oc>
    <nc r="C169">
      <v>9535.5612700000001</v>
    </nc>
  </rcc>
  <rcc rId="94049" sId="3" numFmtId="4">
    <oc r="D169">
      <v>8061.5471100000004</v>
    </oc>
    <nc r="D169">
      <v>9268.0036700000001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3.xml><?xml version="1.0" encoding="utf-8"?>
<revisions xmlns="http://schemas.openxmlformats.org/spreadsheetml/2006/main" xmlns:r="http://schemas.openxmlformats.org/officeDocument/2006/relationships">
  <rcc rId="94226" sId="3" numFmtId="4">
    <oc r="C117">
      <v>200</v>
    </oc>
    <nc r="C117">
      <v>0</v>
    </nc>
  </rcc>
  <rcc rId="94227" sId="3" numFmtId="4">
    <oc r="D118">
      <v>1047.4119599999999</v>
    </oc>
    <nc r="D118">
      <v>1246.55538</v>
    </nc>
  </rcc>
  <rcc rId="94228" sId="3" numFmtId="4">
    <oc r="C119">
      <v>607.17524000000003</v>
    </oc>
    <nc r="C119">
      <v>807.17524000000003</v>
    </nc>
  </rcc>
  <rcc rId="94229" sId="3" numFmtId="4">
    <oc r="D119">
      <v>518.298</v>
    </oc>
    <nc r="D119">
      <v>782.298</v>
    </nc>
  </rcc>
  <rcc rId="94230" sId="3" numFmtId="4">
    <oc r="D120">
      <v>110.498</v>
    </oc>
    <nc r="D120">
      <v>276.49200000000002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3.xml><?xml version="1.0" encoding="utf-8"?>
<revisions xmlns="http://schemas.openxmlformats.org/spreadsheetml/2006/main" xmlns:r="http://schemas.openxmlformats.org/officeDocument/2006/relationships">
  <rcc rId="93850" sId="3" numFmtId="4">
    <oc r="D41">
      <v>11835.11376</v>
    </oc>
    <nc r="D41">
      <v>13710.270829999999</v>
    </nc>
  </rcc>
  <rcc rId="93851" sId="3" numFmtId="4">
    <oc r="D42">
      <v>1810.2079799999999</v>
    </oc>
    <nc r="D42">
      <v>2392.35509</v>
    </nc>
  </rcc>
  <rcc rId="93852" sId="3" numFmtId="4">
    <oc r="D43">
      <v>368.73155000000003</v>
    </oc>
    <nc r="D43">
      <v>413.39157999999998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2.xml><?xml version="1.0" encoding="utf-8"?>
<revisions xmlns="http://schemas.openxmlformats.org/spreadsheetml/2006/main" xmlns:r="http://schemas.openxmlformats.org/officeDocument/2006/relationships">
  <rcc rId="92912" sId="3" numFmtId="4">
    <oc r="F14">
      <v>21213.260600000001</v>
    </oc>
    <nc r="F14">
      <v>21204.66892</v>
    </nc>
  </rcc>
  <rcc rId="92913" sId="3" numFmtId="4">
    <oc r="F15">
      <v>-49.465110000000003</v>
    </oc>
    <nc r="F15">
      <v>-46.617519999999999</v>
    </nc>
  </rcc>
  <rcc rId="92914" sId="3" numFmtId="4">
    <oc r="F16">
      <v>2410.24773</v>
    </oc>
    <nc r="F16">
      <v>2406.6720500000001</v>
    </nc>
  </rcc>
  <rcc rId="92915" sId="3" numFmtId="4">
    <oc r="F17">
      <v>773.25594000000001</v>
    </oc>
    <nc r="F17">
      <v>574.88044000000002</v>
    </nc>
  </rcc>
  <rcc rId="92916" sId="3" numFmtId="4">
    <oc r="F19">
      <v>6097.99532</v>
    </oc>
    <nc r="F19">
      <v>7453.4506199999996</v>
    </nc>
  </rcc>
  <rcc rId="92917" sId="3" numFmtId="4">
    <oc r="F21">
      <v>196.75245000000001</v>
    </oc>
    <nc r="F21">
      <v>166.60285999999999</v>
    </nc>
  </rcc>
  <rcc rId="92918" sId="3" numFmtId="4">
    <oc r="F22">
      <v>2224.4950699999999</v>
    </oc>
    <nc r="F22">
      <v>2863.7722100000001</v>
    </nc>
  </rcc>
  <rcc rId="92919" sId="3" numFmtId="4">
    <oc r="F24">
      <v>4300.57114</v>
    </oc>
    <nc r="F24">
      <v>3511.9912899999999</v>
    </nc>
  </rcc>
  <rcc rId="92920" sId="3" numFmtId="4">
    <oc r="F25">
      <v>9844.7119600000005</v>
    </oc>
    <nc r="F25">
      <v>11778.802369999999</v>
    </nc>
  </rcc>
  <rcc rId="92921" sId="3" numFmtId="4">
    <oc r="F29">
      <v>2119.49179</v>
    </oc>
    <nc r="F29">
      <v>2352.1460400000001</v>
    </nc>
  </rcc>
  <rcc rId="92922" sId="3" numFmtId="4">
    <oc r="F30">
      <v>47.15</v>
    </oc>
    <nc r="F30">
      <v>51.45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92953" sId="3" numFmtId="4">
    <oc r="F41">
      <v>8660.1952500000007</v>
    </oc>
    <nc r="F41">
      <v>9834.7524200000007</v>
    </nc>
  </rcc>
  <rcc rId="92954" sId="3" numFmtId="4">
    <oc r="F42">
      <v>1431.59773</v>
    </oc>
    <nc r="F42">
      <v>2032.9722999999999</v>
    </nc>
  </rcc>
  <rcc rId="92955" sId="3" numFmtId="4">
    <oc r="F43">
      <v>377.00675999999999</v>
    </oc>
    <nc r="F43">
      <v>421.69382000000002</v>
    </nc>
  </rcc>
  <rcc rId="92956" sId="3" numFmtId="4">
    <oc r="F47">
      <v>555.17666999999994</v>
    </oc>
    <nc r="F47">
      <v>682.72699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93173" sId="3" odxf="1" dxf="1" numFmtId="4">
    <oc r="F118">
      <v>496.7</v>
    </oc>
    <nc r="F118">
      <v>736.5299</v>
    </nc>
    <odxf>
      <alignment horizontal="general" readingOrder="0"/>
      <border outline="0">
        <left style="medium">
          <color indexed="64"/>
        </left>
      </border>
    </odxf>
    <ndxf>
      <alignment horizontal="right" readingOrder="0"/>
      <border outline="0">
        <left style="thin">
          <color indexed="64"/>
        </left>
      </border>
    </ndxf>
  </rcc>
  <rcc rId="93174" sId="3" odxf="1" dxf="1" numFmtId="4">
    <nc r="F117">
      <v>164.77</v>
    </nc>
    <odxf>
      <font>
        <i val="0"/>
        <sz val="20"/>
        <name val="Times New Roman"/>
        <scheme val="none"/>
      </font>
      <alignment vertical="center" readingOrder="0"/>
      <border outline="0">
        <left style="medium">
          <color indexed="64"/>
        </left>
      </border>
    </odxf>
    <ndxf>
      <font>
        <i/>
        <sz val="20"/>
        <name val="Times New Roman"/>
        <scheme val="none"/>
      </font>
      <alignment vertical="top" readingOrder="0"/>
      <border outline="0">
        <left style="thin">
          <color indexed="64"/>
        </left>
      </border>
    </ndxf>
  </rcc>
  <rcc rId="93175" sId="3" numFmtId="4">
    <oc r="F119">
      <v>564.005</v>
    </oc>
    <nc r="F119">
      <v>696.96624999999995</v>
    </nc>
  </rcc>
  <rcc rId="93176" sId="3" numFmtId="4">
    <oc r="F120">
      <v>385.8569</v>
    </oc>
    <nc r="F120">
      <v>402.75689999999997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c rId="93536" sId="3" numFmtId="4">
    <oc r="F163">
      <v>26821.802</v>
    </oc>
    <nc r="F163">
      <v>29614.545760000001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93883" sId="3" numFmtId="4">
    <oc r="C47">
      <v>800</v>
    </oc>
    <nc r="C47">
      <v>1000</v>
    </nc>
  </rcc>
  <rcc rId="93884" sId="3" numFmtId="4">
    <oc r="D47">
      <v>838.55341999999996</v>
    </oc>
    <nc r="D47">
      <v>1023.08404</v>
    </nc>
  </rcc>
  <rcc rId="93885" sId="3" numFmtId="4">
    <oc r="D49">
      <v>1288.11067</v>
    </oc>
    <nc r="D49">
      <v>1295.29475</v>
    </nc>
  </rcc>
  <rcc rId="93886" sId="3" numFmtId="4">
    <oc r="C51">
      <v>500</v>
    </oc>
    <nc r="C51">
      <v>1150</v>
    </nc>
  </rcc>
  <rcc rId="93887" sId="3" numFmtId="4">
    <oc r="D51">
      <v>852.69958999999994</v>
    </oc>
    <nc r="D51">
      <v>1245.1849099999999</v>
    </nc>
  </rcc>
  <rcc rId="93888" sId="3" numFmtId="4">
    <oc r="D52">
      <v>4489.7479999999996</v>
    </oc>
    <nc r="D52">
      <v>4526.8999999999996</v>
    </nc>
  </rcc>
  <rcc rId="93889" sId="3" numFmtId="4">
    <oc r="C54">
      <v>2000</v>
    </oc>
    <nc r="C54">
      <v>1700</v>
    </nc>
  </rcc>
  <rcc rId="93890" sId="3" numFmtId="4">
    <oc r="C55">
      <v>9700</v>
    </oc>
    <nc r="C55">
      <v>12150</v>
    </nc>
  </rcc>
  <rcc rId="93891" sId="3" numFmtId="4">
    <oc r="D55">
      <v>8373.13465</v>
    </oc>
    <nc r="D55">
      <v>12222.7155</v>
    </nc>
  </rcc>
  <rcc rId="93892" sId="3" numFmtId="4">
    <oc r="C56">
      <v>300</v>
    </oc>
    <nc r="C56">
      <v>150</v>
    </nc>
  </rcc>
  <rcc rId="93893" sId="3" numFmtId="4">
    <oc r="D56">
      <v>134.48408000000001</v>
    </oc>
    <nc r="D56">
      <v>134.77811</v>
    </nc>
  </rcc>
  <rcc rId="93894" sId="3" numFmtId="4">
    <oc r="C60">
      <v>1288</v>
    </oc>
    <nc r="C60">
      <v>1284</v>
    </nc>
  </rcc>
  <rcc rId="93895" sId="3" numFmtId="4">
    <oc r="D60">
      <v>1087.2132999999999</v>
    </oc>
    <nc r="D60">
      <v>1384.08194</v>
    </nc>
  </rcc>
  <rcc rId="93896" sId="3" numFmtId="4">
    <oc r="C61">
      <v>3752</v>
    </oc>
    <nc r="C61">
      <v>7452</v>
    </nc>
  </rcc>
  <rcc rId="93897" sId="3" numFmtId="4">
    <oc r="D61">
      <v>4155.4630999999999</v>
    </oc>
    <nc r="D61">
      <v>7625.6538300000002</v>
    </nc>
  </rcc>
  <rcc rId="93898" sId="3" numFmtId="4">
    <oc r="C64">
      <v>764</v>
    </oc>
    <nc r="C64">
      <v>768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94664" sId="3" numFmtId="4">
    <oc r="C164">
      <v>10970.642</v>
    </oc>
    <nc r="C164">
      <v>10549.642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94358" sId="3" numFmtId="4">
    <oc r="C130">
      <v>26650.431</v>
    </oc>
    <nc r="C130">
      <v>28913.47638</v>
    </nc>
  </rcc>
  <rcc rId="94359" sId="3" numFmtId="4">
    <oc r="D130">
      <v>17080.51268</v>
    </oc>
    <nc r="D130">
      <v>24602.262309999998</v>
    </nc>
  </rcc>
  <rcc rId="94360" sId="3" numFmtId="4">
    <oc r="C131">
      <v>2317.1999999999998</v>
    </oc>
    <nc r="C131">
      <v>1535.4811400000001</v>
    </nc>
  </rcc>
  <rcc rId="94361" sId="3" numFmtId="4">
    <oc r="C132">
      <v>45405.978419999999</v>
    </oc>
    <nc r="C132">
      <v>100664.83532</v>
    </nc>
  </rcc>
  <rcc rId="94362" sId="3" numFmtId="4">
    <oc r="D132">
      <v>17435.55126</v>
    </oc>
    <nc r="D132">
      <v>39322.175999999999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4.xml><?xml version="1.0" encoding="utf-8"?>
<revisions xmlns="http://schemas.openxmlformats.org/spreadsheetml/2006/main" xmlns:r="http://schemas.openxmlformats.org/officeDocument/2006/relationships">
  <rcc rId="93567" sId="3" numFmtId="4">
    <oc r="F164">
      <v>6650.558</v>
    </oc>
    <nc r="F164">
      <v>7877.4</v>
    </nc>
  </rcc>
  <rcc rId="93568" sId="3" numFmtId="4">
    <oc r="F166">
      <v>7504.3509999999997</v>
    </oc>
    <nc r="F166">
      <v>8589.9</v>
    </nc>
  </rcc>
  <rcc rId="93569" sId="3" numFmtId="4">
    <oc r="F168">
      <v>260.01420000000002</v>
    </oc>
    <nc r="F168">
      <v>421</v>
    </nc>
  </rcc>
  <rcc rId="93570" sId="3" numFmtId="4">
    <oc r="F169">
      <v>7333.7572499999997</v>
    </oc>
    <nc r="F169">
      <v>8373.1581000000006</v>
    </nc>
  </rcc>
  <rcc rId="93571" sId="3" odxf="1" dxf="1" numFmtId="4">
    <oc r="F170">
      <v>2606.154</v>
    </oc>
    <nc r="F170">
      <v>2590.078</v>
    </nc>
    <odxf>
      <font>
        <i/>
        <sz val="20"/>
        <name val="Times New Roman"/>
        <scheme val="none"/>
      </font>
      <alignment vertical="center" readingOrder="0"/>
      <border outline="0">
        <left style="medium">
          <color indexed="64"/>
        </left>
      </border>
    </odxf>
    <ndxf>
      <font>
        <i val="0"/>
        <sz val="20"/>
        <name val="Times New Roman"/>
        <scheme val="none"/>
      </font>
      <alignment vertical="top" readingOrder="0"/>
      <border outline="0">
        <left style="thin">
          <color indexed="64"/>
        </left>
      </border>
    </ndxf>
  </rcc>
  <rcc rId="93572" sId="3" numFmtId="4">
    <oc r="F171">
      <v>574.44479999999999</v>
    </oc>
    <nc r="F171">
      <v>895.28009999999995</v>
    </nc>
  </rcc>
  <rcc rId="93573" sId="3" numFmtId="4">
    <oc r="F173">
      <v>58308.260679999999</v>
    </oc>
    <nc r="F173">
      <v>78706.217839999998</v>
    </nc>
  </rcc>
  <rcc rId="93574" sId="3" numFmtId="4">
    <oc r="F174">
      <v>4010.3269399999999</v>
    </oc>
    <nc r="F174">
      <v>6259.6</v>
    </nc>
  </rcc>
  <rcc rId="93575" sId="3" numFmtId="4">
    <oc r="F176">
      <v>1413.5338099999999</v>
    </oc>
    <nc r="F176">
      <v>1552.9</v>
    </nc>
  </rcc>
  <rcc rId="93576" sId="3" numFmtId="4">
    <oc r="F178">
      <v>1460.5779700000001</v>
    </oc>
    <nc r="F178">
      <v>1952.0867699999999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93238" sId="3" numFmtId="4">
    <oc r="F106">
      <v>95400.547080000004</v>
    </oc>
    <nc r="F106">
      <v>116528.1851</v>
    </nc>
  </rcc>
  <rcc rId="93239" sId="3" numFmtId="4">
    <oc r="F101">
      <v>1034.8943899999999</v>
    </oc>
    <nc r="F101">
      <v>1221.15689</v>
    </nc>
  </rcc>
  <rcc rId="93240" sId="3" numFmtId="4">
    <oc r="F122">
      <v>598.68454999999994</v>
    </oc>
    <nc r="F122">
      <v>6916.2757700000002</v>
    </nc>
  </rcc>
  <rcc rId="93241" sId="3" odxf="1" dxf="1" numFmtId="4">
    <oc r="F123">
      <v>598.68454999999994</v>
    </oc>
    <nc r="F123">
      <v>733.48782000000006</v>
    </nc>
    <odxf>
      <alignment vertical="center" readingOrder="0"/>
    </odxf>
    <ndxf>
      <alignment vertical="top" readingOrder="0"/>
    </ndxf>
  </rcc>
  <rcc rId="93242" sId="3" odxf="1" dxf="1" numFmtId="4">
    <oc r="F124">
      <v>0</v>
    </oc>
    <nc r="F124">
      <v>864.42692999999997</v>
    </nc>
    <odxf>
      <font>
        <i val="0"/>
        <sz val="20"/>
        <name val="Times New Roman"/>
        <scheme val="none"/>
      </font>
      <alignment vertical="center" readingOrder="0"/>
      <border outline="0">
        <left/>
      </border>
    </odxf>
    <ndxf>
      <font>
        <i/>
        <sz val="20"/>
        <name val="Times New Roman"/>
        <scheme val="none"/>
      </font>
      <alignment vertical="top" readingOrder="0"/>
      <border outline="0">
        <left style="thin">
          <color indexed="64"/>
        </left>
      </border>
    </ndxf>
  </rcc>
  <rcc rId="93243" sId="3" numFmtId="4">
    <oc r="F125">
      <v>88235.116160000005</v>
    </oc>
    <nc r="F125">
      <v>133822.12010999999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2.xml><?xml version="1.0" encoding="utf-8"?>
<revisions xmlns="http://schemas.openxmlformats.org/spreadsheetml/2006/main" xmlns:r="http://schemas.openxmlformats.org/officeDocument/2006/relationships">
  <rcc rId="93607" sId="3" odxf="1" dxf="1" numFmtId="4">
    <oc r="F180">
      <v>0</v>
    </oc>
    <nc r="F180">
      <v>19.865310000000001</v>
    </nc>
    <odxf>
      <alignment vertical="center" readingOrder="0"/>
    </odxf>
    <ndxf>
      <alignment vertical="top" readingOrder="0"/>
    </ndxf>
  </rcc>
  <rcc rId="93608" sId="3" numFmtId="4">
    <oc r="F181">
      <v>9015.6712299999999</v>
    </oc>
    <nc r="F181">
      <v>10047.64316</v>
    </nc>
  </rcc>
  <rcc rId="93609" sId="3" numFmtId="4">
    <oc r="F183">
      <v>105.45023</v>
    </oc>
    <nc r="F183">
      <v>147.69999999999999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3.xml><?xml version="1.0" encoding="utf-8"?>
<revisions xmlns="http://schemas.openxmlformats.org/spreadsheetml/2006/main" xmlns:r="http://schemas.openxmlformats.org/officeDocument/2006/relationships">
  <rcc rId="93966" sId="3" numFmtId="4">
    <oc r="D70">
      <v>115018.2</v>
    </oc>
    <nc r="D70">
      <v>125473.8</v>
    </nc>
  </rcc>
  <rcc rId="93967" sId="3" numFmtId="4">
    <oc r="C72">
      <v>249210.53625999999</v>
    </oc>
    <nc r="C72">
      <v>357758.83428000001</v>
    </nc>
  </rcc>
  <rcc rId="93968" sId="3" numFmtId="4">
    <oc r="D72">
      <v>188293.75239000001</v>
    </oc>
    <nc r="D72">
      <v>353416.66005000001</v>
    </nc>
  </rcc>
  <rcc rId="93969" sId="3" numFmtId="4">
    <oc r="C73">
      <v>569783.18310000002</v>
    </oc>
    <nc r="C73">
      <v>569981.97462999995</v>
    </nc>
  </rcc>
  <rcc rId="93970" sId="3" numFmtId="4">
    <oc r="D73">
      <v>520949.11855000001</v>
    </oc>
    <nc r="D73">
      <v>569859.99676999997</v>
    </nc>
  </rcc>
  <rcc rId="93971" sId="3" numFmtId="4">
    <oc r="C74">
      <v>56020.28342</v>
    </oc>
    <nc r="C74">
      <v>54127.77506</v>
    </nc>
  </rcc>
  <rcc rId="93972" sId="3" numFmtId="4">
    <oc r="D74">
      <v>50402.245239999997</v>
    </oc>
    <nc r="D74">
      <v>54127.77506</v>
    </nc>
  </rcc>
  <rcc rId="93973" sId="3" numFmtId="4">
    <oc r="D77">
      <v>-500.27202999999997</v>
    </oc>
    <nc r="D77">
      <v>-13766.92851</v>
    </nc>
  </rcc>
  <rcc rId="93974" sId="3" numFmtId="4">
    <oc r="C55">
      <v>12150</v>
    </oc>
    <nc r="C55">
      <v>12000</v>
    </nc>
  </rcc>
  <rcc rId="93975" sId="3" numFmtId="4">
    <oc r="D55">
      <v>12222.7155</v>
    </oc>
    <nc r="D55">
      <v>12087.937389999999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fmt sheetId="3" sqref="D6:D67">
    <dxf>
      <numFmt numFmtId="4" formatCode="#,##0.00"/>
    </dxf>
  </rfmt>
  <rfmt sheetId="3" sqref="D6:D67">
    <dxf>
      <numFmt numFmtId="187" formatCode="#,##0.000"/>
    </dxf>
  </rfmt>
  <rfmt sheetId="3" sqref="D6:D67">
    <dxf>
      <numFmt numFmtId="186" formatCode="#,##0.0000"/>
    </dxf>
  </rfmt>
  <rfmt sheetId="3" sqref="D6:D67">
    <dxf>
      <numFmt numFmtId="172" formatCode="#,##0.00000"/>
    </dxf>
  </rfmt>
  <rcc rId="93976" sId="3" numFmtId="4">
    <oc r="D66">
      <v>1190</v>
    </oc>
    <nc r="D66">
      <v>1189.48362</v>
    </nc>
  </rcc>
  <rfmt sheetId="3" sqref="D6:D67">
    <dxf>
      <numFmt numFmtId="186" formatCode="#,##0.0000"/>
    </dxf>
  </rfmt>
  <rfmt sheetId="3" sqref="D6:D67">
    <dxf>
      <numFmt numFmtId="187" formatCode="#,##0.000"/>
    </dxf>
  </rfmt>
  <rfmt sheetId="3" sqref="D6:D67">
    <dxf>
      <numFmt numFmtId="4" formatCode="#,##0.00"/>
    </dxf>
  </rfmt>
  <rfmt sheetId="3" sqref="D6:D67">
    <dxf>
      <numFmt numFmtId="167" formatCode="#,##0.0"/>
    </dxf>
  </rfmt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c rId="93977" sId="3" numFmtId="4">
    <oc r="D83">
      <v>5.0289000000000001</v>
    </oc>
    <nc r="D83">
      <v>49.999000000000002</v>
    </nc>
  </rcc>
  <rcc rId="93978" sId="3" numFmtId="4">
    <oc r="C84">
      <v>82555.013879999999</v>
    </oc>
    <nc r="C84">
      <v>83034.477880000006</v>
    </nc>
  </rcc>
  <rcc rId="93979" sId="3" numFmtId="4">
    <oc r="D84">
      <v>67113.724369999996</v>
    </oc>
    <nc r="D84">
      <v>82290.280629999994</v>
    </nc>
  </rcc>
  <rcc rId="93980" sId="3" numFmtId="4">
    <oc r="C86">
      <v>9011.7415000000001</v>
    </oc>
    <nc r="C86">
      <v>8611.7415000000001</v>
    </nc>
  </rcc>
  <rcc rId="93981" sId="3" numFmtId="4">
    <oc r="D86">
      <v>7185.72289</v>
    </oc>
    <nc r="D86">
      <v>8586.6925499999998</v>
    </nc>
  </rcc>
  <rcc rId="93982" sId="3" numFmtId="4">
    <oc r="C88">
      <v>11399.439319999999</v>
    </oc>
    <nc r="C88">
      <v>28581.849099999999</v>
    </nc>
  </rcc>
  <rcc rId="93983" sId="3" numFmtId="4">
    <oc r="C89">
      <v>50021.942790000001</v>
    </oc>
    <nc r="C89">
      <v>50033.762739999998</v>
    </nc>
  </rcc>
  <rcc rId="93984" sId="3" numFmtId="4">
    <oc r="D89">
      <v>39623.574159999996</v>
    </oc>
    <nc r="D89">
      <v>49592.696620000002</v>
    </nc>
  </rcc>
  <rcc rId="93985" sId="3" numFmtId="4">
    <oc r="D92">
      <v>1747.7224200000001</v>
    </oc>
    <nc r="D92">
      <v>2138.1</v>
    </nc>
  </rcc>
  <rcc rId="93986" sId="3" numFmtId="4">
    <oc r="D94">
      <v>1268.69634</v>
    </oc>
    <nc r="D94">
      <v>1586.6</v>
    </nc>
  </rcc>
  <rcc rId="93987" sId="3" numFmtId="4">
    <oc r="C95">
      <v>3498.9</v>
    </oc>
    <nc r="C95">
      <v>4008.4797600000002</v>
    </nc>
  </rcc>
  <rcc rId="93988" sId="3" numFmtId="4">
    <oc r="D95">
      <v>3482.41878</v>
    </oc>
    <nc r="D95">
      <v>4007.3715900000002</v>
    </nc>
  </rcc>
  <rcc rId="93989" sId="3" numFmtId="4">
    <oc r="C96">
      <v>27434.38365</v>
    </oc>
    <nc r="C96">
      <v>27537.96529</v>
    </nc>
  </rcc>
  <rcc rId="93990" sId="3" numFmtId="4">
    <oc r="D96">
      <v>1075.04991</v>
    </oc>
    <nc r="D96">
      <v>25305.63551</v>
    </nc>
  </rcc>
  <rcc rId="93991" sId="3" numFmtId="4">
    <oc r="D97">
      <v>1142.1742200000001</v>
    </oc>
    <nc r="D97">
      <v>1980.0728999999999</v>
    </nc>
  </rcc>
  <rcc rId="93992" sId="3" numFmtId="4">
    <oc r="C101">
      <v>1222.73405</v>
    </oc>
    <nc r="C101">
      <v>1138.43705</v>
    </nc>
  </rcc>
  <rcc rId="93993" sId="3" numFmtId="4">
    <oc r="D101">
      <v>942.40625999999997</v>
    </oc>
    <nc r="D101">
      <v>1068.0507600000001</v>
    </nc>
  </rcc>
  <rcc rId="93994" sId="3" numFmtId="4">
    <oc r="C105">
      <v>1613.54387</v>
    </oc>
    <nc r="C105">
      <v>2838.0744500000001</v>
    </nc>
  </rcc>
  <rcc rId="93995" sId="3" numFmtId="4">
    <oc r="C106">
      <v>160918.94341000001</v>
    </oc>
    <nc r="C106">
      <v>175142.26407999999</v>
    </nc>
  </rcc>
  <rcc rId="93996" sId="3" numFmtId="4">
    <oc r="D106">
      <v>110260.9635</v>
    </oc>
    <nc r="D106">
      <v>154621.68150000001</v>
    </nc>
  </rcc>
  <rcc rId="93997" sId="3" numFmtId="4">
    <oc r="C116">
      <v>5625.1752399999996</v>
    </oc>
    <nc r="C116">
      <v>5374.3115299999999</v>
    </nc>
  </rcc>
  <rcc rId="93998" sId="3" numFmtId="4">
    <oc r="D116">
      <v>2515.8366700000001</v>
    </oc>
    <nc r="D116">
      <v>3862.9279299999998</v>
    </nc>
  </rcc>
  <rcc rId="93999" sId="3" numFmtId="4">
    <oc r="C122">
      <v>4739.9020899999996</v>
    </oc>
    <nc r="C122">
      <v>4539.9020899999996</v>
    </nc>
  </rcc>
  <rcc rId="94000" sId="3" numFmtId="4">
    <oc r="D122">
      <v>4332.7161999999998</v>
    </oc>
    <nc r="D122">
      <v>4470.6744900000003</v>
    </nc>
  </rcc>
  <rcc rId="94001" sId="3" numFmtId="4">
    <oc r="C125">
      <v>91731.684999999998</v>
    </oc>
    <nc r="C125">
      <v>139064.77963999999</v>
    </nc>
  </rcc>
  <rcc rId="94002" sId="3" numFmtId="4">
    <oc r="D125">
      <v>43720.425020000002</v>
    </oc>
    <nc r="D125">
      <v>73166.981979999997</v>
    </nc>
  </rcc>
  <rcc rId="94003" sId="3" numFmtId="4">
    <oc r="C133">
      <v>88966.37053</v>
    </oc>
    <nc r="C133">
      <v>105237.49197</v>
    </nc>
  </rcc>
  <rcc rId="94004" sId="3" numFmtId="4">
    <oc r="D133">
      <v>52535.093289999997</v>
    </oc>
    <nc r="D133">
      <v>69563.121830000004</v>
    </nc>
  </rcc>
  <rcc rId="94005" sId="3" numFmtId="4">
    <nc r="D143">
      <v>4.9000000000000004</v>
    </nc>
  </rcc>
  <rcc rId="94006" sId="3">
    <nc r="E143">
      <f>SUM(D143/C143*100)</f>
    </nc>
  </rcc>
  <rcc rId="94007" sId="3">
    <oc r="D121">
      <f>SUM(D122+D125+D133)</f>
    </oc>
    <nc r="D121">
      <f>SUM(D122+D125+D133+D143)</f>
    </nc>
  </rcc>
  <rfmt sheetId="3" sqref="D143" start="0" length="2147483647">
    <dxf>
      <font>
        <sz val="2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92842" sId="3">
    <oc r="A2" t="inlineStr">
      <is>
        <t xml:space="preserve">                                                                                Моргаушского муниципального округа на 01.12.2024 г.</t>
      </is>
    </oc>
    <nc r="A2" t="inlineStr">
      <is>
        <t xml:space="preserve">                                                                                Моргаушского муниципального округа на 01.01.2025 г.</t>
      </is>
    </nc>
  </rcc>
  <rcc rId="92843" sId="3">
    <oc r="D4" t="inlineStr">
      <is>
        <t>исполнено на 01.12.2024 г.</t>
      </is>
    </oc>
    <nc r="D4" t="inlineStr">
      <is>
        <t>исполнено на 01.01.2025 г.</t>
      </is>
    </nc>
  </rcc>
  <rcc rId="92844" sId="3">
    <oc r="F4" t="inlineStr">
      <is>
        <t>исполнено на 01.12.2023г.</t>
      </is>
    </oc>
    <nc r="F4" t="inlineStr">
      <is>
        <t>исполнено на 01.01.2024г.</t>
      </is>
    </nc>
  </rcc>
  <rcc rId="92845" sId="3">
    <oc r="D81" t="inlineStr">
      <is>
        <t>исполнено на 01.12.2024 г.</t>
      </is>
    </oc>
    <nc r="D81" t="inlineStr">
      <is>
        <t>исполнено на 01.01.2025 г.</t>
      </is>
    </nc>
  </rcc>
  <rcc rId="92846" sId="3">
    <oc r="F81" t="inlineStr">
      <is>
        <t>исполнено на 01.12.2023г.</t>
      </is>
    </oc>
    <nc r="F81" t="inlineStr">
      <is>
        <t>исполнено на 01.01.2025г.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93640" sId="3" numFmtId="4">
    <oc r="F184">
      <v>33329.719360000003</v>
    </oc>
    <nc r="F184">
      <v>57387.207640000001</v>
    </nc>
  </rcc>
  <rcc rId="93641" sId="3" numFmtId="4">
    <oc r="F186">
      <v>7843.5060000000003</v>
    </oc>
    <nc r="F186">
      <v>27640.1</v>
    </nc>
  </rcc>
  <rcc rId="93642" sId="3" numFmtId="4">
    <oc r="F187">
      <v>9505.3832000000002</v>
    </oc>
    <nc r="F187">
      <v>13653.7</v>
    </nc>
  </rcc>
  <rcc rId="93643" sId="3" numFmtId="4">
    <oc r="F188">
      <v>68.228160000000003</v>
    </oc>
    <nc r="F188">
      <v>80.900000000000006</v>
    </nc>
  </rcc>
  <rcc rId="93644" sId="3" numFmtId="4">
    <oc r="F190">
      <v>911.56129999999996</v>
    </oc>
    <nc r="F190">
      <v>1091.4000000000001</v>
    </nc>
  </rcc>
  <rcc rId="93645" sId="3" numFmtId="4">
    <oc r="F191">
      <v>911.56129999999996</v>
    </oc>
    <nc r="F191">
      <v>1091.0999999999999</v>
    </nc>
  </rcc>
  <rcc rId="93646" sId="3" numFmtId="4">
    <oc r="F192">
      <v>7891.05</v>
    </oc>
    <nc r="F192">
      <v>8702.7000000000007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31.xml><?xml version="1.0" encoding="utf-8"?>
<revisions xmlns="http://schemas.openxmlformats.org/spreadsheetml/2006/main" xmlns:r="http://schemas.openxmlformats.org/officeDocument/2006/relationships">
  <rcc rId="93817" sId="3" numFmtId="4">
    <oc r="C29">
      <v>3360</v>
    </oc>
    <nc r="C29">
      <v>4360</v>
    </nc>
  </rcc>
  <rcc rId="93818" sId="3" numFmtId="4">
    <oc r="D29">
      <v>4277.4768100000001</v>
    </oc>
    <nc r="D29">
      <v>5022.1214099999997</v>
    </nc>
  </rcc>
  <rcc rId="93819" sId="3" numFmtId="4">
    <oc r="D30">
      <v>40.39</v>
    </oc>
    <nc r="D30">
      <v>45.23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92987" sId="3" numFmtId="4">
    <oc r="F49">
      <v>464.29800999999998</v>
    </oc>
    <nc r="F49">
      <v>468.51413000000002</v>
    </nc>
  </rcc>
  <rcc rId="92988" sId="3" numFmtId="4">
    <oc r="F51">
      <v>876.53959999999995</v>
    </oc>
    <nc r="F51">
      <v>1233.36437</v>
    </nc>
  </rcc>
  <rcc rId="92989" sId="3" numFmtId="4">
    <oc r="F54">
      <v>0</v>
    </oc>
    <nc r="F54">
      <v>396</v>
    </nc>
  </rcc>
  <rcc rId="92990" sId="3" numFmtId="4">
    <oc r="F55">
      <v>14997.665429999999</v>
    </oc>
    <nc r="F55">
      <v>15205.3964</v>
    </nc>
  </rcc>
  <rcc rId="92991" sId="3" numFmtId="4">
    <oc r="F56">
      <v>315.98252000000002</v>
    </oc>
    <nc r="F56">
      <v>323.68556000000001</v>
    </nc>
  </rcc>
  <rcc rId="92992" sId="3" numFmtId="4">
    <oc r="F60">
      <v>892.65981999999997</v>
    </oc>
    <nc r="F60">
      <v>1033.34167</v>
    </nc>
  </rcc>
  <rcc rId="92993" sId="3" numFmtId="4">
    <oc r="F61">
      <v>463.78032000000002</v>
    </oc>
    <nc r="F61">
      <v>1465.2403899999999</v>
    </nc>
  </rcc>
  <rcc rId="92994" sId="3" numFmtId="4">
    <oc r="F63">
      <v>-0.29959000000000002</v>
    </oc>
    <nc r="F63">
      <v>-0.20458999999999999</v>
    </nc>
  </rcc>
  <rcc rId="92995" sId="3" numFmtId="4">
    <oc r="F66">
      <v>4.4566100000000004</v>
    </oc>
    <nc r="F66">
      <v>0</v>
    </nc>
  </rcc>
  <rcc rId="92996" sId="3" numFmtId="4">
    <oc r="F67">
      <v>10941.81825</v>
    </oc>
    <nc r="F67">
      <v>11222.86212</v>
    </nc>
  </rcc>
  <rcc rId="92997" sId="3" numFmtId="4">
    <oc r="F70">
      <v>107930.6</v>
    </oc>
    <nc r="F70">
      <v>116188.5</v>
    </nc>
  </rcc>
  <rcc rId="92998" sId="3" numFmtId="4">
    <oc r="F72">
      <v>176939.62260999999</v>
    </oc>
    <nc r="F72">
      <v>306333.14687</v>
    </nc>
  </rcc>
  <rcc rId="92999" sId="3" numFmtId="4">
    <oc r="F73">
      <v>420204.39227999997</v>
    </oc>
    <nc r="F73">
      <v>487967.93974</v>
    </nc>
  </rcc>
  <rcc rId="93000" sId="3" numFmtId="4">
    <oc r="F74">
      <v>27830.188870000002</v>
    </oc>
    <nc r="F74">
      <v>31257.149399999998</v>
    </nc>
  </rcc>
  <rcc rId="93001" sId="3" numFmtId="4">
    <oc r="F77">
      <v>-7539.0103600000002</v>
    </oc>
    <nc r="F77">
      <v>-25018.397629999999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c rId="93929" sId="3">
    <oc r="A66">
      <v>1170100000</v>
    </oc>
    <nc r="A66">
      <v>1170500000</v>
    </nc>
  </rcc>
  <rcc rId="93930" sId="3">
    <oc r="B66" t="inlineStr">
      <is>
        <t>Невыясненные поступления</t>
      </is>
    </oc>
    <nc r="B66" t="inlineStr">
      <is>
        <t>Прочие неналоговые доходы бюджетов муниципальных округов</t>
      </is>
    </nc>
  </rcc>
  <rcc rId="93931" sId="3" numFmtId="4">
    <oc r="C66">
      <v>0</v>
    </oc>
    <nc r="C66">
      <v>1190</v>
    </nc>
  </rcc>
  <rcc rId="93932" sId="3" numFmtId="4">
    <oc r="D66">
      <v>3.15</v>
    </oc>
    <nc r="D66">
      <v>1190</v>
    </nc>
  </rcc>
  <rcc rId="93933" sId="3">
    <nc r="E66">
      <f>SUM(D66/C66*100)</f>
    </nc>
  </rcc>
  <rcc rId="93934" sId="3" numFmtId="4">
    <oc r="C67">
      <v>10626.248079999999</v>
    </oc>
    <nc r="C67">
      <v>7426.2480800000003</v>
    </nc>
  </rcc>
  <rcc rId="93935" sId="3" numFmtId="4">
    <oc r="D67">
      <v>7048.0698000000002</v>
    </oc>
    <nc r="D67">
      <v>7039.7516100000003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94493" sId="3" numFmtId="4">
    <oc r="D135">
      <v>5257.6509699999997</v>
    </oc>
    <nc r="D135">
      <v>7209.4911099999999</v>
    </nc>
  </rcc>
  <rcc rId="94494" sId="3" numFmtId="4">
    <oc r="D137">
      <v>11577.18563</v>
    </oc>
    <nc r="D137">
      <v>16620.37398</v>
    </nc>
  </rcc>
  <rcc rId="94495" sId="3" numFmtId="4">
    <oc r="D141">
      <v>815.90189999999996</v>
    </oc>
    <nc r="D141">
      <v>2096.8126000000002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93068" sId="3" numFmtId="4">
    <oc r="F94">
      <v>1236.43236</v>
    </oc>
    <nc r="F94">
      <v>1410.2</v>
    </nc>
  </rcc>
  <rcc rId="93069" sId="3" numFmtId="4">
    <oc r="F95">
      <v>3083.15852</v>
    </oc>
    <nc r="F95">
      <v>3688.5411899999999</v>
    </nc>
  </rcc>
  <rcc rId="93070" sId="3" numFmtId="4">
    <oc r="F96">
      <v>146.52808999999999</v>
    </oc>
    <nc r="F96">
      <v>990.10709999999995</v>
    </nc>
  </rcc>
  <rcc rId="93071" sId="3" numFmtId="4">
    <oc r="F97">
      <v>1139.7</v>
    </oc>
    <nc r="F97">
      <v>1277.5999999999999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21.xml><?xml version="1.0" encoding="utf-8"?>
<revisions xmlns="http://schemas.openxmlformats.org/spreadsheetml/2006/main" xmlns:r="http://schemas.openxmlformats.org/officeDocument/2006/relationships">
  <rcc rId="93274" sId="3" numFmtId="4">
    <oc r="F126">
      <v>1046.0984599999999</v>
    </oc>
    <nc r="F126">
      <v>1243.85799</v>
    </nc>
  </rcc>
  <rcc rId="93275" sId="3" numFmtId="4">
    <oc r="F129">
      <v>23528.488069999999</v>
    </oc>
    <nc r="F129">
      <v>44053.655480000001</v>
    </nc>
  </rcc>
  <rcc rId="93276" sId="3" numFmtId="4">
    <oc r="F130">
      <v>6553.3021600000002</v>
    </oc>
    <nc r="F130">
      <v>12198.438759999999</v>
    </nc>
  </rcc>
  <rcc rId="93277" sId="3" numFmtId="4">
    <oc r="F132">
      <v>42857.339870000003</v>
    </oc>
    <nc r="F132">
      <v>62076.280079999997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cc rId="93308" sId="3" numFmtId="4">
    <oc r="F133">
      <v>40694.94255</v>
    </oc>
    <nc r="F133">
      <v>47252.119169999998</v>
    </nc>
  </rcc>
  <rcc rId="93309" sId="3" numFmtId="4">
    <oc r="F137">
      <v>5491.3979600000002</v>
    </oc>
    <nc r="F137">
      <v>7049.4763700000003</v>
    </nc>
  </rcc>
  <rcc rId="93310" sId="3" numFmtId="4">
    <oc r="F135">
      <v>6051.6724299999996</v>
    </oc>
    <nc r="F135">
      <v>7955.3542200000002</v>
    </nc>
  </rcc>
  <rcc rId="93311" sId="3" numFmtId="4">
    <oc r="F139">
      <v>9410.9510499999997</v>
    </oc>
    <nc r="F139">
      <v>9863.4708800000008</v>
    </nc>
  </rcc>
  <rcc rId="93312" sId="3" numFmtId="4">
    <oc r="F140">
      <v>0</v>
    </oc>
    <nc r="F140"/>
  </rcc>
  <rcc rId="93313" sId="3" odxf="1" dxf="1" numFmtId="4">
    <nc r="F143">
      <v>3.7</v>
    </nc>
    <odxf>
      <font>
        <sz val="18"/>
        <name val="Times New Roman"/>
        <scheme val="none"/>
      </font>
      <alignment vertical="center" readingOrder="0"/>
      <border outline="0">
        <left/>
      </border>
    </odxf>
    <ndxf>
      <font>
        <sz val="20"/>
        <name val="Times New Roman"/>
        <scheme val="none"/>
      </font>
      <alignment vertical="top" readingOrder="0"/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.xml><?xml version="1.0" encoding="utf-8"?>
<revisions xmlns="http://schemas.openxmlformats.org/spreadsheetml/2006/main" xmlns:r="http://schemas.openxmlformats.org/officeDocument/2006/relationships">
  <rcc rId="94324" sId="3" numFmtId="4">
    <oc r="C128">
      <v>7000</v>
    </oc>
    <nc r="C128">
      <v>350</v>
    </nc>
  </rcc>
  <rcc rId="94325" sId="3">
    <oc r="B129" t="inlineStr">
      <is>
        <t>Капитальный ремонт источников водоснабжения (водонапорных башен и водозаборных скважин) в населенных пунктах</t>
      </is>
    </oc>
    <nc r="B129" t="inlineStr">
      <is>
        <t>Создание и (или) модернизация источников водоснабжения (водонапорных башен и водозаборных скважин) в населенных пунктах</t>
      </is>
    </nc>
  </rcc>
  <rcc rId="94326" sId="3" numFmtId="4">
    <oc r="C129">
      <v>38.009</v>
    </oc>
    <nc r="C129">
      <v>542.98599999999999</v>
    </nc>
  </rcc>
  <rcc rId="94327" sId="3" numFmtId="4">
    <oc r="D129">
      <v>0</v>
    </oc>
    <nc r="D129">
      <v>330.87979999999999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1.xml><?xml version="1.0" encoding="utf-8"?>
<revisions xmlns="http://schemas.openxmlformats.org/spreadsheetml/2006/main" xmlns:r="http://schemas.openxmlformats.org/officeDocument/2006/relationships">
  <rcc rId="93134" sId="3" numFmtId="4">
    <oc r="F107">
      <v>19868.074059999999</v>
    </oc>
    <nc r="F107">
      <v>22394.904119999999</v>
    </nc>
  </rcc>
  <rcc rId="93135" sId="3" odxf="1" dxf="1" numFmtId="4">
    <oc r="F105">
      <v>0</v>
    </oc>
    <nc r="F105">
      <v>144.76052000000001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93136" sId="3" numFmtId="4">
    <oc r="F109">
      <v>1660.1086499999999</v>
    </oc>
    <nc r="F109">
      <v>6674.9661699999997</v>
    </nc>
  </rcc>
  <rcc rId="93137" sId="3" odxf="1" dxf="1" numFmtId="4">
    <oc r="F110">
      <v>17018.2</v>
    </oc>
    <nc r="F110">
      <v>17018.172040000001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93138" sId="3" numFmtId="4">
    <oc r="F111">
      <v>19657.61349</v>
    </oc>
    <nc r="F111">
      <v>23284.78601</v>
    </nc>
  </rcc>
  <rcc rId="93139" sId="3" numFmtId="4">
    <oc r="F112">
      <v>11193.733550000001</v>
    </oc>
    <nc r="F112">
      <v>14502.99314</v>
    </nc>
  </rcc>
  <rcc rId="93140" sId="3" odxf="1" dxf="1" numFmtId="4">
    <oc r="F113">
      <v>5955.8</v>
    </oc>
    <nc r="F113">
      <v>8518.7194999999992</v>
    </nc>
    <odxf>
      <alignment horizontal="general" readingOrder="0"/>
      <border outline="0">
        <left style="medium">
          <color indexed="64"/>
        </left>
      </border>
    </odxf>
    <ndxf>
      <alignment horizontal="right" readingOrder="0"/>
      <border outline="0">
        <left style="thin">
          <color indexed="64"/>
        </left>
      </border>
    </ndxf>
  </rcc>
  <rcc rId="93141" sId="3" odxf="1" dxf="1" numFmtId="4">
    <oc r="F114">
      <v>1720.8</v>
    </oc>
    <nc r="F114">
      <v>1720.7527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93142" sId="3" odxf="1" dxf="1" numFmtId="4">
    <oc r="F115">
      <v>18326.3</v>
    </oc>
    <nc r="F115">
      <v>22412.89142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3111.xml><?xml version="1.0" encoding="utf-8"?>
<revisions xmlns="http://schemas.openxmlformats.org/spreadsheetml/2006/main" xmlns:r="http://schemas.openxmlformats.org/officeDocument/2006/relationships">
  <rcc rId="93344" sId="3">
    <oc r="F81" t="inlineStr">
      <is>
        <t>исполнено на 01.01.2025г.</t>
      </is>
    </oc>
    <nc r="F81" t="inlineStr">
      <is>
        <t>исполнено на 01.01.2024г.</t>
      </is>
    </nc>
  </rcc>
  <rcc rId="93345" sId="3" numFmtId="4">
    <oc r="F134">
      <f>SUM(F135:F138)</f>
    </oc>
    <nc r="F134">
      <v>35574.699999999997</v>
    </nc>
  </rcc>
  <rcc rId="93346" sId="3">
    <oc r="F121">
      <f>SUM(F122+F125+F133)</f>
    </oc>
    <nc r="F121">
      <f>SUM(F122+F125+F133+F143)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Relationship Id="rId14" Type="http://schemas.openxmlformats.org/officeDocument/2006/relationships/printerSettings" Target="../printerSettings/printerSettings2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5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13" Type="http://schemas.openxmlformats.org/officeDocument/2006/relationships/printerSettings" Target="../printerSettings/printerSettings265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Relationship Id="rId14" Type="http://schemas.openxmlformats.org/officeDocument/2006/relationships/printerSettings" Target="../printerSettings/printerSettings26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81.bin"/><Relationship Id="rId1" Type="http://schemas.openxmlformats.org/officeDocument/2006/relationships/printerSettings" Target="../printerSettings/printerSettings28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8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88" t="s">
        <v>438</v>
      </c>
      <c r="B1" s="588"/>
      <c r="C1" s="588"/>
      <c r="D1" s="588"/>
      <c r="E1" s="588"/>
      <c r="F1" s="588"/>
      <c r="G1" s="588"/>
      <c r="H1" s="588"/>
      <c r="I1" s="121"/>
      <c r="J1" s="121"/>
      <c r="K1" s="121"/>
      <c r="L1" s="121"/>
    </row>
    <row r="2" spans="1:12" ht="33.75" customHeight="1">
      <c r="A2" s="586" t="s">
        <v>173</v>
      </c>
      <c r="B2" s="587" t="s">
        <v>174</v>
      </c>
      <c r="C2" s="583" t="s">
        <v>175</v>
      </c>
      <c r="D2" s="584"/>
      <c r="E2" s="584"/>
      <c r="F2" s="583" t="s">
        <v>176</v>
      </c>
      <c r="G2" s="584"/>
      <c r="H2" s="584"/>
    </row>
    <row r="3" spans="1:12" ht="53.25" customHeight="1">
      <c r="A3" s="586"/>
      <c r="B3" s="587"/>
      <c r="C3" s="77" t="s">
        <v>439</v>
      </c>
      <c r="D3" s="77" t="s">
        <v>432</v>
      </c>
      <c r="E3" s="135" t="s">
        <v>308</v>
      </c>
      <c r="F3" s="77" t="s">
        <v>439</v>
      </c>
      <c r="G3" s="77" t="s">
        <v>432</v>
      </c>
      <c r="H3" s="135" t="s">
        <v>308</v>
      </c>
    </row>
    <row r="4" spans="1:12" s="79" customFormat="1" ht="30.75" customHeight="1">
      <c r="A4" s="78" t="s">
        <v>4</v>
      </c>
      <c r="B4" s="75"/>
      <c r="C4" s="194">
        <f>SUM(C5:C13)</f>
        <v>331080.3</v>
      </c>
      <c r="D4" s="194">
        <f>SUM(D5:D13)</f>
        <v>335167.32850000006</v>
      </c>
      <c r="E4" s="194">
        <f>D4/C4*100</f>
        <v>101.23445233678963</v>
      </c>
      <c r="F4" s="194">
        <f>SUM(F5:F13)</f>
        <v>331080.3</v>
      </c>
      <c r="G4" s="194">
        <f>SUM(G5:G13)</f>
        <v>335167.32850000006</v>
      </c>
      <c r="H4" s="194">
        <f>G4/F4*100</f>
        <v>101.23445233678963</v>
      </c>
    </row>
    <row r="5" spans="1:12" ht="27" customHeight="1">
      <c r="A5" s="80" t="s">
        <v>177</v>
      </c>
      <c r="B5" s="76">
        <v>10102</v>
      </c>
      <c r="C5" s="195">
        <f>F5</f>
        <v>218789.1</v>
      </c>
      <c r="D5" s="195">
        <f>G5</f>
        <v>220064.52415000001</v>
      </c>
      <c r="E5" s="196">
        <f t="shared" ref="E5:E12" si="0">D5/C5*100</f>
        <v>100.58294684241582</v>
      </c>
      <c r="F5" s="195">
        <f>район!C6</f>
        <v>218789.1</v>
      </c>
      <c r="G5" s="195">
        <f>район!D6</f>
        <v>220064.52415000001</v>
      </c>
      <c r="H5" s="196">
        <f t="shared" ref="H5:H43" si="1">G5/F5*100</f>
        <v>100.58294684241582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20878.5</v>
      </c>
      <c r="D6" s="195">
        <f t="shared" ref="D6:D13" si="3">G6</f>
        <v>21323.13882</v>
      </c>
      <c r="E6" s="196">
        <f t="shared" si="0"/>
        <v>102.12964925641211</v>
      </c>
      <c r="F6" s="195">
        <f>район!C8</f>
        <v>20878.5</v>
      </c>
      <c r="G6" s="195">
        <f>район!D8</f>
        <v>21323.13882</v>
      </c>
      <c r="H6" s="196">
        <f t="shared" si="1"/>
        <v>102.12964925641211</v>
      </c>
    </row>
    <row r="7" spans="1:12" ht="19.5" customHeight="1">
      <c r="A7" s="80" t="s">
        <v>178</v>
      </c>
      <c r="B7" s="76">
        <v>10500</v>
      </c>
      <c r="C7" s="195">
        <f t="shared" si="2"/>
        <v>59550</v>
      </c>
      <c r="D7" s="195">
        <f t="shared" si="3"/>
        <v>60213.865669999999</v>
      </c>
      <c r="E7" s="196">
        <f t="shared" si="0"/>
        <v>101.11480381192276</v>
      </c>
      <c r="F7" s="195">
        <f>район!C13</f>
        <v>59550</v>
      </c>
      <c r="G7" s="195">
        <f>район!D13</f>
        <v>60213.865669999999</v>
      </c>
      <c r="H7" s="196">
        <f t="shared" si="1"/>
        <v>101.11480381192276</v>
      </c>
    </row>
    <row r="8" spans="1:12" ht="19.5" customHeight="1">
      <c r="A8" s="80" t="s">
        <v>179</v>
      </c>
      <c r="B8" s="76">
        <v>10601</v>
      </c>
      <c r="C8" s="195">
        <f t="shared" si="2"/>
        <v>7500</v>
      </c>
      <c r="D8" s="195">
        <f t="shared" si="3"/>
        <v>8134.54342</v>
      </c>
      <c r="E8" s="196">
        <f t="shared" si="0"/>
        <v>108.46057893333334</v>
      </c>
      <c r="F8" s="195">
        <f>SUM(район!C19)</f>
        <v>7500</v>
      </c>
      <c r="G8" s="195">
        <f>SUM(район!D19)</f>
        <v>8134.54342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2952.7</v>
      </c>
      <c r="D9" s="195">
        <f t="shared" si="3"/>
        <v>3179.7681600000001</v>
      </c>
      <c r="E9" s="196">
        <f t="shared" si="0"/>
        <v>107.69018728621262</v>
      </c>
      <c r="F9" s="195">
        <f>SUM(район!C20)</f>
        <v>2952.7</v>
      </c>
      <c r="G9" s="195">
        <f>район!D20</f>
        <v>3179.7681600000001</v>
      </c>
      <c r="H9" s="196">
        <f t="shared" si="1"/>
        <v>107.69018728621262</v>
      </c>
    </row>
    <row r="10" spans="1:12" ht="19.5" customHeight="1">
      <c r="A10" s="80" t="s">
        <v>180</v>
      </c>
      <c r="B10" s="76">
        <v>10606</v>
      </c>
      <c r="C10" s="195">
        <f t="shared" si="2"/>
        <v>16500</v>
      </c>
      <c r="D10" s="195">
        <f t="shared" si="3"/>
        <v>16694.274870000001</v>
      </c>
      <c r="E10" s="196">
        <f t="shared" si="0"/>
        <v>101.17742345454546</v>
      </c>
      <c r="F10" s="195">
        <f>SUM(район!C23)</f>
        <v>16500</v>
      </c>
      <c r="G10" s="195">
        <f>SUM(район!D23)</f>
        <v>16694.274870000001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500</v>
      </c>
      <c r="D11" s="195">
        <f t="shared" si="3"/>
        <v>489.86200000000002</v>
      </c>
      <c r="E11" s="196">
        <f t="shared" si="0"/>
        <v>97.972400000000007</v>
      </c>
      <c r="F11" s="195">
        <f>район!C26</f>
        <v>500</v>
      </c>
      <c r="G11" s="195">
        <f>район!D26</f>
        <v>489.86200000000002</v>
      </c>
      <c r="H11" s="196">
        <f t="shared" si="1"/>
        <v>97.972400000000007</v>
      </c>
    </row>
    <row r="12" spans="1:12" ht="19.5" customHeight="1">
      <c r="A12" s="80" t="s">
        <v>182</v>
      </c>
      <c r="B12" s="76">
        <v>10800</v>
      </c>
      <c r="C12" s="195">
        <f t="shared" si="2"/>
        <v>4410</v>
      </c>
      <c r="D12" s="195">
        <f t="shared" si="3"/>
        <v>5067.3514099999993</v>
      </c>
      <c r="E12" s="196">
        <f t="shared" si="0"/>
        <v>114.90592766439909</v>
      </c>
      <c r="F12" s="195">
        <f>район!C28</f>
        <v>4410</v>
      </c>
      <c r="G12" s="195">
        <f>район!D28</f>
        <v>5067.3514099999993</v>
      </c>
      <c r="H12" s="196">
        <f t="shared" si="1"/>
        <v>114.90592766439909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52913.148079999999</v>
      </c>
      <c r="D14" s="194">
        <f>SUM(D15:D21)</f>
        <v>57220.632250000002</v>
      </c>
      <c r="E14" s="194">
        <f t="shared" ref="E14:E41" si="4">D14/C14*100</f>
        <v>108.14066886265672</v>
      </c>
      <c r="F14" s="194">
        <f>F15+F16+F17+F18+F20+F21+F19</f>
        <v>52913.148079999999</v>
      </c>
      <c r="G14" s="194">
        <f>G15+G16+G17+G18+G20+G21+G19</f>
        <v>57220.632250000002</v>
      </c>
      <c r="H14" s="194">
        <f t="shared" si="1"/>
        <v>108.14066886265672</v>
      </c>
    </row>
    <row r="15" spans="1:12" ht="52.5" customHeight="1">
      <c r="A15" s="80" t="s">
        <v>184</v>
      </c>
      <c r="B15" s="76">
        <v>11100</v>
      </c>
      <c r="C15" s="195">
        <f>F15</f>
        <v>13920</v>
      </c>
      <c r="D15" s="195">
        <f>G15</f>
        <v>18141.532750000002</v>
      </c>
      <c r="E15" s="195">
        <f t="shared" si="4"/>
        <v>130.32710308908045</v>
      </c>
      <c r="F15" s="195">
        <f>район!C38</f>
        <v>13920</v>
      </c>
      <c r="G15" s="195">
        <f>район!D38</f>
        <v>18141.532750000002</v>
      </c>
      <c r="H15" s="195">
        <f t="shared" si="1"/>
        <v>130.32710308908045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1301</v>
      </c>
      <c r="D16" s="195">
        <f t="shared" ref="D16:D21" si="6">G16</f>
        <v>1295.29475</v>
      </c>
      <c r="E16" s="195">
        <f t="shared" si="4"/>
        <v>99.561471944657953</v>
      </c>
      <c r="F16" s="195">
        <f>район!C48</f>
        <v>1301</v>
      </c>
      <c r="G16" s="195">
        <f>район!D48</f>
        <v>1295.29475</v>
      </c>
      <c r="H16" s="195">
        <f t="shared" si="1"/>
        <v>99.561471944657953</v>
      </c>
    </row>
    <row r="17" spans="1:10" ht="33" customHeight="1">
      <c r="A17" s="80" t="s">
        <v>186</v>
      </c>
      <c r="B17" s="76">
        <v>11300</v>
      </c>
      <c r="C17" s="195">
        <f t="shared" si="5"/>
        <v>5676.9</v>
      </c>
      <c r="D17" s="195">
        <f t="shared" si="6"/>
        <v>5772.0849099999996</v>
      </c>
      <c r="E17" s="195">
        <f>D17/C17*100</f>
        <v>101.67670577251668</v>
      </c>
      <c r="F17" s="195">
        <f>район!C50</f>
        <v>5676.9</v>
      </c>
      <c r="G17" s="195">
        <f>район!D50</f>
        <v>5772.0849099999996</v>
      </c>
      <c r="H17" s="195">
        <f t="shared" si="1"/>
        <v>101.67670577251668</v>
      </c>
    </row>
    <row r="18" spans="1:10" ht="33" customHeight="1">
      <c r="A18" s="80" t="s">
        <v>187</v>
      </c>
      <c r="B18" s="76">
        <v>11400</v>
      </c>
      <c r="C18" s="195">
        <f t="shared" si="5"/>
        <v>13850</v>
      </c>
      <c r="D18" s="195">
        <f t="shared" si="6"/>
        <v>13942.352839999998</v>
      </c>
      <c r="E18" s="195">
        <f t="shared" si="4"/>
        <v>100.66680750902526</v>
      </c>
      <c r="F18" s="195">
        <f>район!C53</f>
        <v>13850</v>
      </c>
      <c r="G18" s="195">
        <f>район!D53</f>
        <v>13942.352839999998</v>
      </c>
      <c r="H18" s="195">
        <f t="shared" si="1"/>
        <v>100.66680750902526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8229.2352300000002</v>
      </c>
      <c r="E19" s="195"/>
      <c r="F19" s="195">
        <f>район!C57</f>
        <v>0</v>
      </c>
      <c r="G19" s="195">
        <f>район!D65</f>
        <v>8229.2352300000002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9549</v>
      </c>
      <c r="D20" s="195">
        <f t="shared" si="6"/>
        <v>9840.13177</v>
      </c>
      <c r="E20" s="195">
        <f t="shared" si="4"/>
        <v>103.04881945753482</v>
      </c>
      <c r="F20" s="195">
        <f>район!C59</f>
        <v>9549</v>
      </c>
      <c r="G20" s="195">
        <f>район!D59</f>
        <v>9840.13177</v>
      </c>
      <c r="H20" s="195">
        <f t="shared" si="1"/>
        <v>103.04881945753482</v>
      </c>
    </row>
    <row r="21" spans="1:10" ht="29.25" customHeight="1">
      <c r="A21" s="80" t="s">
        <v>189</v>
      </c>
      <c r="B21" s="76">
        <v>11700</v>
      </c>
      <c r="C21" s="195">
        <f t="shared" si="5"/>
        <v>8616.2480800000012</v>
      </c>
      <c r="D21" s="195">
        <f t="shared" si="6"/>
        <v>0</v>
      </c>
      <c r="E21" s="195"/>
      <c r="F21" s="195">
        <f>район!C65</f>
        <v>8616.2480800000012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383993.44808</v>
      </c>
      <c r="D23" s="424">
        <f>SUM(D4,D14,)</f>
        <v>392387.96075000009</v>
      </c>
      <c r="E23" s="194">
        <f t="shared" si="4"/>
        <v>102.18610830783008</v>
      </c>
      <c r="F23" s="197">
        <f>SUM(F4,F14,)</f>
        <v>383993.44808</v>
      </c>
      <c r="G23" s="423">
        <f>SUM(G4,G14,G22)</f>
        <v>392387.96075000009</v>
      </c>
      <c r="H23" s="194">
        <f t="shared" si="1"/>
        <v>102.18610830783008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1107342.3839699998</v>
      </c>
      <c r="G24" s="197">
        <f>район!D69</f>
        <v>1089111.3033699999</v>
      </c>
      <c r="H24" s="196">
        <f t="shared" si="1"/>
        <v>98.353618459483272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401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396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-13766.92851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1101218.1093899999</v>
      </c>
      <c r="D29" s="422">
        <f>D24+D23+D25+D27+D26</f>
        <v>345820.16832000006</v>
      </c>
      <c r="E29" s="200">
        <f t="shared" si="4"/>
        <v>31.403421844520967</v>
      </c>
      <c r="F29" s="200">
        <f>F24+F23</f>
        <v>1491335.8320499999</v>
      </c>
      <c r="G29" s="422">
        <f>G24+G23+G26</f>
        <v>1481499.2641199999</v>
      </c>
      <c r="H29" s="200">
        <f t="shared" si="1"/>
        <v>99.340418990907068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1304486.17503</v>
      </c>
      <c r="D30" s="200">
        <f>SUM(D31:D43)</f>
        <v>917173.1648100001</v>
      </c>
      <c r="E30" s="200">
        <f t="shared" si="4"/>
        <v>70.309151784525994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170624.61222000001</v>
      </c>
      <c r="D31" s="257">
        <f>G31</f>
        <v>140832.45069999999</v>
      </c>
      <c r="E31" s="202">
        <f t="shared" si="4"/>
        <v>82.539352832880525</v>
      </c>
      <c r="F31" s="195">
        <f>район!C82</f>
        <v>170624.61222000001</v>
      </c>
      <c r="G31" s="202">
        <f>район!D82</f>
        <v>140832.45069999999</v>
      </c>
      <c r="H31" s="203">
        <f t="shared" si="1"/>
        <v>82.539352832880525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2138.1</v>
      </c>
      <c r="D32" s="257">
        <f t="shared" ref="D32:D33" si="8">G32</f>
        <v>2138.1</v>
      </c>
      <c r="E32" s="202">
        <f t="shared" si="4"/>
        <v>100</v>
      </c>
      <c r="F32" s="195">
        <f>район!C91</f>
        <v>2138.1</v>
      </c>
      <c r="G32" s="202">
        <f>район!D91</f>
        <v>2138.1</v>
      </c>
      <c r="H32" s="203">
        <f t="shared" si="1"/>
        <v>100</v>
      </c>
    </row>
    <row r="33" spans="1:9" ht="33" customHeight="1">
      <c r="A33" s="80" t="s">
        <v>196</v>
      </c>
      <c r="B33" s="81" t="s">
        <v>47</v>
      </c>
      <c r="C33" s="257">
        <f t="shared" si="7"/>
        <v>35121.045050000001</v>
      </c>
      <c r="D33" s="257">
        <f t="shared" si="8"/>
        <v>32879.68</v>
      </c>
      <c r="E33" s="202">
        <f t="shared" si="4"/>
        <v>93.61817096612846</v>
      </c>
      <c r="F33" s="195">
        <f>район!C93</f>
        <v>35121.045050000001</v>
      </c>
      <c r="G33" s="202">
        <f>район!D93</f>
        <v>32879.68</v>
      </c>
      <c r="H33" s="203">
        <f t="shared" si="1"/>
        <v>93.61817096612846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184743.08710999999</v>
      </c>
      <c r="G34" s="202">
        <f>район!D98</f>
        <v>161316.53296000001</v>
      </c>
      <c r="H34" s="203">
        <f t="shared" si="1"/>
        <v>87.319387958451017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248847.07369999998</v>
      </c>
      <c r="G35" s="202">
        <f>район!D121</f>
        <v>147205.6783</v>
      </c>
      <c r="H35" s="203">
        <f t="shared" si="1"/>
        <v>59.155077096653045</v>
      </c>
    </row>
    <row r="36" spans="1:9" ht="30" customHeight="1">
      <c r="A36" s="80" t="s">
        <v>199</v>
      </c>
      <c r="B36" s="81" t="s">
        <v>73</v>
      </c>
      <c r="C36" s="199">
        <f>F36</f>
        <v>1661.7170000000001</v>
      </c>
      <c r="D36" s="199">
        <f>G36</f>
        <v>1613.4297200000001</v>
      </c>
      <c r="E36" s="202">
        <f t="shared" si="4"/>
        <v>97.094133357244345</v>
      </c>
      <c r="F36" s="195">
        <f>район!C144</f>
        <v>1661.7170000000001</v>
      </c>
      <c r="G36" s="202">
        <f>район!D144</f>
        <v>1613.4297200000001</v>
      </c>
      <c r="H36" s="203">
        <f t="shared" si="1"/>
        <v>97.094133357244345</v>
      </c>
    </row>
    <row r="37" spans="1:9" ht="30" customHeight="1">
      <c r="A37" s="80" t="s">
        <v>200</v>
      </c>
      <c r="B37" s="81" t="s">
        <v>75</v>
      </c>
      <c r="C37" s="199">
        <f>F37</f>
        <v>741021.99243999994</v>
      </c>
      <c r="D37" s="199">
        <f>G37</f>
        <v>735902.02039000008</v>
      </c>
      <c r="E37" s="202">
        <f t="shared" si="4"/>
        <v>99.309066113794941</v>
      </c>
      <c r="F37" s="195">
        <f>район!C149</f>
        <v>741021.99243999994</v>
      </c>
      <c r="G37" s="202">
        <f>район!D149</f>
        <v>735902.02039000008</v>
      </c>
      <c r="H37" s="203">
        <f t="shared" si="1"/>
        <v>99.309066113794941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район!C172</f>
        <v>134151.72044999999</v>
      </c>
      <c r="G38" s="202">
        <f>район!D172</f>
        <v>112521.59884999999</v>
      </c>
      <c r="H38" s="203">
        <f t="shared" si="1"/>
        <v>83.876374058086114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район!C180</f>
        <v>78251.225560000006</v>
      </c>
      <c r="G39" s="202">
        <f>район!D180</f>
        <v>77441.952369999999</v>
      </c>
      <c r="H39" s="203">
        <f t="shared" si="1"/>
        <v>98.965801258435889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район!C190</f>
        <v>18371.297380000004</v>
      </c>
      <c r="G40" s="202">
        <f>район!D190</f>
        <v>18370.947380000001</v>
      </c>
      <c r="H40" s="203">
        <f t="shared" si="1"/>
        <v>99.998094854202392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район!C196</f>
        <v>0</v>
      </c>
      <c r="G41" s="202">
        <f>район!D196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район!C198</f>
        <v>0</v>
      </c>
      <c r="G42" s="202">
        <f>район!D198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-203268.06564000016</v>
      </c>
      <c r="D45" s="136">
        <f>D29-D30</f>
        <v>-571352.99649000005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85"/>
      <c r="E52" s="58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A486C6EE-08B2-475E-8DA1-C3C3163412A9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3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4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6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1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2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3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4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618" t="s">
        <v>130</v>
      </c>
      <c r="AE1" s="618"/>
      <c r="AF1" s="618"/>
      <c r="AG1" s="151"/>
      <c r="AH1" s="151"/>
      <c r="AI1" s="151"/>
      <c r="AJ1" s="613"/>
      <c r="AK1" s="613"/>
      <c r="AL1" s="613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613"/>
      <c r="AK2" s="613"/>
      <c r="AL2" s="613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623" t="s">
        <v>132</v>
      </c>
      <c r="AE3" s="623"/>
      <c r="AF3" s="623"/>
      <c r="AG3" s="153"/>
      <c r="AH3" s="153"/>
      <c r="AI3" s="153"/>
      <c r="AJ3" s="617"/>
      <c r="AK3" s="617"/>
      <c r="AL3" s="617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621" t="s">
        <v>133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619" t="s">
        <v>425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98" t="s">
        <v>134</v>
      </c>
      <c r="B7" s="598" t="s">
        <v>135</v>
      </c>
      <c r="C7" s="589" t="s">
        <v>136</v>
      </c>
      <c r="D7" s="590"/>
      <c r="E7" s="591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89" t="s">
        <v>138</v>
      </c>
      <c r="DN7" s="590"/>
      <c r="DO7" s="591"/>
      <c r="DP7" s="589"/>
      <c r="DQ7" s="590"/>
      <c r="DR7" s="590"/>
      <c r="DS7" s="590"/>
      <c r="DT7" s="590"/>
      <c r="DU7" s="590"/>
      <c r="DV7" s="590"/>
      <c r="DW7" s="590"/>
      <c r="DX7" s="590"/>
      <c r="DY7" s="590"/>
      <c r="DZ7" s="590"/>
      <c r="EA7" s="590"/>
      <c r="EB7" s="590"/>
      <c r="EC7" s="590"/>
      <c r="ED7" s="590"/>
      <c r="EE7" s="590"/>
      <c r="EF7" s="590"/>
      <c r="EG7" s="590"/>
      <c r="EH7" s="590"/>
      <c r="EI7" s="590"/>
      <c r="EJ7" s="590"/>
      <c r="EK7" s="590"/>
      <c r="EL7" s="590"/>
      <c r="EM7" s="590"/>
      <c r="EN7" s="590"/>
      <c r="EO7" s="590"/>
      <c r="EP7" s="590"/>
      <c r="EQ7" s="590"/>
      <c r="ER7" s="590"/>
      <c r="ES7" s="590"/>
      <c r="ET7" s="590"/>
      <c r="EU7" s="590"/>
      <c r="EV7" s="590"/>
      <c r="EW7" s="590"/>
      <c r="EX7" s="590"/>
      <c r="EY7" s="590"/>
      <c r="EZ7" s="590"/>
      <c r="FA7" s="590"/>
      <c r="FB7" s="591"/>
      <c r="FC7" s="589" t="s">
        <v>139</v>
      </c>
      <c r="FD7" s="590"/>
      <c r="FE7" s="591"/>
    </row>
    <row r="8" spans="1:165" s="157" customFormat="1" ht="15" customHeight="1">
      <c r="A8" s="598"/>
      <c r="B8" s="598"/>
      <c r="C8" s="592"/>
      <c r="D8" s="593"/>
      <c r="E8" s="594"/>
      <c r="F8" s="592" t="s">
        <v>140</v>
      </c>
      <c r="G8" s="593"/>
      <c r="H8" s="594"/>
      <c r="I8" s="405"/>
      <c r="J8" s="405"/>
      <c r="K8" s="405"/>
      <c r="L8" s="614" t="s">
        <v>141</v>
      </c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6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98" t="s">
        <v>142</v>
      </c>
      <c r="CG8" s="598"/>
      <c r="CH8" s="598"/>
      <c r="CI8" s="595" t="s">
        <v>141</v>
      </c>
      <c r="CJ8" s="596"/>
      <c r="CK8" s="596"/>
      <c r="CL8" s="596"/>
      <c r="CM8" s="596"/>
      <c r="CN8" s="596"/>
      <c r="CO8" s="596"/>
      <c r="CP8" s="596"/>
      <c r="CQ8" s="596"/>
      <c r="CR8" s="596"/>
      <c r="CS8" s="596"/>
      <c r="CT8" s="596"/>
      <c r="CU8" s="277"/>
      <c r="CV8" s="277"/>
      <c r="CW8" s="277"/>
      <c r="CX8" s="277"/>
      <c r="CY8" s="277"/>
      <c r="CZ8" s="277"/>
      <c r="DA8" s="278"/>
      <c r="DB8" s="278"/>
      <c r="DC8" s="279"/>
      <c r="DD8" s="592" t="s">
        <v>143</v>
      </c>
      <c r="DE8" s="593"/>
      <c r="DF8" s="594"/>
      <c r="DG8" s="624"/>
      <c r="DH8" s="625"/>
      <c r="DI8" s="626"/>
      <c r="DJ8" s="624"/>
      <c r="DK8" s="625"/>
      <c r="DL8" s="626"/>
      <c r="DM8" s="592"/>
      <c r="DN8" s="593"/>
      <c r="DO8" s="594"/>
      <c r="DP8" s="592" t="s">
        <v>141</v>
      </c>
      <c r="DQ8" s="593"/>
      <c r="DR8" s="593"/>
      <c r="DS8" s="593"/>
      <c r="DT8" s="593"/>
      <c r="DU8" s="593"/>
      <c r="DV8" s="593"/>
      <c r="DW8" s="593"/>
      <c r="DX8" s="593"/>
      <c r="DY8" s="593"/>
      <c r="DZ8" s="593"/>
      <c r="EA8" s="593"/>
      <c r="EB8" s="593"/>
      <c r="EC8" s="593"/>
      <c r="ED8" s="593"/>
      <c r="EE8" s="593"/>
      <c r="EF8" s="593"/>
      <c r="EG8" s="593"/>
      <c r="EH8" s="593"/>
      <c r="EI8" s="593"/>
      <c r="EJ8" s="593"/>
      <c r="EK8" s="593"/>
      <c r="EL8" s="593"/>
      <c r="EM8" s="593"/>
      <c r="EN8" s="593"/>
      <c r="EO8" s="593"/>
      <c r="EP8" s="593"/>
      <c r="EQ8" s="593"/>
      <c r="ER8" s="593"/>
      <c r="ES8" s="593"/>
      <c r="ET8" s="593"/>
      <c r="EU8" s="593"/>
      <c r="EV8" s="593"/>
      <c r="EW8" s="593"/>
      <c r="EX8" s="593"/>
      <c r="EY8" s="593"/>
      <c r="EZ8" s="593"/>
      <c r="FA8" s="593"/>
      <c r="FB8" s="594"/>
      <c r="FC8" s="592"/>
      <c r="FD8" s="593"/>
      <c r="FE8" s="594"/>
    </row>
    <row r="9" spans="1:165" s="157" customFormat="1" ht="15" customHeight="1">
      <c r="A9" s="598"/>
      <c r="B9" s="598"/>
      <c r="C9" s="592"/>
      <c r="D9" s="593"/>
      <c r="E9" s="594"/>
      <c r="F9" s="592"/>
      <c r="G9" s="593"/>
      <c r="H9" s="594"/>
      <c r="I9" s="405"/>
      <c r="J9" s="405"/>
      <c r="K9" s="405"/>
      <c r="L9" s="589" t="s">
        <v>144</v>
      </c>
      <c r="M9" s="590"/>
      <c r="N9" s="591"/>
      <c r="O9" s="412"/>
      <c r="P9" s="412"/>
      <c r="Q9" s="412"/>
      <c r="R9" s="589" t="s">
        <v>271</v>
      </c>
      <c r="S9" s="590"/>
      <c r="T9" s="591"/>
      <c r="U9" s="589" t="s">
        <v>274</v>
      </c>
      <c r="V9" s="590"/>
      <c r="W9" s="591"/>
      <c r="X9" s="589" t="s">
        <v>272</v>
      </c>
      <c r="Y9" s="590"/>
      <c r="Z9" s="591"/>
      <c r="AA9" s="589" t="s">
        <v>273</v>
      </c>
      <c r="AB9" s="590"/>
      <c r="AC9" s="591"/>
      <c r="AD9" s="589" t="s">
        <v>145</v>
      </c>
      <c r="AE9" s="590"/>
      <c r="AF9" s="591"/>
      <c r="AG9" s="589" t="s">
        <v>146</v>
      </c>
      <c r="AH9" s="590"/>
      <c r="AI9" s="591"/>
      <c r="AJ9" s="589" t="s">
        <v>147</v>
      </c>
      <c r="AK9" s="590"/>
      <c r="AL9" s="591"/>
      <c r="AM9" s="598" t="s">
        <v>148</v>
      </c>
      <c r="AN9" s="598"/>
      <c r="AO9" s="598"/>
      <c r="AP9" s="589" t="s">
        <v>239</v>
      </c>
      <c r="AQ9" s="590"/>
      <c r="AR9" s="591"/>
      <c r="AS9" s="589" t="s">
        <v>149</v>
      </c>
      <c r="AT9" s="590"/>
      <c r="AU9" s="591"/>
      <c r="AV9" s="589" t="s">
        <v>318</v>
      </c>
      <c r="AW9" s="590"/>
      <c r="AX9" s="591"/>
      <c r="AY9" s="589" t="s">
        <v>150</v>
      </c>
      <c r="AZ9" s="590"/>
      <c r="BA9" s="591"/>
      <c r="BB9" s="589" t="s">
        <v>151</v>
      </c>
      <c r="BC9" s="590"/>
      <c r="BD9" s="591"/>
      <c r="BE9" s="589" t="s">
        <v>241</v>
      </c>
      <c r="BF9" s="590"/>
      <c r="BG9" s="591"/>
      <c r="BH9" s="589" t="s">
        <v>328</v>
      </c>
      <c r="BI9" s="590"/>
      <c r="BJ9" s="591"/>
      <c r="BK9" s="589" t="s">
        <v>389</v>
      </c>
      <c r="BL9" s="590"/>
      <c r="BM9" s="591"/>
      <c r="BN9" s="589" t="s">
        <v>152</v>
      </c>
      <c r="BO9" s="590"/>
      <c r="BP9" s="591"/>
      <c r="BQ9" s="589" t="s">
        <v>264</v>
      </c>
      <c r="BR9" s="590"/>
      <c r="BS9" s="591"/>
      <c r="BT9" s="589" t="s">
        <v>237</v>
      </c>
      <c r="BU9" s="590"/>
      <c r="BV9" s="591"/>
      <c r="BW9" s="589" t="s">
        <v>153</v>
      </c>
      <c r="BX9" s="590"/>
      <c r="BY9" s="591"/>
      <c r="BZ9" s="589" t="s">
        <v>154</v>
      </c>
      <c r="CA9" s="590"/>
      <c r="CB9" s="591"/>
      <c r="CC9" s="592" t="s">
        <v>155</v>
      </c>
      <c r="CD9" s="593"/>
      <c r="CE9" s="593"/>
      <c r="CF9" s="598"/>
      <c r="CG9" s="598"/>
      <c r="CH9" s="598"/>
      <c r="CI9" s="589" t="s">
        <v>319</v>
      </c>
      <c r="CJ9" s="590"/>
      <c r="CK9" s="591"/>
      <c r="CL9" s="589" t="s">
        <v>320</v>
      </c>
      <c r="CM9" s="590"/>
      <c r="CN9" s="591"/>
      <c r="CO9" s="589" t="s">
        <v>156</v>
      </c>
      <c r="CP9" s="590"/>
      <c r="CQ9" s="591"/>
      <c r="CR9" s="589" t="s">
        <v>157</v>
      </c>
      <c r="CS9" s="590"/>
      <c r="CT9" s="591"/>
      <c r="CU9" s="589" t="s">
        <v>21</v>
      </c>
      <c r="CV9" s="590"/>
      <c r="CW9" s="591"/>
      <c r="CX9" s="589" t="s">
        <v>281</v>
      </c>
      <c r="CY9" s="590"/>
      <c r="CZ9" s="591"/>
      <c r="DA9" s="589" t="s">
        <v>321</v>
      </c>
      <c r="DB9" s="590"/>
      <c r="DC9" s="591"/>
      <c r="DD9" s="592"/>
      <c r="DE9" s="593"/>
      <c r="DF9" s="594"/>
      <c r="DG9" s="589" t="s">
        <v>252</v>
      </c>
      <c r="DH9" s="590"/>
      <c r="DI9" s="591"/>
      <c r="DJ9" s="598" t="s">
        <v>158</v>
      </c>
      <c r="DK9" s="598"/>
      <c r="DL9" s="598"/>
      <c r="DM9" s="592"/>
      <c r="DN9" s="593"/>
      <c r="DO9" s="594"/>
      <c r="DP9" s="599" t="s">
        <v>159</v>
      </c>
      <c r="DQ9" s="600"/>
      <c r="DR9" s="601"/>
      <c r="DS9" s="608" t="s">
        <v>137</v>
      </c>
      <c r="DT9" s="609"/>
      <c r="DU9" s="609"/>
      <c r="DV9" s="609"/>
      <c r="DW9" s="609"/>
      <c r="DX9" s="609"/>
      <c r="DY9" s="609"/>
      <c r="DZ9" s="609"/>
      <c r="EA9" s="609"/>
      <c r="EB9" s="609"/>
      <c r="EC9" s="609"/>
      <c r="ED9" s="610"/>
      <c r="EE9" s="599" t="s">
        <v>160</v>
      </c>
      <c r="EF9" s="600"/>
      <c r="EG9" s="601"/>
      <c r="EH9" s="599" t="s">
        <v>161</v>
      </c>
      <c r="EI9" s="600"/>
      <c r="EJ9" s="601"/>
      <c r="EK9" s="599" t="s">
        <v>162</v>
      </c>
      <c r="EL9" s="600"/>
      <c r="EM9" s="601"/>
      <c r="EN9" s="599" t="s">
        <v>163</v>
      </c>
      <c r="EO9" s="600"/>
      <c r="EP9" s="601"/>
      <c r="EQ9" s="589" t="s">
        <v>275</v>
      </c>
      <c r="ER9" s="590"/>
      <c r="ES9" s="591"/>
      <c r="ET9" s="589" t="s">
        <v>164</v>
      </c>
      <c r="EU9" s="590"/>
      <c r="EV9" s="591"/>
      <c r="EW9" s="589" t="s">
        <v>306</v>
      </c>
      <c r="EX9" s="590"/>
      <c r="EY9" s="591"/>
      <c r="EZ9" s="598" t="s">
        <v>277</v>
      </c>
      <c r="FA9" s="598"/>
      <c r="FB9" s="598"/>
      <c r="FC9" s="592"/>
      <c r="FD9" s="593"/>
      <c r="FE9" s="594"/>
    </row>
    <row r="10" spans="1:165" s="157" customFormat="1" ht="62.25" customHeight="1">
      <c r="A10" s="598"/>
      <c r="B10" s="598"/>
      <c r="C10" s="592"/>
      <c r="D10" s="593"/>
      <c r="E10" s="594"/>
      <c r="F10" s="592"/>
      <c r="G10" s="593"/>
      <c r="H10" s="594"/>
      <c r="I10" s="405"/>
      <c r="J10" s="405"/>
      <c r="K10" s="405"/>
      <c r="L10" s="592"/>
      <c r="M10" s="593"/>
      <c r="N10" s="594"/>
      <c r="O10" s="413"/>
      <c r="P10" s="413"/>
      <c r="Q10" s="413"/>
      <c r="R10" s="592"/>
      <c r="S10" s="593"/>
      <c r="T10" s="594"/>
      <c r="U10" s="592"/>
      <c r="V10" s="593"/>
      <c r="W10" s="594"/>
      <c r="X10" s="592"/>
      <c r="Y10" s="593"/>
      <c r="Z10" s="594"/>
      <c r="AA10" s="592"/>
      <c r="AB10" s="593"/>
      <c r="AC10" s="594"/>
      <c r="AD10" s="592"/>
      <c r="AE10" s="593"/>
      <c r="AF10" s="594"/>
      <c r="AG10" s="592"/>
      <c r="AH10" s="593"/>
      <c r="AI10" s="594"/>
      <c r="AJ10" s="592"/>
      <c r="AK10" s="593"/>
      <c r="AL10" s="594"/>
      <c r="AM10" s="598"/>
      <c r="AN10" s="598"/>
      <c r="AO10" s="598"/>
      <c r="AP10" s="592"/>
      <c r="AQ10" s="593"/>
      <c r="AR10" s="594"/>
      <c r="AS10" s="592"/>
      <c r="AT10" s="593"/>
      <c r="AU10" s="594"/>
      <c r="AV10" s="592"/>
      <c r="AW10" s="593"/>
      <c r="AX10" s="594"/>
      <c r="AY10" s="592"/>
      <c r="AZ10" s="593"/>
      <c r="BA10" s="594"/>
      <c r="BB10" s="592"/>
      <c r="BC10" s="593"/>
      <c r="BD10" s="594"/>
      <c r="BE10" s="592"/>
      <c r="BF10" s="593"/>
      <c r="BG10" s="594"/>
      <c r="BH10" s="592"/>
      <c r="BI10" s="593"/>
      <c r="BJ10" s="594"/>
      <c r="BK10" s="592"/>
      <c r="BL10" s="593"/>
      <c r="BM10" s="594"/>
      <c r="BN10" s="592"/>
      <c r="BO10" s="593"/>
      <c r="BP10" s="594"/>
      <c r="BQ10" s="592"/>
      <c r="BR10" s="593"/>
      <c r="BS10" s="594"/>
      <c r="BT10" s="592"/>
      <c r="BU10" s="593"/>
      <c r="BV10" s="594"/>
      <c r="BW10" s="592"/>
      <c r="BX10" s="593"/>
      <c r="BY10" s="594"/>
      <c r="BZ10" s="592"/>
      <c r="CA10" s="593"/>
      <c r="CB10" s="594"/>
      <c r="CC10" s="592"/>
      <c r="CD10" s="593"/>
      <c r="CE10" s="593"/>
      <c r="CF10" s="598"/>
      <c r="CG10" s="598"/>
      <c r="CH10" s="598"/>
      <c r="CI10" s="592"/>
      <c r="CJ10" s="593"/>
      <c r="CK10" s="594"/>
      <c r="CL10" s="592"/>
      <c r="CM10" s="593"/>
      <c r="CN10" s="594"/>
      <c r="CO10" s="592"/>
      <c r="CP10" s="593"/>
      <c r="CQ10" s="594"/>
      <c r="CR10" s="592"/>
      <c r="CS10" s="593"/>
      <c r="CT10" s="594"/>
      <c r="CU10" s="592"/>
      <c r="CV10" s="593"/>
      <c r="CW10" s="594"/>
      <c r="CX10" s="592"/>
      <c r="CY10" s="593"/>
      <c r="CZ10" s="594"/>
      <c r="DA10" s="592"/>
      <c r="DB10" s="593"/>
      <c r="DC10" s="594"/>
      <c r="DD10" s="592"/>
      <c r="DE10" s="593"/>
      <c r="DF10" s="594"/>
      <c r="DG10" s="592"/>
      <c r="DH10" s="593"/>
      <c r="DI10" s="594"/>
      <c r="DJ10" s="598"/>
      <c r="DK10" s="598"/>
      <c r="DL10" s="598"/>
      <c r="DM10" s="592"/>
      <c r="DN10" s="593"/>
      <c r="DO10" s="594"/>
      <c r="DP10" s="602"/>
      <c r="DQ10" s="603"/>
      <c r="DR10" s="604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602"/>
      <c r="EF10" s="603"/>
      <c r="EG10" s="604"/>
      <c r="EH10" s="602"/>
      <c r="EI10" s="603"/>
      <c r="EJ10" s="604"/>
      <c r="EK10" s="602"/>
      <c r="EL10" s="603"/>
      <c r="EM10" s="604"/>
      <c r="EN10" s="602"/>
      <c r="EO10" s="603"/>
      <c r="EP10" s="604"/>
      <c r="EQ10" s="592"/>
      <c r="ER10" s="593"/>
      <c r="ES10" s="594"/>
      <c r="ET10" s="592"/>
      <c r="EU10" s="593"/>
      <c r="EV10" s="594"/>
      <c r="EW10" s="592"/>
      <c r="EX10" s="593"/>
      <c r="EY10" s="594"/>
      <c r="EZ10" s="598"/>
      <c r="FA10" s="598"/>
      <c r="FB10" s="598"/>
      <c r="FC10" s="592"/>
      <c r="FD10" s="593"/>
      <c r="FE10" s="594"/>
    </row>
    <row r="11" spans="1:165" s="157" customFormat="1" ht="109.5" customHeight="1">
      <c r="A11" s="598"/>
      <c r="B11" s="598"/>
      <c r="C11" s="595"/>
      <c r="D11" s="596"/>
      <c r="E11" s="622"/>
      <c r="F11" s="595"/>
      <c r="G11" s="596"/>
      <c r="H11" s="597"/>
      <c r="I11" s="406"/>
      <c r="J11" s="406"/>
      <c r="K11" s="406"/>
      <c r="L11" s="595"/>
      <c r="M11" s="596"/>
      <c r="N11" s="597"/>
      <c r="O11" s="414"/>
      <c r="P11" s="414"/>
      <c r="Q11" s="414"/>
      <c r="R11" s="595"/>
      <c r="S11" s="596"/>
      <c r="T11" s="597"/>
      <c r="U11" s="595"/>
      <c r="V11" s="596"/>
      <c r="W11" s="597"/>
      <c r="X11" s="595"/>
      <c r="Y11" s="596"/>
      <c r="Z11" s="597"/>
      <c r="AA11" s="595"/>
      <c r="AB11" s="596"/>
      <c r="AC11" s="597"/>
      <c r="AD11" s="595"/>
      <c r="AE11" s="596"/>
      <c r="AF11" s="597"/>
      <c r="AG11" s="595"/>
      <c r="AH11" s="596"/>
      <c r="AI11" s="597"/>
      <c r="AJ11" s="595"/>
      <c r="AK11" s="596"/>
      <c r="AL11" s="597"/>
      <c r="AM11" s="598"/>
      <c r="AN11" s="598"/>
      <c r="AO11" s="598"/>
      <c r="AP11" s="595"/>
      <c r="AQ11" s="596"/>
      <c r="AR11" s="597"/>
      <c r="AS11" s="595"/>
      <c r="AT11" s="596"/>
      <c r="AU11" s="597"/>
      <c r="AV11" s="595"/>
      <c r="AW11" s="596"/>
      <c r="AX11" s="597"/>
      <c r="AY11" s="595"/>
      <c r="AZ11" s="596"/>
      <c r="BA11" s="597"/>
      <c r="BB11" s="595"/>
      <c r="BC11" s="596"/>
      <c r="BD11" s="597"/>
      <c r="BE11" s="595"/>
      <c r="BF11" s="596"/>
      <c r="BG11" s="597"/>
      <c r="BH11" s="595"/>
      <c r="BI11" s="596"/>
      <c r="BJ11" s="597"/>
      <c r="BK11" s="595"/>
      <c r="BL11" s="596"/>
      <c r="BM11" s="597"/>
      <c r="BN11" s="595"/>
      <c r="BO11" s="596"/>
      <c r="BP11" s="597"/>
      <c r="BQ11" s="595"/>
      <c r="BR11" s="596"/>
      <c r="BS11" s="597"/>
      <c r="BT11" s="595"/>
      <c r="BU11" s="596"/>
      <c r="BV11" s="597"/>
      <c r="BW11" s="595"/>
      <c r="BX11" s="596"/>
      <c r="BY11" s="597"/>
      <c r="BZ11" s="595"/>
      <c r="CA11" s="596"/>
      <c r="CB11" s="597"/>
      <c r="CC11" s="595"/>
      <c r="CD11" s="596"/>
      <c r="CE11" s="596"/>
      <c r="CF11" s="598"/>
      <c r="CG11" s="598"/>
      <c r="CH11" s="598"/>
      <c r="CI11" s="595"/>
      <c r="CJ11" s="596"/>
      <c r="CK11" s="597"/>
      <c r="CL11" s="595"/>
      <c r="CM11" s="596"/>
      <c r="CN11" s="597"/>
      <c r="CO11" s="595"/>
      <c r="CP11" s="596"/>
      <c r="CQ11" s="597"/>
      <c r="CR11" s="595"/>
      <c r="CS11" s="596"/>
      <c r="CT11" s="597"/>
      <c r="CU11" s="595"/>
      <c r="CV11" s="596"/>
      <c r="CW11" s="597"/>
      <c r="CX11" s="595"/>
      <c r="CY11" s="596"/>
      <c r="CZ11" s="597"/>
      <c r="DA11" s="595"/>
      <c r="DB11" s="596"/>
      <c r="DC11" s="597"/>
      <c r="DD11" s="595"/>
      <c r="DE11" s="596"/>
      <c r="DF11" s="597"/>
      <c r="DG11" s="595"/>
      <c r="DH11" s="596"/>
      <c r="DI11" s="597"/>
      <c r="DJ11" s="598"/>
      <c r="DK11" s="598"/>
      <c r="DL11" s="598"/>
      <c r="DM11" s="595"/>
      <c r="DN11" s="596"/>
      <c r="DO11" s="597"/>
      <c r="DP11" s="605"/>
      <c r="DQ11" s="606"/>
      <c r="DR11" s="607"/>
      <c r="DS11" s="605" t="s">
        <v>165</v>
      </c>
      <c r="DT11" s="606"/>
      <c r="DU11" s="607"/>
      <c r="DV11" s="608" t="s">
        <v>166</v>
      </c>
      <c r="DW11" s="609"/>
      <c r="DX11" s="610"/>
      <c r="DY11" s="605" t="s">
        <v>167</v>
      </c>
      <c r="DZ11" s="606"/>
      <c r="EA11" s="607"/>
      <c r="EB11" s="605" t="s">
        <v>234</v>
      </c>
      <c r="EC11" s="606"/>
      <c r="ED11" s="607"/>
      <c r="EE11" s="605"/>
      <c r="EF11" s="606"/>
      <c r="EG11" s="607"/>
      <c r="EH11" s="605"/>
      <c r="EI11" s="606"/>
      <c r="EJ11" s="607"/>
      <c r="EK11" s="605"/>
      <c r="EL11" s="606"/>
      <c r="EM11" s="607"/>
      <c r="EN11" s="605"/>
      <c r="EO11" s="606"/>
      <c r="EP11" s="607"/>
      <c r="EQ11" s="595"/>
      <c r="ER11" s="596"/>
      <c r="ES11" s="597"/>
      <c r="ET11" s="595"/>
      <c r="EU11" s="596"/>
      <c r="EV11" s="597"/>
      <c r="EW11" s="595"/>
      <c r="EX11" s="596"/>
      <c r="EY11" s="597"/>
      <c r="EZ11" s="598"/>
      <c r="FA11" s="598"/>
      <c r="FB11" s="598"/>
      <c r="FC11" s="595"/>
      <c r="FD11" s="596"/>
      <c r="FE11" s="597"/>
      <c r="FG11" s="158"/>
      <c r="FH11" s="158"/>
      <c r="FI11" s="158"/>
    </row>
    <row r="12" spans="1:165" s="157" customFormat="1" ht="42.75" customHeight="1">
      <c r="A12" s="598"/>
      <c r="B12" s="598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611" t="s">
        <v>172</v>
      </c>
      <c r="B31" s="612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A486C6EE-08B2-475E-8DA1-C3C3163412A9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2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3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4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7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0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1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2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3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4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3"/>
  <sheetViews>
    <sheetView tabSelected="1" view="pageBreakPreview" zoomScale="62" zoomScaleSheetLayoutView="62" workbookViewId="0">
      <selection activeCell="G200" sqref="G200"/>
    </sheetView>
  </sheetViews>
  <sheetFormatPr defaultRowHeight="15.75"/>
  <cols>
    <col min="1" max="1" width="24.7109375" style="58" customWidth="1"/>
    <col min="2" max="2" width="86.28515625" style="59" customWidth="1"/>
    <col min="3" max="3" width="33" style="62" customWidth="1"/>
    <col min="4" max="4" width="30.5703125" style="62" customWidth="1"/>
    <col min="5" max="5" width="24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440</v>
      </c>
      <c r="B1" s="428"/>
      <c r="C1" s="428"/>
      <c r="D1" s="428"/>
      <c r="E1" s="428"/>
      <c r="F1" s="428"/>
      <c r="G1" s="425"/>
    </row>
    <row r="2" spans="1:7" ht="23.25" thickBot="1">
      <c r="A2" s="426" t="s">
        <v>560</v>
      </c>
      <c r="B2" s="428"/>
      <c r="C2" s="428"/>
      <c r="D2" s="428"/>
      <c r="E2" s="428"/>
      <c r="F2" s="428"/>
      <c r="G2" s="425"/>
    </row>
    <row r="3" spans="1:7" ht="23.25" thickBot="1">
      <c r="A3" s="499"/>
      <c r="B3" s="500"/>
      <c r="C3" s="445" t="s">
        <v>551</v>
      </c>
      <c r="D3" s="446"/>
      <c r="E3" s="447"/>
      <c r="F3" s="448" t="s">
        <v>552</v>
      </c>
      <c r="G3" s="449"/>
    </row>
    <row r="4" spans="1:7" ht="71.25" customHeight="1">
      <c r="A4" s="497" t="s">
        <v>441</v>
      </c>
      <c r="B4" s="498" t="s">
        <v>527</v>
      </c>
      <c r="C4" s="490" t="s">
        <v>446</v>
      </c>
      <c r="D4" s="491" t="s">
        <v>561</v>
      </c>
      <c r="E4" s="492" t="s">
        <v>308</v>
      </c>
      <c r="F4" s="490" t="s">
        <v>562</v>
      </c>
      <c r="G4" s="492" t="s">
        <v>448</v>
      </c>
    </row>
    <row r="5" spans="1:7" s="6" customFormat="1" ht="26.25">
      <c r="A5" s="347"/>
      <c r="B5" s="429" t="s">
        <v>4</v>
      </c>
      <c r="C5" s="538">
        <f>SUM(C6+C8+C13+C26+C18+C28)</f>
        <v>331080.3</v>
      </c>
      <c r="D5" s="451">
        <f>SUM(D6+D8+D13+D26+D18+D28)</f>
        <v>335167.32850000006</v>
      </c>
      <c r="E5" s="539">
        <f>SUM(D5/C5*100)</f>
        <v>101.23445233678963</v>
      </c>
      <c r="F5" s="450">
        <f t="shared" ref="F5" si="0">SUM(F6+F8+F13+F26+F18+F28)</f>
        <v>240427.67675000001</v>
      </c>
      <c r="G5" s="452">
        <f>SUM(D5/F5*100)</f>
        <v>139.40463636743104</v>
      </c>
    </row>
    <row r="6" spans="1:7" s="6" customFormat="1" ht="25.5">
      <c r="A6" s="347">
        <v>1010000</v>
      </c>
      <c r="B6" s="429" t="s">
        <v>5</v>
      </c>
      <c r="C6" s="538">
        <f>SUM(C7)</f>
        <v>218789.1</v>
      </c>
      <c r="D6" s="451">
        <f>SUM(D7)</f>
        <v>220064.52415000001</v>
      </c>
      <c r="E6" s="563">
        <f t="shared" ref="E6:E69" si="1">SUM(D6/C6*100)</f>
        <v>100.58294684241582</v>
      </c>
      <c r="F6" s="450">
        <f>SUM(F7)</f>
        <v>167464.34327000001</v>
      </c>
      <c r="G6" s="542">
        <f t="shared" ref="G6:G69" si="2">SUM(D6/F6*100)</f>
        <v>131.40977945089696</v>
      </c>
    </row>
    <row r="7" spans="1:7" ht="26.25">
      <c r="A7" s="348">
        <v>1010200001</v>
      </c>
      <c r="B7" s="430" t="s">
        <v>220</v>
      </c>
      <c r="C7" s="453">
        <v>218789.1</v>
      </c>
      <c r="D7" s="454">
        <v>220064.52415000001</v>
      </c>
      <c r="E7" s="452">
        <f t="shared" si="1"/>
        <v>100.58294684241582</v>
      </c>
      <c r="F7" s="454">
        <v>167464.34327000001</v>
      </c>
      <c r="G7" s="452">
        <f t="shared" si="2"/>
        <v>131.40977945089696</v>
      </c>
    </row>
    <row r="8" spans="1:7" ht="40.5">
      <c r="A8" s="347">
        <v>1030000</v>
      </c>
      <c r="B8" s="431" t="s">
        <v>259</v>
      </c>
      <c r="C8" s="450">
        <f>SUM(C9:C12)</f>
        <v>20878.5</v>
      </c>
      <c r="D8" s="451">
        <f>SUM(D9:D12)</f>
        <v>21323.13882</v>
      </c>
      <c r="E8" s="452">
        <f t="shared" si="1"/>
        <v>102.12964925641211</v>
      </c>
      <c r="F8" s="450">
        <f>SUM(F9:F12)</f>
        <v>19567.063460000001</v>
      </c>
      <c r="G8" s="452">
        <f t="shared" si="2"/>
        <v>108.97464948478273</v>
      </c>
    </row>
    <row r="9" spans="1:7" ht="26.25">
      <c r="A9" s="348">
        <v>1030223001</v>
      </c>
      <c r="B9" s="430" t="s">
        <v>261</v>
      </c>
      <c r="C9" s="453">
        <v>9500</v>
      </c>
      <c r="D9" s="454">
        <v>11016.295469999999</v>
      </c>
      <c r="E9" s="452">
        <f t="shared" si="1"/>
        <v>115.96100494736841</v>
      </c>
      <c r="F9" s="454">
        <v>10138.76217</v>
      </c>
      <c r="G9" s="452">
        <f t="shared" si="2"/>
        <v>108.65523113459126</v>
      </c>
    </row>
    <row r="10" spans="1:7" ht="26.25">
      <c r="A10" s="348">
        <v>1030224001</v>
      </c>
      <c r="B10" s="430" t="s">
        <v>267</v>
      </c>
      <c r="C10" s="453">
        <v>58.5</v>
      </c>
      <c r="D10" s="454">
        <v>63.650649999999999</v>
      </c>
      <c r="E10" s="452">
        <f t="shared" si="1"/>
        <v>108.80452991452991</v>
      </c>
      <c r="F10" s="454">
        <v>52.953719999999997</v>
      </c>
      <c r="G10" s="452">
        <f t="shared" si="2"/>
        <v>120.20052604425146</v>
      </c>
    </row>
    <row r="11" spans="1:7" ht="26.25">
      <c r="A11" s="348">
        <v>1030225001</v>
      </c>
      <c r="B11" s="430" t="s">
        <v>260</v>
      </c>
      <c r="C11" s="453">
        <v>11320</v>
      </c>
      <c r="D11" s="454">
        <v>11442.302100000001</v>
      </c>
      <c r="E11" s="452">
        <f t="shared" si="1"/>
        <v>101.08040724381627</v>
      </c>
      <c r="F11" s="454">
        <v>10479.201880000001</v>
      </c>
      <c r="G11" s="452">
        <f t="shared" si="2"/>
        <v>109.19058751829296</v>
      </c>
    </row>
    <row r="12" spans="1:7" ht="26.25">
      <c r="A12" s="348">
        <v>1030226001</v>
      </c>
      <c r="B12" s="430" t="s">
        <v>269</v>
      </c>
      <c r="C12" s="453">
        <v>0</v>
      </c>
      <c r="D12" s="454">
        <v>-1199.1094000000001</v>
      </c>
      <c r="E12" s="452"/>
      <c r="F12" s="454">
        <v>-1103.8543099999999</v>
      </c>
      <c r="G12" s="452">
        <f t="shared" si="2"/>
        <v>108.62931721487776</v>
      </c>
    </row>
    <row r="13" spans="1:7" s="6" customFormat="1" ht="25.5">
      <c r="A13" s="347">
        <v>1050000</v>
      </c>
      <c r="B13" s="429" t="s">
        <v>6</v>
      </c>
      <c r="C13" s="538">
        <f>SUM(C14:C17)</f>
        <v>59550</v>
      </c>
      <c r="D13" s="451">
        <f>SUM(D14:D17)</f>
        <v>60213.865669999999</v>
      </c>
      <c r="E13" s="542">
        <f t="shared" si="1"/>
        <v>101.11480381192276</v>
      </c>
      <c r="F13" s="450">
        <f>SUM(F14:F17)</f>
        <v>24139.603890000002</v>
      </c>
      <c r="G13" s="542">
        <f t="shared" si="2"/>
        <v>249.44015628584532</v>
      </c>
    </row>
    <row r="14" spans="1:7" s="6" customFormat="1" ht="26.25">
      <c r="A14" s="348">
        <v>1050100000</v>
      </c>
      <c r="B14" s="432" t="s">
        <v>391</v>
      </c>
      <c r="C14" s="540">
        <v>29100</v>
      </c>
      <c r="D14" s="456">
        <v>29863.42424</v>
      </c>
      <c r="E14" s="452">
        <f t="shared" si="1"/>
        <v>102.62345099656358</v>
      </c>
      <c r="F14" s="456">
        <v>21204.66892</v>
      </c>
      <c r="G14" s="452">
        <f t="shared" si="2"/>
        <v>140.83419247273963</v>
      </c>
    </row>
    <row r="15" spans="1:7" ht="26.25">
      <c r="A15" s="348">
        <v>1050200000</v>
      </c>
      <c r="B15" s="432" t="s">
        <v>228</v>
      </c>
      <c r="C15" s="541">
        <v>0</v>
      </c>
      <c r="D15" s="454">
        <v>22.009709999999998</v>
      </c>
      <c r="E15" s="452"/>
      <c r="F15" s="454">
        <v>-46.617519999999999</v>
      </c>
      <c r="G15" s="452">
        <f t="shared" si="2"/>
        <v>-47.213386726707043</v>
      </c>
    </row>
    <row r="16" spans="1:7" ht="23.25" customHeight="1">
      <c r="A16" s="348">
        <v>1050300000</v>
      </c>
      <c r="B16" s="432" t="s">
        <v>221</v>
      </c>
      <c r="C16" s="541">
        <v>27950</v>
      </c>
      <c r="D16" s="454">
        <v>27835.569100000001</v>
      </c>
      <c r="E16" s="452">
        <f t="shared" si="1"/>
        <v>99.590587119856892</v>
      </c>
      <c r="F16" s="454">
        <v>2406.6720500000001</v>
      </c>
      <c r="G16" s="452">
        <f t="shared" si="2"/>
        <v>1156.6000070512307</v>
      </c>
    </row>
    <row r="17" spans="1:7" ht="40.5">
      <c r="A17" s="348">
        <v>1050400002</v>
      </c>
      <c r="B17" s="430" t="s">
        <v>249</v>
      </c>
      <c r="C17" s="541">
        <v>2500</v>
      </c>
      <c r="D17" s="454">
        <v>2492.8626199999999</v>
      </c>
      <c r="E17" s="452">
        <f t="shared" si="1"/>
        <v>99.714504799999986</v>
      </c>
      <c r="F17" s="454">
        <v>574.88044000000002</v>
      </c>
      <c r="G17" s="452">
        <f t="shared" si="2"/>
        <v>433.6314904017259</v>
      </c>
    </row>
    <row r="18" spans="1:7" s="6" customFormat="1" ht="24" customHeight="1">
      <c r="A18" s="347">
        <v>1060000</v>
      </c>
      <c r="B18" s="429" t="s">
        <v>129</v>
      </c>
      <c r="C18" s="538">
        <f>SUM(C20+C23+C19)</f>
        <v>26952.7</v>
      </c>
      <c r="D18" s="451">
        <f>SUM(D20+D23+D19)</f>
        <v>28008.586450000003</v>
      </c>
      <c r="E18" s="542">
        <f t="shared" si="1"/>
        <v>103.91755352896</v>
      </c>
      <c r="F18" s="450">
        <f>SUM(F20+F23+F19)</f>
        <v>25774.619349999997</v>
      </c>
      <c r="G18" s="542">
        <f t="shared" si="2"/>
        <v>108.66731364550688</v>
      </c>
    </row>
    <row r="19" spans="1:7" s="6" customFormat="1" ht="18" customHeight="1">
      <c r="A19" s="348">
        <v>1060100000</v>
      </c>
      <c r="B19" s="432" t="s">
        <v>8</v>
      </c>
      <c r="C19" s="540">
        <v>7500</v>
      </c>
      <c r="D19" s="454">
        <v>8134.54342</v>
      </c>
      <c r="E19" s="452">
        <f t="shared" si="1"/>
        <v>108.46057893333334</v>
      </c>
      <c r="F19" s="454">
        <v>7453.4506199999996</v>
      </c>
      <c r="G19" s="452">
        <f t="shared" si="2"/>
        <v>109.13795280500564</v>
      </c>
    </row>
    <row r="20" spans="1:7" s="6" customFormat="1" ht="21.75" customHeight="1">
      <c r="A20" s="348">
        <v>1060400000</v>
      </c>
      <c r="B20" s="429" t="s">
        <v>461</v>
      </c>
      <c r="C20" s="540">
        <v>2952.7</v>
      </c>
      <c r="D20" s="456">
        <f>SUM(D21:D22)</f>
        <v>3179.7681600000001</v>
      </c>
      <c r="E20" s="452">
        <f t="shared" si="1"/>
        <v>107.69018728621262</v>
      </c>
      <c r="F20" s="454">
        <f>SUM(F21:F22)</f>
        <v>3030.3750700000001</v>
      </c>
      <c r="G20" s="452">
        <f t="shared" si="2"/>
        <v>104.9298547720695</v>
      </c>
    </row>
    <row r="21" spans="1:7" s="6" customFormat="1" ht="21.75" customHeight="1">
      <c r="A21" s="348"/>
      <c r="B21" s="502" t="s">
        <v>459</v>
      </c>
      <c r="C21" s="540">
        <v>300</v>
      </c>
      <c r="D21" s="454">
        <v>221.44074000000001</v>
      </c>
      <c r="E21" s="452">
        <f t="shared" si="1"/>
        <v>73.813580000000002</v>
      </c>
      <c r="F21" s="454">
        <v>166.60285999999999</v>
      </c>
      <c r="G21" s="452">
        <f t="shared" si="2"/>
        <v>132.91532930467099</v>
      </c>
    </row>
    <row r="22" spans="1:7" s="6" customFormat="1" ht="21.75" customHeight="1">
      <c r="A22" s="348"/>
      <c r="B22" s="502" t="s">
        <v>460</v>
      </c>
      <c r="C22" s="540">
        <v>2652.7</v>
      </c>
      <c r="D22" s="454">
        <v>2958.3274200000001</v>
      </c>
      <c r="E22" s="452">
        <f t="shared" si="1"/>
        <v>111.52137143287972</v>
      </c>
      <c r="F22" s="454">
        <v>2863.7722100000001</v>
      </c>
      <c r="G22" s="452">
        <f t="shared" si="2"/>
        <v>103.30177133746264</v>
      </c>
    </row>
    <row r="23" spans="1:7" ht="31.5" customHeight="1">
      <c r="A23" s="348">
        <v>1060600000</v>
      </c>
      <c r="B23" s="429" t="s">
        <v>449</v>
      </c>
      <c r="C23" s="540">
        <f>SUM(C24:C25)</f>
        <v>16500</v>
      </c>
      <c r="D23" s="454">
        <f>SUM(D24:D25)</f>
        <v>16694.274870000001</v>
      </c>
      <c r="E23" s="452">
        <f t="shared" si="1"/>
        <v>101.17742345454546</v>
      </c>
      <c r="F23" s="454">
        <f>SUM(F24:F25)</f>
        <v>15290.793659999999</v>
      </c>
      <c r="G23" s="452">
        <f t="shared" si="2"/>
        <v>109.17860276717646</v>
      </c>
    </row>
    <row r="24" spans="1:7" ht="31.5" customHeight="1">
      <c r="A24" s="348"/>
      <c r="B24" s="502" t="s">
        <v>553</v>
      </c>
      <c r="C24" s="540">
        <v>5200</v>
      </c>
      <c r="D24" s="454">
        <v>5251.6822000000002</v>
      </c>
      <c r="E24" s="452">
        <f t="shared" si="1"/>
        <v>100.99388846153848</v>
      </c>
      <c r="F24" s="454">
        <v>3511.9912899999999</v>
      </c>
      <c r="G24" s="452">
        <f t="shared" si="2"/>
        <v>149.53574101830989</v>
      </c>
    </row>
    <row r="25" spans="1:7" ht="31.5" customHeight="1">
      <c r="A25" s="348"/>
      <c r="B25" s="502" t="s">
        <v>462</v>
      </c>
      <c r="C25" s="540">
        <v>11300</v>
      </c>
      <c r="D25" s="454">
        <v>11442.59267</v>
      </c>
      <c r="E25" s="452">
        <f t="shared" si="1"/>
        <v>101.26188203539823</v>
      </c>
      <c r="F25" s="454">
        <v>11778.802369999999</v>
      </c>
      <c r="G25" s="452">
        <f t="shared" si="2"/>
        <v>97.145637651105275</v>
      </c>
    </row>
    <row r="26" spans="1:7" s="6" customFormat="1" ht="42" customHeight="1">
      <c r="A26" s="347">
        <v>1070000</v>
      </c>
      <c r="B26" s="431" t="s">
        <v>9</v>
      </c>
      <c r="C26" s="538">
        <v>500</v>
      </c>
      <c r="D26" s="451">
        <f>SUM(D27)</f>
        <v>489.86200000000002</v>
      </c>
      <c r="E26" s="542">
        <f t="shared" si="1"/>
        <v>97.972400000000007</v>
      </c>
      <c r="F26" s="450">
        <f>SUM(F27)</f>
        <v>1078.45074</v>
      </c>
      <c r="G26" s="542">
        <f t="shared" si="2"/>
        <v>45.422751529661895</v>
      </c>
    </row>
    <row r="27" spans="1:7" ht="36.75" customHeight="1">
      <c r="A27" s="348">
        <v>1070102001</v>
      </c>
      <c r="B27" s="430" t="s">
        <v>229</v>
      </c>
      <c r="C27" s="540">
        <v>500</v>
      </c>
      <c r="D27" s="454">
        <v>489.86200000000002</v>
      </c>
      <c r="E27" s="452">
        <f t="shared" si="1"/>
        <v>97.972400000000007</v>
      </c>
      <c r="F27" s="454">
        <v>1078.45074</v>
      </c>
      <c r="G27" s="452">
        <f t="shared" si="2"/>
        <v>45.422751529661895</v>
      </c>
    </row>
    <row r="28" spans="1:7" s="6" customFormat="1" ht="25.5">
      <c r="A28" s="347">
        <v>1080000</v>
      </c>
      <c r="B28" s="429" t="s">
        <v>10</v>
      </c>
      <c r="C28" s="538">
        <f>SUM(C29:C31)</f>
        <v>4410</v>
      </c>
      <c r="D28" s="451">
        <f>SUM(D29:D31)</f>
        <v>5067.3514099999993</v>
      </c>
      <c r="E28" s="542">
        <f t="shared" si="1"/>
        <v>114.90592766439909</v>
      </c>
      <c r="F28" s="450">
        <f>SUM(F29:F31)</f>
        <v>2403.5960399999999</v>
      </c>
      <c r="G28" s="542">
        <f t="shared" si="2"/>
        <v>210.82375431106132</v>
      </c>
    </row>
    <row r="29" spans="1:7" ht="27" customHeight="1">
      <c r="A29" s="348">
        <v>1080300001</v>
      </c>
      <c r="B29" s="430" t="s">
        <v>230</v>
      </c>
      <c r="C29" s="540">
        <v>4360</v>
      </c>
      <c r="D29" s="454">
        <v>5022.1214099999997</v>
      </c>
      <c r="E29" s="452">
        <f t="shared" si="1"/>
        <v>115.18627087155964</v>
      </c>
      <c r="F29" s="454">
        <v>2352.1460400000001</v>
      </c>
      <c r="G29" s="452">
        <f t="shared" si="2"/>
        <v>213.51231278139517</v>
      </c>
    </row>
    <row r="30" spans="1:7" ht="24" customHeight="1">
      <c r="A30" s="348">
        <v>1080400001</v>
      </c>
      <c r="B30" s="430" t="s">
        <v>219</v>
      </c>
      <c r="C30" s="540">
        <v>50</v>
      </c>
      <c r="D30" s="454">
        <v>45.23</v>
      </c>
      <c r="E30" s="452">
        <f t="shared" si="1"/>
        <v>90.46</v>
      </c>
      <c r="F30" s="454">
        <v>51.45</v>
      </c>
      <c r="G30" s="452">
        <f t="shared" si="2"/>
        <v>87.910592808551982</v>
      </c>
    </row>
    <row r="31" spans="1:7" ht="37.5" customHeight="1">
      <c r="A31" s="348">
        <v>1080700001</v>
      </c>
      <c r="B31" s="430" t="s">
        <v>445</v>
      </c>
      <c r="C31" s="453">
        <v>0</v>
      </c>
      <c r="D31" s="454"/>
      <c r="E31" s="452"/>
      <c r="F31" s="454"/>
      <c r="G31" s="452"/>
    </row>
    <row r="32" spans="1:7" s="15" customFormat="1" ht="40.5">
      <c r="A32" s="347">
        <v>109000000</v>
      </c>
      <c r="B32" s="431" t="s">
        <v>222</v>
      </c>
      <c r="C32" s="450">
        <v>0</v>
      </c>
      <c r="D32" s="451">
        <v>0</v>
      </c>
      <c r="E32" s="452"/>
      <c r="F32" s="450">
        <v>-3.6400000000000002E-2</v>
      </c>
      <c r="G32" s="452">
        <f t="shared" si="2"/>
        <v>0</v>
      </c>
    </row>
    <row r="33" spans="1:7" s="15" customFormat="1" ht="17.25" customHeight="1">
      <c r="A33" s="348">
        <v>1090100000</v>
      </c>
      <c r="B33" s="430" t="s">
        <v>118</v>
      </c>
      <c r="C33" s="453">
        <v>0</v>
      </c>
      <c r="D33" s="454">
        <v>0</v>
      </c>
      <c r="E33" s="452"/>
      <c r="F33" s="454">
        <v>0</v>
      </c>
      <c r="G33" s="452"/>
    </row>
    <row r="34" spans="1:7" s="15" customFormat="1" ht="17.25" customHeight="1">
      <c r="A34" s="348">
        <v>1090400000</v>
      </c>
      <c r="B34" s="430" t="s">
        <v>224</v>
      </c>
      <c r="C34" s="453">
        <v>0</v>
      </c>
      <c r="D34" s="454">
        <v>0</v>
      </c>
      <c r="E34" s="452"/>
      <c r="F34" s="454">
        <v>0</v>
      </c>
      <c r="G34" s="452"/>
    </row>
    <row r="35" spans="1:7" s="15" customFormat="1" ht="36.75" customHeight="1">
      <c r="A35" s="348">
        <v>1090700000</v>
      </c>
      <c r="B35" s="430" t="s">
        <v>429</v>
      </c>
      <c r="C35" s="453">
        <v>0</v>
      </c>
      <c r="D35" s="454"/>
      <c r="E35" s="452"/>
      <c r="F35" s="454">
        <v>-3.6400000000000002E-2</v>
      </c>
      <c r="G35" s="452"/>
    </row>
    <row r="36" spans="1:7" s="15" customFormat="1" ht="1.5" customHeight="1">
      <c r="A36" s="348">
        <v>1090700000</v>
      </c>
      <c r="B36" s="430" t="s">
        <v>121</v>
      </c>
      <c r="C36" s="453">
        <v>0</v>
      </c>
      <c r="D36" s="454">
        <v>0</v>
      </c>
      <c r="E36" s="452" t="e">
        <f t="shared" si="1"/>
        <v>#DIV/0!</v>
      </c>
      <c r="F36" s="455">
        <v>0</v>
      </c>
      <c r="G36" s="452" t="e">
        <f t="shared" si="2"/>
        <v>#DIV/0!</v>
      </c>
    </row>
    <row r="37" spans="1:7" s="6" customFormat="1" ht="33.75" customHeight="1">
      <c r="A37" s="347"/>
      <c r="B37" s="429" t="s">
        <v>12</v>
      </c>
      <c r="C37" s="538">
        <f>SUM(C38+C48+C50+C53+C57+C59+C65)</f>
        <v>52913.148079999999</v>
      </c>
      <c r="D37" s="451">
        <f>SUM(D38+D48+D50+D53+D57+D59+D65)</f>
        <v>57220.632250000002</v>
      </c>
      <c r="E37" s="542">
        <f t="shared" si="1"/>
        <v>108.14066886265672</v>
      </c>
      <c r="F37" s="450">
        <f>SUM(F38+F48+F50+F53+F59+F65)</f>
        <v>44992.645959999994</v>
      </c>
      <c r="G37" s="542">
        <f t="shared" si="2"/>
        <v>127.17774433819942</v>
      </c>
    </row>
    <row r="38" spans="1:7" s="6" customFormat="1" ht="42.75" customHeight="1">
      <c r="A38" s="347">
        <v>1110000</v>
      </c>
      <c r="B38" s="431" t="s">
        <v>122</v>
      </c>
      <c r="C38" s="538">
        <f>SUM(C39:C47)</f>
        <v>13920</v>
      </c>
      <c r="D38" s="451">
        <f>SUM(D39:D47)</f>
        <v>18141.532750000002</v>
      </c>
      <c r="E38" s="542">
        <f t="shared" si="1"/>
        <v>130.32710308908045</v>
      </c>
      <c r="F38" s="450">
        <f>SUM(F39:F47)</f>
        <v>13234.102359999999</v>
      </c>
      <c r="G38" s="542">
        <f t="shared" si="2"/>
        <v>137.08170192813895</v>
      </c>
    </row>
    <row r="39" spans="1:7" s="6" customFormat="1" ht="34.5" customHeight="1">
      <c r="A39" s="348">
        <v>1110100000</v>
      </c>
      <c r="B39" s="430" t="s">
        <v>298</v>
      </c>
      <c r="C39" s="453">
        <v>0</v>
      </c>
      <c r="D39" s="456">
        <v>0</v>
      </c>
      <c r="E39" s="452"/>
      <c r="F39" s="456">
        <v>0</v>
      </c>
      <c r="G39" s="452"/>
    </row>
    <row r="40" spans="1:7" ht="21" customHeight="1">
      <c r="A40" s="348">
        <v>1110305005</v>
      </c>
      <c r="B40" s="432" t="s">
        <v>231</v>
      </c>
      <c r="C40" s="453">
        <v>0</v>
      </c>
      <c r="D40" s="454">
        <v>0</v>
      </c>
      <c r="E40" s="452"/>
      <c r="F40" s="454">
        <v>0</v>
      </c>
      <c r="G40" s="452"/>
    </row>
    <row r="41" spans="1:7" ht="26.25">
      <c r="A41" s="349">
        <v>1110501000</v>
      </c>
      <c r="B41" s="433" t="s">
        <v>217</v>
      </c>
      <c r="C41" s="457">
        <v>10100</v>
      </c>
      <c r="D41" s="454">
        <v>13710.270829999999</v>
      </c>
      <c r="E41" s="452">
        <f t="shared" si="1"/>
        <v>135.74525574257424</v>
      </c>
      <c r="F41" s="454">
        <v>9834.7524200000007</v>
      </c>
      <c r="G41" s="452">
        <f t="shared" si="2"/>
        <v>139.40636474100484</v>
      </c>
    </row>
    <row r="42" spans="1:7" ht="44.25" customHeight="1">
      <c r="A42" s="349">
        <v>1110502000</v>
      </c>
      <c r="B42" s="434" t="s">
        <v>433</v>
      </c>
      <c r="C42" s="457">
        <v>1800</v>
      </c>
      <c r="D42" s="454">
        <v>2392.35509</v>
      </c>
      <c r="E42" s="452">
        <f t="shared" si="1"/>
        <v>132.90861611111112</v>
      </c>
      <c r="F42" s="454">
        <v>2032.9722999999999</v>
      </c>
      <c r="G42" s="452">
        <f t="shared" si="2"/>
        <v>117.67770224906656</v>
      </c>
    </row>
    <row r="43" spans="1:7" ht="25.5" customHeight="1">
      <c r="A43" s="348">
        <v>1110503505</v>
      </c>
      <c r="B43" s="432" t="s">
        <v>216</v>
      </c>
      <c r="C43" s="457">
        <v>420</v>
      </c>
      <c r="D43" s="454">
        <v>413.39157999999998</v>
      </c>
      <c r="E43" s="452">
        <f t="shared" si="1"/>
        <v>98.426566666666659</v>
      </c>
      <c r="F43" s="454">
        <v>421.69382000000002</v>
      </c>
      <c r="G43" s="452">
        <f t="shared" si="2"/>
        <v>98.031216108407747</v>
      </c>
    </row>
    <row r="44" spans="1:7" ht="37.5" customHeight="1">
      <c r="A44" s="348">
        <v>1110530000</v>
      </c>
      <c r="B44" s="430" t="s">
        <v>447</v>
      </c>
      <c r="C44" s="458">
        <v>0</v>
      </c>
      <c r="D44" s="454">
        <v>1.721E-2</v>
      </c>
      <c r="E44" s="452"/>
      <c r="F44" s="454">
        <v>2.8300000000000001E-3</v>
      </c>
      <c r="G44" s="452">
        <f t="shared" si="2"/>
        <v>608.12720848056529</v>
      </c>
    </row>
    <row r="45" spans="1:7" s="15" customFormat="1" ht="26.25">
      <c r="A45" s="348">
        <v>1110701505</v>
      </c>
      <c r="B45" s="432" t="s">
        <v>232</v>
      </c>
      <c r="C45" s="457">
        <v>600</v>
      </c>
      <c r="D45" s="454">
        <v>602.41399999999999</v>
      </c>
      <c r="E45" s="452">
        <f t="shared" si="1"/>
        <v>100.40233333333333</v>
      </c>
      <c r="F45" s="454">
        <v>261.95400000000001</v>
      </c>
      <c r="G45" s="452">
        <f t="shared" si="2"/>
        <v>229.9693839376379</v>
      </c>
    </row>
    <row r="46" spans="1:7" s="15" customFormat="1" ht="26.25">
      <c r="A46" s="348">
        <v>1110903000</v>
      </c>
      <c r="B46" s="432" t="s">
        <v>382</v>
      </c>
      <c r="C46" s="457">
        <v>0</v>
      </c>
      <c r="D46" s="454">
        <v>0</v>
      </c>
      <c r="E46" s="452"/>
      <c r="F46" s="454">
        <v>0</v>
      </c>
      <c r="G46" s="452"/>
    </row>
    <row r="47" spans="1:7" s="15" customFormat="1" ht="26.25">
      <c r="A47" s="348">
        <v>1110904414</v>
      </c>
      <c r="B47" s="432" t="s">
        <v>309</v>
      </c>
      <c r="C47" s="457">
        <v>1000</v>
      </c>
      <c r="D47" s="454">
        <v>1023.08404</v>
      </c>
      <c r="E47" s="452">
        <f t="shared" si="1"/>
        <v>102.30840399999998</v>
      </c>
      <c r="F47" s="454">
        <v>682.72699</v>
      </c>
      <c r="G47" s="452">
        <f t="shared" si="2"/>
        <v>149.8525845594591</v>
      </c>
    </row>
    <row r="48" spans="1:7" s="15" customFormat="1" ht="40.5">
      <c r="A48" s="347">
        <v>1120000</v>
      </c>
      <c r="B48" s="431" t="s">
        <v>123</v>
      </c>
      <c r="C48" s="459">
        <f>SUM(C49)</f>
        <v>1301</v>
      </c>
      <c r="D48" s="526">
        <f>SUM(D49)</f>
        <v>1295.29475</v>
      </c>
      <c r="E48" s="542">
        <f t="shared" si="1"/>
        <v>99.561471944657953</v>
      </c>
      <c r="F48" s="459">
        <f>SUM(F49)</f>
        <v>468.51413000000002</v>
      </c>
      <c r="G48" s="542">
        <f t="shared" si="2"/>
        <v>276.46866274876277</v>
      </c>
    </row>
    <row r="49" spans="1:9" s="15" customFormat="1" ht="26.25">
      <c r="A49" s="348">
        <v>1120100001</v>
      </c>
      <c r="B49" s="430" t="s">
        <v>233</v>
      </c>
      <c r="C49" s="540">
        <v>1301</v>
      </c>
      <c r="D49" s="454">
        <v>1295.29475</v>
      </c>
      <c r="E49" s="452">
        <f t="shared" si="1"/>
        <v>99.561471944657953</v>
      </c>
      <c r="F49" s="454">
        <v>468.51413000000002</v>
      </c>
      <c r="G49" s="452">
        <f t="shared" si="2"/>
        <v>276.46866274876277</v>
      </c>
    </row>
    <row r="50" spans="1:9" s="182" customFormat="1" ht="33.75" customHeight="1">
      <c r="A50" s="350">
        <v>1130000</v>
      </c>
      <c r="B50" s="435" t="s">
        <v>124</v>
      </c>
      <c r="C50" s="538">
        <f>SUM(C51:C52)</f>
        <v>5676.9</v>
      </c>
      <c r="D50" s="451">
        <f>SUM(D51:D52)</f>
        <v>5772.0849099999996</v>
      </c>
      <c r="E50" s="542">
        <f t="shared" si="1"/>
        <v>101.67670577251668</v>
      </c>
      <c r="F50" s="450">
        <f>SUM(F51:F52)</f>
        <v>1233.36437</v>
      </c>
      <c r="G50" s="542">
        <f t="shared" si="2"/>
        <v>467.99510756095532</v>
      </c>
    </row>
    <row r="51" spans="1:9" s="15" customFormat="1" ht="27.75" customHeight="1">
      <c r="A51" s="348">
        <v>1130200000</v>
      </c>
      <c r="B51" s="430" t="s">
        <v>307</v>
      </c>
      <c r="C51" s="540">
        <v>1150</v>
      </c>
      <c r="D51" s="456">
        <v>1245.1849099999999</v>
      </c>
      <c r="E51" s="452">
        <f t="shared" si="1"/>
        <v>108.27694869565217</v>
      </c>
      <c r="F51" s="456">
        <v>1233.36437</v>
      </c>
      <c r="G51" s="452">
        <f t="shared" si="2"/>
        <v>100.95839804420488</v>
      </c>
    </row>
    <row r="52" spans="1:9" ht="25.5" customHeight="1">
      <c r="A52" s="348">
        <v>1130100000</v>
      </c>
      <c r="B52" s="430" t="s">
        <v>215</v>
      </c>
      <c r="C52" s="540">
        <v>4526.8999999999996</v>
      </c>
      <c r="D52" s="454">
        <v>4526.8999999999996</v>
      </c>
      <c r="E52" s="452">
        <f t="shared" si="1"/>
        <v>100</v>
      </c>
      <c r="F52" s="454">
        <v>0</v>
      </c>
      <c r="G52" s="452"/>
    </row>
    <row r="53" spans="1:9" ht="27.75" customHeight="1">
      <c r="A53" s="351">
        <v>1140000</v>
      </c>
      <c r="B53" s="436" t="s">
        <v>125</v>
      </c>
      <c r="C53" s="538">
        <f>SUM(C54:C56)</f>
        <v>13850</v>
      </c>
      <c r="D53" s="451">
        <f>SUM(D54:D56)</f>
        <v>13942.352839999998</v>
      </c>
      <c r="E53" s="542">
        <f t="shared" si="1"/>
        <v>100.66680750902526</v>
      </c>
      <c r="F53" s="450">
        <f>SUM(F54:F56)</f>
        <v>15925.08196</v>
      </c>
      <c r="G53" s="542">
        <f t="shared" si="2"/>
        <v>87.549645741352265</v>
      </c>
    </row>
    <row r="54" spans="1:9" ht="26.25">
      <c r="A54" s="349">
        <v>1140200000</v>
      </c>
      <c r="B54" s="434" t="s">
        <v>213</v>
      </c>
      <c r="C54" s="540">
        <v>1700</v>
      </c>
      <c r="D54" s="454">
        <v>1719.63734</v>
      </c>
      <c r="E54" s="452">
        <f t="shared" si="1"/>
        <v>101.15513764705881</v>
      </c>
      <c r="F54" s="454">
        <v>396</v>
      </c>
      <c r="G54" s="452"/>
    </row>
    <row r="55" spans="1:9" ht="40.5" customHeight="1">
      <c r="A55" s="348">
        <v>1140601000</v>
      </c>
      <c r="B55" s="430" t="s">
        <v>532</v>
      </c>
      <c r="C55" s="540">
        <v>12000</v>
      </c>
      <c r="D55" s="454">
        <v>12087.937389999999</v>
      </c>
      <c r="E55" s="452">
        <f t="shared" si="1"/>
        <v>100.73281158333333</v>
      </c>
      <c r="F55" s="454">
        <v>15205.3964</v>
      </c>
      <c r="G55" s="452">
        <f t="shared" si="2"/>
        <v>79.497680113094589</v>
      </c>
    </row>
    <row r="56" spans="1:9" ht="33.75" customHeight="1">
      <c r="A56" s="348">
        <v>1140602000</v>
      </c>
      <c r="B56" s="430" t="s">
        <v>533</v>
      </c>
      <c r="C56" s="540">
        <v>150</v>
      </c>
      <c r="D56" s="454">
        <v>134.77811</v>
      </c>
      <c r="E56" s="452">
        <f t="shared" si="1"/>
        <v>89.852073333333323</v>
      </c>
      <c r="F56" s="454">
        <v>323.68556000000001</v>
      </c>
      <c r="G56" s="452">
        <f t="shared" si="2"/>
        <v>41.638592095365631</v>
      </c>
    </row>
    <row r="57" spans="1:9" ht="28.5" customHeight="1">
      <c r="A57" s="347">
        <v>1150000000</v>
      </c>
      <c r="B57" s="431" t="s">
        <v>226</v>
      </c>
      <c r="C57" s="538">
        <v>0</v>
      </c>
      <c r="D57" s="451">
        <v>0</v>
      </c>
      <c r="E57" s="452"/>
      <c r="F57" s="450">
        <v>0</v>
      </c>
      <c r="G57" s="452"/>
    </row>
    <row r="58" spans="1:9" ht="37.5" customHeight="1">
      <c r="A58" s="348">
        <v>1150205005</v>
      </c>
      <c r="B58" s="430" t="s">
        <v>227</v>
      </c>
      <c r="C58" s="540">
        <v>0</v>
      </c>
      <c r="D58" s="454">
        <v>0</v>
      </c>
      <c r="E58" s="452"/>
      <c r="F58" s="455">
        <v>0</v>
      </c>
      <c r="G58" s="452"/>
    </row>
    <row r="59" spans="1:9" ht="25.5">
      <c r="A59" s="347">
        <v>1160000</v>
      </c>
      <c r="B59" s="431" t="s">
        <v>127</v>
      </c>
      <c r="C59" s="538">
        <f>SUM(C60:C64)</f>
        <v>9549</v>
      </c>
      <c r="D59" s="451">
        <f>SUM(D60:D64)</f>
        <v>9840.13177</v>
      </c>
      <c r="E59" s="542">
        <f t="shared" si="1"/>
        <v>103.04881945753482</v>
      </c>
      <c r="F59" s="450">
        <f>SUM(F60:F64)</f>
        <v>2908.72102</v>
      </c>
      <c r="G59" s="542">
        <f t="shared" si="2"/>
        <v>338.2975439150228</v>
      </c>
      <c r="I59" s="147"/>
    </row>
    <row r="60" spans="1:9" ht="36.75" customHeight="1">
      <c r="A60" s="348">
        <v>1160100001</v>
      </c>
      <c r="B60" s="430" t="s">
        <v>434</v>
      </c>
      <c r="C60" s="540">
        <v>1284</v>
      </c>
      <c r="D60" s="460">
        <v>1384.08194</v>
      </c>
      <c r="E60" s="452">
        <f t="shared" si="1"/>
        <v>107.79454361370718</v>
      </c>
      <c r="F60" s="460">
        <v>1033.34167</v>
      </c>
      <c r="G60" s="452">
        <f t="shared" si="2"/>
        <v>133.94233293621073</v>
      </c>
    </row>
    <row r="61" spans="1:9" ht="39.75" customHeight="1">
      <c r="A61" s="348">
        <v>1160700000</v>
      </c>
      <c r="B61" s="430" t="s">
        <v>435</v>
      </c>
      <c r="C61" s="453">
        <v>7452</v>
      </c>
      <c r="D61" s="461">
        <v>7625.6538300000002</v>
      </c>
      <c r="E61" s="452">
        <f t="shared" si="1"/>
        <v>102.33029830917874</v>
      </c>
      <c r="F61" s="461">
        <v>1465.2403899999999</v>
      </c>
      <c r="G61" s="452">
        <f t="shared" si="2"/>
        <v>520.43704787580975</v>
      </c>
    </row>
    <row r="62" spans="1:9" ht="39.75" customHeight="1">
      <c r="A62" s="348">
        <v>11610060000</v>
      </c>
      <c r="B62" s="430" t="s">
        <v>463</v>
      </c>
      <c r="C62" s="453">
        <v>45</v>
      </c>
      <c r="D62" s="461">
        <v>48.097000000000001</v>
      </c>
      <c r="E62" s="452">
        <f t="shared" si="1"/>
        <v>106.88222222222224</v>
      </c>
      <c r="F62" s="461">
        <v>13.24455</v>
      </c>
      <c r="G62" s="452">
        <f t="shared" si="2"/>
        <v>363.14559573560445</v>
      </c>
    </row>
    <row r="63" spans="1:9" ht="41.25" customHeight="1">
      <c r="A63" s="348">
        <v>1161012000</v>
      </c>
      <c r="B63" s="430" t="s">
        <v>392</v>
      </c>
      <c r="C63" s="462">
        <v>0</v>
      </c>
      <c r="D63" s="461"/>
      <c r="E63" s="452"/>
      <c r="F63" s="461">
        <v>-0.20458999999999999</v>
      </c>
      <c r="G63" s="452">
        <f t="shared" si="2"/>
        <v>0</v>
      </c>
    </row>
    <row r="64" spans="1:9" ht="41.25" customHeight="1">
      <c r="A64" s="348">
        <v>1161100001</v>
      </c>
      <c r="B64" s="430" t="s">
        <v>393</v>
      </c>
      <c r="C64" s="462">
        <v>768</v>
      </c>
      <c r="D64" s="461">
        <v>782.29899999999998</v>
      </c>
      <c r="E64" s="452">
        <f t="shared" si="1"/>
        <v>101.86184895833333</v>
      </c>
      <c r="F64" s="461">
        <v>397.09899999999999</v>
      </c>
      <c r="G64" s="452">
        <f t="shared" si="2"/>
        <v>197.00351801439945</v>
      </c>
    </row>
    <row r="65" spans="1:9" ht="25.5" customHeight="1">
      <c r="A65" s="347">
        <v>1170000</v>
      </c>
      <c r="B65" s="431" t="s">
        <v>128</v>
      </c>
      <c r="C65" s="538">
        <f>SUM(C66:C67)</f>
        <v>8616.2480800000012</v>
      </c>
      <c r="D65" s="451">
        <f>SUM(D66:D67)</f>
        <v>8229.2352300000002</v>
      </c>
      <c r="E65" s="542">
        <f t="shared" si="1"/>
        <v>95.508336733034255</v>
      </c>
      <c r="F65" s="450">
        <f>SUM(F66:F67)</f>
        <v>11222.86212</v>
      </c>
      <c r="G65" s="542">
        <f t="shared" si="2"/>
        <v>73.325637809760423</v>
      </c>
    </row>
    <row r="66" spans="1:9" ht="26.25">
      <c r="A66" s="348">
        <v>1170500000</v>
      </c>
      <c r="B66" s="430" t="s">
        <v>563</v>
      </c>
      <c r="C66" s="453">
        <v>1190</v>
      </c>
      <c r="D66" s="456">
        <v>1189.48362</v>
      </c>
      <c r="E66" s="452">
        <f t="shared" si="1"/>
        <v>99.956606722689074</v>
      </c>
      <c r="F66" s="456">
        <v>0</v>
      </c>
      <c r="G66" s="452"/>
    </row>
    <row r="67" spans="1:9" ht="26.25">
      <c r="A67" s="348">
        <v>1171500000</v>
      </c>
      <c r="B67" s="432" t="s">
        <v>406</v>
      </c>
      <c r="C67" s="453">
        <v>7426.2480800000003</v>
      </c>
      <c r="D67" s="454">
        <v>7039.7516100000003</v>
      </c>
      <c r="E67" s="452">
        <f t="shared" si="1"/>
        <v>94.795535163430728</v>
      </c>
      <c r="F67" s="454">
        <v>11222.86212</v>
      </c>
      <c r="G67" s="452">
        <f t="shared" si="2"/>
        <v>62.726883166947431</v>
      </c>
    </row>
    <row r="68" spans="1:9" s="6" customFormat="1" ht="25.5">
      <c r="A68" s="347">
        <v>100000</v>
      </c>
      <c r="B68" s="429" t="s">
        <v>16</v>
      </c>
      <c r="C68" s="463">
        <f>SUM(C5+C37)</f>
        <v>383993.44808</v>
      </c>
      <c r="D68" s="463">
        <f>SUM(D5+D37)</f>
        <v>392387.96075000009</v>
      </c>
      <c r="E68" s="542">
        <f t="shared" si="1"/>
        <v>102.18610830783008</v>
      </c>
      <c r="F68" s="463">
        <f t="shared" ref="F68" si="3">SUM(F5+F37)</f>
        <v>285420.32270999998</v>
      </c>
      <c r="G68" s="542">
        <f t="shared" si="2"/>
        <v>137.47723253353757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0">
        <f>C70+C72+C73+C74+C77+C71+C76</f>
        <v>1107342.3839699998</v>
      </c>
      <c r="D69" s="451">
        <f>SUM(D70+D71+D72+D73+D74+D75+D76+D77)</f>
        <v>1089111.3033699999</v>
      </c>
      <c r="E69" s="542">
        <f t="shared" si="1"/>
        <v>98.353618459483272</v>
      </c>
      <c r="F69" s="450">
        <f>SUM(F70+F72+F73+F74+F75+F76+F77)</f>
        <v>916728.33837999997</v>
      </c>
      <c r="G69" s="542">
        <f t="shared" si="2"/>
        <v>118.8041492526158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7">
        <v>125473.8</v>
      </c>
      <c r="D70" s="464">
        <v>125473.8</v>
      </c>
      <c r="E70" s="452">
        <f t="shared" ref="E70:E78" si="4">SUM(D70/C70*100)</f>
        <v>100</v>
      </c>
      <c r="F70" s="464">
        <v>116188.5</v>
      </c>
      <c r="G70" s="452">
        <f t="shared" ref="G70:G77" si="5">SUM(D70/F70*100)</f>
        <v>107.9915826437212</v>
      </c>
    </row>
    <row r="71" spans="1:9" ht="32.25" customHeight="1">
      <c r="A71" s="349">
        <v>2021500200</v>
      </c>
      <c r="B71" s="433" t="s">
        <v>223</v>
      </c>
      <c r="C71" s="457"/>
      <c r="D71" s="464"/>
      <c r="E71" s="452"/>
      <c r="F71" s="464"/>
      <c r="G71" s="452"/>
    </row>
    <row r="72" spans="1:9" ht="26.25">
      <c r="A72" s="349">
        <v>2022000000</v>
      </c>
      <c r="B72" s="433" t="s">
        <v>19</v>
      </c>
      <c r="C72" s="457">
        <v>357758.83428000001</v>
      </c>
      <c r="D72" s="454">
        <v>353416.66005000001</v>
      </c>
      <c r="E72" s="452">
        <f t="shared" si="4"/>
        <v>98.786284554303521</v>
      </c>
      <c r="F72" s="454">
        <v>306333.14687</v>
      </c>
      <c r="G72" s="452">
        <f t="shared" si="5"/>
        <v>115.37003542094028</v>
      </c>
    </row>
    <row r="73" spans="1:9" ht="26.25">
      <c r="A73" s="349">
        <v>2023000000</v>
      </c>
      <c r="B73" s="433" t="s">
        <v>20</v>
      </c>
      <c r="C73" s="457">
        <v>569981.97462999995</v>
      </c>
      <c r="D73" s="465">
        <v>569859.99676999997</v>
      </c>
      <c r="E73" s="452">
        <f t="shared" si="4"/>
        <v>99.978599698687106</v>
      </c>
      <c r="F73" s="465">
        <v>487967.93974</v>
      </c>
      <c r="G73" s="452">
        <f t="shared" si="5"/>
        <v>116.78226177597526</v>
      </c>
    </row>
    <row r="74" spans="1:9" ht="24" customHeight="1">
      <c r="A74" s="349">
        <v>2024000000</v>
      </c>
      <c r="B74" s="434" t="s">
        <v>21</v>
      </c>
      <c r="C74" s="457">
        <v>54127.77506</v>
      </c>
      <c r="D74" s="466">
        <v>54127.77506</v>
      </c>
      <c r="E74" s="452">
        <f t="shared" si="4"/>
        <v>100</v>
      </c>
      <c r="F74" s="466">
        <v>31257.149399999998</v>
      </c>
      <c r="G74" s="452">
        <f t="shared" si="5"/>
        <v>173.16926238961508</v>
      </c>
    </row>
    <row r="75" spans="1:9" ht="18" customHeight="1">
      <c r="A75" s="349">
        <v>207000000</v>
      </c>
      <c r="B75" s="434" t="s">
        <v>281</v>
      </c>
      <c r="C75" s="457"/>
      <c r="D75" s="466"/>
      <c r="E75" s="452"/>
      <c r="F75" s="466"/>
      <c r="G75" s="452"/>
    </row>
    <row r="76" spans="1:9" ht="24" customHeight="1">
      <c r="A76" s="349">
        <v>208000000</v>
      </c>
      <c r="B76" s="434" t="s">
        <v>559</v>
      </c>
      <c r="C76" s="457">
        <v>0</v>
      </c>
      <c r="D76" s="466"/>
      <c r="E76" s="452"/>
      <c r="F76" s="466">
        <v>0</v>
      </c>
      <c r="G76" s="452"/>
    </row>
    <row r="77" spans="1:9" ht="23.25" customHeight="1">
      <c r="A77" s="348">
        <v>2196001005</v>
      </c>
      <c r="B77" s="432" t="s">
        <v>23</v>
      </c>
      <c r="C77" s="455"/>
      <c r="D77" s="454">
        <v>-13766.92851</v>
      </c>
      <c r="E77" s="452"/>
      <c r="F77" s="454">
        <v>-25018.397629999999</v>
      </c>
      <c r="G77" s="452">
        <f t="shared" si="5"/>
        <v>55.02721922323208</v>
      </c>
    </row>
    <row r="78" spans="1:9" s="6" customFormat="1" ht="38.25" customHeight="1">
      <c r="A78" s="556"/>
      <c r="B78" s="557" t="s">
        <v>25</v>
      </c>
      <c r="C78" s="558">
        <f>C68+C69</f>
        <v>1491335.8320499999</v>
      </c>
      <c r="D78" s="559">
        <f>D68+D69</f>
        <v>1481499.2641199999</v>
      </c>
      <c r="E78" s="560">
        <f t="shared" si="4"/>
        <v>99.340418990907068</v>
      </c>
      <c r="F78" s="558">
        <f>F68+F69</f>
        <v>1202148.6610900001</v>
      </c>
      <c r="G78" s="560">
        <f t="shared" ref="G78" si="6">SUM(D78/F78*100)</f>
        <v>123.23760879762658</v>
      </c>
      <c r="H78" s="205"/>
      <c r="I78" s="93"/>
    </row>
    <row r="79" spans="1:9" s="6" customFormat="1" ht="26.25">
      <c r="A79" s="347"/>
      <c r="B79" s="437" t="s">
        <v>299</v>
      </c>
      <c r="C79" s="528">
        <f>C78-C200</f>
        <v>-123596.03885999974</v>
      </c>
      <c r="D79" s="451">
        <f>D78-D200</f>
        <v>51276.873449999839</v>
      </c>
      <c r="E79" s="467"/>
      <c r="F79" s="450">
        <f>F78-F200</f>
        <v>-10623.3753800001</v>
      </c>
      <c r="G79" s="467"/>
      <c r="H79" s="93"/>
      <c r="I79" s="93"/>
    </row>
    <row r="80" spans="1:9" ht="26.25">
      <c r="A80" s="352"/>
      <c r="B80" s="438"/>
      <c r="C80" s="468"/>
      <c r="D80" s="469"/>
      <c r="E80" s="470"/>
      <c r="F80" s="471"/>
      <c r="G80" s="470"/>
    </row>
    <row r="81" spans="1:7" ht="60.75">
      <c r="A81" s="493" t="s">
        <v>442</v>
      </c>
      <c r="B81" s="494" t="s">
        <v>443</v>
      </c>
      <c r="C81" s="561" t="s">
        <v>446</v>
      </c>
      <c r="D81" s="496" t="s">
        <v>561</v>
      </c>
      <c r="E81" s="562" t="s">
        <v>308</v>
      </c>
      <c r="F81" s="495" t="s">
        <v>562</v>
      </c>
      <c r="G81" s="562" t="s">
        <v>448</v>
      </c>
    </row>
    <row r="82" spans="1:7" s="6" customFormat="1" ht="36" customHeight="1">
      <c r="A82" s="353" t="s">
        <v>27</v>
      </c>
      <c r="B82" s="439" t="s">
        <v>28</v>
      </c>
      <c r="C82" s="472">
        <f>SUM(C83+C84+C85+C86+C87+C88+C89)</f>
        <v>170624.61222000001</v>
      </c>
      <c r="D82" s="473">
        <f>SUM(D83:D89)</f>
        <v>140832.45069999999</v>
      </c>
      <c r="E82" s="543">
        <f t="shared" ref="E82:E155" si="7">SUM(D82/C82*100)</f>
        <v>82.539352832880525</v>
      </c>
      <c r="F82" s="472">
        <f>SUM(F83:F89)</f>
        <v>108592.59393999999</v>
      </c>
      <c r="G82" s="543">
        <f>SUM(D82/F82*100)</f>
        <v>129.6888172482677</v>
      </c>
    </row>
    <row r="83" spans="1:7" s="6" customFormat="1" ht="40.5">
      <c r="A83" s="354" t="s">
        <v>29</v>
      </c>
      <c r="B83" s="440" t="s">
        <v>30</v>
      </c>
      <c r="C83" s="475">
        <v>50</v>
      </c>
      <c r="D83" s="476">
        <v>49.999899999999997</v>
      </c>
      <c r="E83" s="564">
        <f t="shared" si="7"/>
        <v>99.999799999999993</v>
      </c>
      <c r="F83" s="476">
        <v>50</v>
      </c>
      <c r="G83" s="564">
        <f t="shared" ref="G83:G200" si="8">SUM(D83/F83*100)</f>
        <v>99.999799999999993</v>
      </c>
    </row>
    <row r="84" spans="1:7" ht="29.25" customHeight="1">
      <c r="A84" s="354" t="s">
        <v>31</v>
      </c>
      <c r="B84" s="441" t="s">
        <v>32</v>
      </c>
      <c r="C84" s="475">
        <v>83034.477880000006</v>
      </c>
      <c r="D84" s="476">
        <v>82290.280629999994</v>
      </c>
      <c r="E84" s="564">
        <f t="shared" si="7"/>
        <v>99.103749106394673</v>
      </c>
      <c r="F84" s="476">
        <v>68886.730559999996</v>
      </c>
      <c r="G84" s="564">
        <f t="shared" si="8"/>
        <v>119.45737584152812</v>
      </c>
    </row>
    <row r="85" spans="1:7" ht="29.25" customHeight="1">
      <c r="A85" s="354" t="s">
        <v>33</v>
      </c>
      <c r="B85" s="441" t="s">
        <v>34</v>
      </c>
      <c r="C85" s="475">
        <v>8.1</v>
      </c>
      <c r="D85" s="476">
        <v>8.1</v>
      </c>
      <c r="E85" s="564">
        <f t="shared" si="7"/>
        <v>100</v>
      </c>
      <c r="F85" s="476">
        <v>3.9</v>
      </c>
      <c r="G85" s="564">
        <f t="shared" si="8"/>
        <v>207.69230769230771</v>
      </c>
    </row>
    <row r="86" spans="1:7" ht="38.25" customHeight="1">
      <c r="A86" s="354" t="s">
        <v>35</v>
      </c>
      <c r="B86" s="441" t="s">
        <v>36</v>
      </c>
      <c r="C86" s="475">
        <v>8611.7415000000001</v>
      </c>
      <c r="D86" s="476">
        <v>8586.6925499999998</v>
      </c>
      <c r="E86" s="564">
        <f t="shared" si="7"/>
        <v>99.709130261283391</v>
      </c>
      <c r="F86" s="476">
        <v>7224.6938</v>
      </c>
      <c r="G86" s="564">
        <f t="shared" si="8"/>
        <v>118.85199273081994</v>
      </c>
    </row>
    <row r="87" spans="1:7" ht="25.5" customHeight="1">
      <c r="A87" s="354" t="s">
        <v>37</v>
      </c>
      <c r="B87" s="441" t="s">
        <v>38</v>
      </c>
      <c r="C87" s="475">
        <v>304.68099999999998</v>
      </c>
      <c r="D87" s="476">
        <v>304.68099999999998</v>
      </c>
      <c r="E87" s="564">
        <f t="shared" si="7"/>
        <v>100</v>
      </c>
      <c r="F87" s="476">
        <v>370.565</v>
      </c>
      <c r="G87" s="564">
        <f t="shared" si="8"/>
        <v>82.220663041571655</v>
      </c>
    </row>
    <row r="88" spans="1:7" ht="24.75" customHeight="1">
      <c r="A88" s="354" t="s">
        <v>39</v>
      </c>
      <c r="B88" s="441" t="s">
        <v>40</v>
      </c>
      <c r="C88" s="475">
        <v>28581.849099999999</v>
      </c>
      <c r="D88" s="476"/>
      <c r="E88" s="564">
        <f t="shared" si="7"/>
        <v>0</v>
      </c>
      <c r="F88" s="476">
        <v>0</v>
      </c>
      <c r="G88" s="564"/>
    </row>
    <row r="89" spans="1:7" ht="24" customHeight="1">
      <c r="A89" s="354" t="s">
        <v>41</v>
      </c>
      <c r="B89" s="441" t="s">
        <v>42</v>
      </c>
      <c r="C89" s="475">
        <v>50033.762739999998</v>
      </c>
      <c r="D89" s="476">
        <v>49592.696620000002</v>
      </c>
      <c r="E89" s="564">
        <f t="shared" si="7"/>
        <v>99.11846302207573</v>
      </c>
      <c r="F89" s="476">
        <v>32056.704580000001</v>
      </c>
      <c r="G89" s="564">
        <f t="shared" si="8"/>
        <v>154.70304034601426</v>
      </c>
    </row>
    <row r="90" spans="1:7" ht="49.5" customHeight="1">
      <c r="A90" s="513" t="s">
        <v>500</v>
      </c>
      <c r="B90" s="506" t="s">
        <v>501</v>
      </c>
      <c r="C90" s="509">
        <v>1290.0785599999999</v>
      </c>
      <c r="D90" s="510">
        <v>1288.3920000000001</v>
      </c>
      <c r="E90" s="564">
        <f t="shared" si="7"/>
        <v>99.869266876274594</v>
      </c>
      <c r="F90" s="510">
        <v>788.47</v>
      </c>
      <c r="G90" s="564">
        <f t="shared" si="8"/>
        <v>163.40406102958895</v>
      </c>
    </row>
    <row r="91" spans="1:7" s="6" customFormat="1" ht="25.5">
      <c r="A91" s="355" t="s">
        <v>43</v>
      </c>
      <c r="B91" s="442" t="s">
        <v>44</v>
      </c>
      <c r="C91" s="472">
        <f>C92</f>
        <v>2138.1</v>
      </c>
      <c r="D91" s="473">
        <f>D92</f>
        <v>2138.1</v>
      </c>
      <c r="E91" s="565">
        <f t="shared" si="7"/>
        <v>100</v>
      </c>
      <c r="F91" s="472">
        <f>SUM(F92)</f>
        <v>1788.6</v>
      </c>
      <c r="G91" s="565">
        <f t="shared" si="8"/>
        <v>119.54042267695404</v>
      </c>
    </row>
    <row r="92" spans="1:7" ht="26.25">
      <c r="A92" s="356" t="s">
        <v>45</v>
      </c>
      <c r="B92" s="443" t="s">
        <v>554</v>
      </c>
      <c r="C92" s="475">
        <v>2138.1</v>
      </c>
      <c r="D92" s="476">
        <v>2138.1</v>
      </c>
      <c r="E92" s="564">
        <f t="shared" si="7"/>
        <v>100</v>
      </c>
      <c r="F92" s="476">
        <v>1788.6</v>
      </c>
      <c r="G92" s="564">
        <f t="shared" si="8"/>
        <v>119.54042267695404</v>
      </c>
    </row>
    <row r="93" spans="1:7" s="6" customFormat="1" ht="32.25" customHeight="1">
      <c r="A93" s="353" t="s">
        <v>47</v>
      </c>
      <c r="B93" s="439" t="s">
        <v>48</v>
      </c>
      <c r="C93" s="472">
        <f>SUM(C94:C97)</f>
        <v>35121.045050000001</v>
      </c>
      <c r="D93" s="473">
        <f>SUM(D94:D97)</f>
        <v>32879.68</v>
      </c>
      <c r="E93" s="565">
        <f t="shared" si="7"/>
        <v>93.61817096612846</v>
      </c>
      <c r="F93" s="472">
        <f>SUM(F94:F97)</f>
        <v>7366.4482900000003</v>
      </c>
      <c r="G93" s="565">
        <f t="shared" si="8"/>
        <v>446.34372910259037</v>
      </c>
    </row>
    <row r="94" spans="1:7" ht="26.25">
      <c r="A94" s="357" t="s">
        <v>51</v>
      </c>
      <c r="B94" s="441" t="s">
        <v>304</v>
      </c>
      <c r="C94" s="475">
        <v>1586.6</v>
      </c>
      <c r="D94" s="476">
        <v>1586.6</v>
      </c>
      <c r="E94" s="564">
        <f t="shared" si="7"/>
        <v>100</v>
      </c>
      <c r="F94" s="476">
        <v>1410.2</v>
      </c>
      <c r="G94" s="564">
        <f t="shared" si="8"/>
        <v>112.50886399092326</v>
      </c>
    </row>
    <row r="95" spans="1:7" ht="36.75" customHeight="1">
      <c r="A95" s="358" t="s">
        <v>53</v>
      </c>
      <c r="B95" s="444" t="s">
        <v>54</v>
      </c>
      <c r="C95" s="475">
        <v>4008.4797600000002</v>
      </c>
      <c r="D95" s="476">
        <v>4007.3715900000002</v>
      </c>
      <c r="E95" s="564">
        <f t="shared" si="7"/>
        <v>99.972354357104194</v>
      </c>
      <c r="F95" s="476">
        <v>3688.5411899999999</v>
      </c>
      <c r="G95" s="564">
        <f t="shared" si="8"/>
        <v>108.64380749940874</v>
      </c>
    </row>
    <row r="96" spans="1:7" ht="21" customHeight="1">
      <c r="A96" s="358" t="s">
        <v>210</v>
      </c>
      <c r="B96" s="444" t="s">
        <v>211</v>
      </c>
      <c r="C96" s="475">
        <v>27537.96529</v>
      </c>
      <c r="D96" s="476">
        <v>25305.63551</v>
      </c>
      <c r="E96" s="564">
        <f t="shared" si="7"/>
        <v>91.893628463499311</v>
      </c>
      <c r="F96" s="476">
        <v>990.10709999999995</v>
      </c>
      <c r="G96" s="564">
        <f t="shared" si="8"/>
        <v>2555.8483026735189</v>
      </c>
    </row>
    <row r="97" spans="1:8" ht="27" customHeight="1">
      <c r="A97" s="358" t="s">
        <v>330</v>
      </c>
      <c r="B97" s="444" t="s">
        <v>331</v>
      </c>
      <c r="C97" s="479">
        <v>1988</v>
      </c>
      <c r="D97" s="476">
        <v>1980.0728999999999</v>
      </c>
      <c r="E97" s="564">
        <f t="shared" si="7"/>
        <v>99.601252515090536</v>
      </c>
      <c r="F97" s="476">
        <v>1277.5999999999999</v>
      </c>
      <c r="G97" s="564">
        <f t="shared" si="8"/>
        <v>154.98378991859738</v>
      </c>
    </row>
    <row r="98" spans="1:8" s="6" customFormat="1" ht="27" customHeight="1">
      <c r="A98" s="353" t="s">
        <v>55</v>
      </c>
      <c r="B98" s="439" t="s">
        <v>56</v>
      </c>
      <c r="C98" s="480">
        <f>SUM(C99+C101+C105+C106+C116)</f>
        <v>184743.08710999999</v>
      </c>
      <c r="D98" s="481">
        <f>SUM(D99+D101+D105+D106+D116)</f>
        <v>161316.53296000001</v>
      </c>
      <c r="E98" s="565">
        <f t="shared" si="7"/>
        <v>87.319387958451017</v>
      </c>
      <c r="F98" s="480">
        <f>SUM(F99+F101+F105+F106+F116)</f>
        <v>124360.54857</v>
      </c>
      <c r="G98" s="565">
        <f t="shared" si="8"/>
        <v>129.71680715061999</v>
      </c>
    </row>
    <row r="99" spans="1:8" ht="27" customHeight="1">
      <c r="A99" s="353" t="s">
        <v>387</v>
      </c>
      <c r="B99" s="516" t="s">
        <v>388</v>
      </c>
      <c r="C99" s="482">
        <v>250</v>
      </c>
      <c r="D99" s="483">
        <v>250</v>
      </c>
      <c r="E99" s="564">
        <f t="shared" si="7"/>
        <v>100</v>
      </c>
      <c r="F99" s="483">
        <v>250</v>
      </c>
      <c r="G99" s="564">
        <f t="shared" si="8"/>
        <v>100</v>
      </c>
    </row>
    <row r="100" spans="1:8" ht="68.25" customHeight="1">
      <c r="A100" s="354"/>
      <c r="B100" s="507" t="s">
        <v>492</v>
      </c>
      <c r="C100" s="512">
        <v>250</v>
      </c>
      <c r="D100" s="566">
        <v>250</v>
      </c>
      <c r="E100" s="564">
        <f t="shared" si="7"/>
        <v>100</v>
      </c>
      <c r="F100" s="566">
        <v>250</v>
      </c>
      <c r="G100" s="564">
        <f t="shared" si="8"/>
        <v>100</v>
      </c>
    </row>
    <row r="101" spans="1:8" s="6" customFormat="1" ht="30" customHeight="1">
      <c r="A101" s="353" t="s">
        <v>57</v>
      </c>
      <c r="B101" s="515" t="s">
        <v>302</v>
      </c>
      <c r="C101" s="482">
        <v>1138.43705</v>
      </c>
      <c r="D101" s="476">
        <v>1068.0507600000001</v>
      </c>
      <c r="E101" s="564">
        <f t="shared" si="7"/>
        <v>93.817287481991215</v>
      </c>
      <c r="F101" s="476">
        <v>1221.15689</v>
      </c>
      <c r="G101" s="564">
        <f t="shared" si="8"/>
        <v>87.462206432786871</v>
      </c>
      <c r="H101" s="50"/>
    </row>
    <row r="102" spans="1:8" s="6" customFormat="1" ht="63.75" customHeight="1">
      <c r="A102" s="501" t="s">
        <v>504</v>
      </c>
      <c r="B102" s="506" t="s">
        <v>531</v>
      </c>
      <c r="C102" s="512">
        <v>607.4</v>
      </c>
      <c r="D102" s="510">
        <v>543.32489999999996</v>
      </c>
      <c r="E102" s="564">
        <f t="shared" si="7"/>
        <v>89.450921962462942</v>
      </c>
      <c r="F102" s="476">
        <v>534.68010000000004</v>
      </c>
      <c r="G102" s="564">
        <f t="shared" si="8"/>
        <v>101.61681723333258</v>
      </c>
      <c r="H102" s="50"/>
    </row>
    <row r="103" spans="1:8" s="6" customFormat="1" ht="40.5" customHeight="1">
      <c r="A103" s="501" t="s">
        <v>504</v>
      </c>
      <c r="B103" s="506" t="s">
        <v>502</v>
      </c>
      <c r="C103" s="512">
        <v>343.40300000000002</v>
      </c>
      <c r="D103" s="510">
        <v>337.1</v>
      </c>
      <c r="E103" s="564">
        <f t="shared" si="7"/>
        <v>98.164547193821832</v>
      </c>
      <c r="F103" s="476">
        <v>447</v>
      </c>
      <c r="G103" s="564">
        <f t="shared" si="8"/>
        <v>75.413870246085011</v>
      </c>
      <c r="H103" s="50"/>
    </row>
    <row r="104" spans="1:8" s="6" customFormat="1" ht="38.25" customHeight="1">
      <c r="A104" s="501" t="s">
        <v>504</v>
      </c>
      <c r="B104" s="506" t="s">
        <v>503</v>
      </c>
      <c r="C104" s="512">
        <v>160.63405</v>
      </c>
      <c r="D104" s="510">
        <v>160.62585999999999</v>
      </c>
      <c r="E104" s="564">
        <f t="shared" si="7"/>
        <v>99.994901454579519</v>
      </c>
      <c r="F104" s="476">
        <v>212.47678999999999</v>
      </c>
      <c r="G104" s="564">
        <f t="shared" si="8"/>
        <v>75.59689695989853</v>
      </c>
      <c r="H104" s="50"/>
    </row>
    <row r="105" spans="1:8" s="6" customFormat="1" ht="20.25" customHeight="1">
      <c r="A105" s="354" t="s">
        <v>59</v>
      </c>
      <c r="B105" s="515" t="s">
        <v>383</v>
      </c>
      <c r="C105" s="482">
        <v>2838.0744500000001</v>
      </c>
      <c r="D105" s="476">
        <v>1513.8727699999999</v>
      </c>
      <c r="E105" s="474">
        <f t="shared" si="7"/>
        <v>53.341545356570897</v>
      </c>
      <c r="F105" s="476">
        <v>144.76052000000001</v>
      </c>
      <c r="G105" s="474">
        <f t="shared" si="8"/>
        <v>1045.777377699389</v>
      </c>
      <c r="H105" s="50"/>
    </row>
    <row r="106" spans="1:8" ht="26.25" customHeight="1">
      <c r="A106" s="505" t="s">
        <v>61</v>
      </c>
      <c r="B106" s="504" t="s">
        <v>450</v>
      </c>
      <c r="C106" s="480">
        <v>175142.26407999999</v>
      </c>
      <c r="D106" s="473">
        <v>154621.68150000001</v>
      </c>
      <c r="E106" s="543">
        <f t="shared" si="7"/>
        <v>88.283477613018206</v>
      </c>
      <c r="F106" s="473">
        <v>116528.1851</v>
      </c>
      <c r="G106" s="543">
        <f t="shared" si="8"/>
        <v>132.69037131858667</v>
      </c>
    </row>
    <row r="107" spans="1:8" ht="26.25" customHeight="1">
      <c r="A107" s="501" t="s">
        <v>455</v>
      </c>
      <c r="B107" s="503" t="s">
        <v>466</v>
      </c>
      <c r="C107" s="512">
        <v>62603.110679999998</v>
      </c>
      <c r="D107" s="510">
        <v>44952.868869999998</v>
      </c>
      <c r="E107" s="474">
        <f t="shared" si="7"/>
        <v>71.806126535436249</v>
      </c>
      <c r="F107" s="510">
        <v>22394.904119999999</v>
      </c>
      <c r="G107" s="474">
        <f t="shared" si="8"/>
        <v>200.72811488330674</v>
      </c>
    </row>
    <row r="108" spans="1:8" ht="54" customHeight="1">
      <c r="A108" s="501" t="s">
        <v>456</v>
      </c>
      <c r="B108" s="567" t="s">
        <v>483</v>
      </c>
      <c r="C108" s="544">
        <f>SUM(C109:C115)</f>
        <v>112539.15340000001</v>
      </c>
      <c r="D108" s="545">
        <f>SUM(D109:D115)</f>
        <v>109669.01262999998</v>
      </c>
      <c r="E108" s="543">
        <f t="shared" si="7"/>
        <v>97.449651358404452</v>
      </c>
      <c r="F108" s="488">
        <f>SUM(F109:F115)</f>
        <v>94133.280979999996</v>
      </c>
      <c r="G108" s="543">
        <f t="shared" si="8"/>
        <v>116.50397339629623</v>
      </c>
    </row>
    <row r="109" spans="1:8" ht="78" customHeight="1">
      <c r="A109" s="501"/>
      <c r="B109" s="568" t="s">
        <v>476</v>
      </c>
      <c r="C109" s="525">
        <v>10780.729160000001</v>
      </c>
      <c r="D109" s="521">
        <v>9355.4711900000002</v>
      </c>
      <c r="E109" s="474">
        <f t="shared" si="7"/>
        <v>86.779577254494342</v>
      </c>
      <c r="F109" s="521">
        <v>6674.9661699999997</v>
      </c>
      <c r="G109" s="474">
        <f t="shared" si="8"/>
        <v>140.15758210202284</v>
      </c>
    </row>
    <row r="110" spans="1:8" ht="47.25" customHeight="1">
      <c r="A110" s="501"/>
      <c r="B110" s="568" t="s">
        <v>477</v>
      </c>
      <c r="C110" s="525">
        <v>15017.75243</v>
      </c>
      <c r="D110" s="521">
        <v>14735.54024</v>
      </c>
      <c r="E110" s="474">
        <f t="shared" si="7"/>
        <v>98.120809413289805</v>
      </c>
      <c r="F110" s="521">
        <v>17018.172040000001</v>
      </c>
      <c r="G110" s="474">
        <f t="shared" si="8"/>
        <v>86.587091759121734</v>
      </c>
    </row>
    <row r="111" spans="1:8" ht="60" customHeight="1">
      <c r="A111" s="501"/>
      <c r="B111" s="568" t="s">
        <v>478</v>
      </c>
      <c r="C111" s="525">
        <v>22587.21</v>
      </c>
      <c r="D111" s="521">
        <v>22587.404299999998</v>
      </c>
      <c r="E111" s="474">
        <f t="shared" si="7"/>
        <v>100.00086022133765</v>
      </c>
      <c r="F111" s="521">
        <v>23284.78601</v>
      </c>
      <c r="G111" s="474">
        <f t="shared" si="8"/>
        <v>97.004989825972629</v>
      </c>
    </row>
    <row r="112" spans="1:8" ht="42" customHeight="1">
      <c r="A112" s="501"/>
      <c r="B112" s="568" t="s">
        <v>479</v>
      </c>
      <c r="C112" s="525">
        <v>21885.891189999998</v>
      </c>
      <c r="D112" s="521">
        <v>20724.071749999999</v>
      </c>
      <c r="E112" s="474">
        <f t="shared" si="7"/>
        <v>94.69146844460758</v>
      </c>
      <c r="F112" s="521">
        <v>14502.99314</v>
      </c>
      <c r="G112" s="474">
        <f t="shared" si="8"/>
        <v>142.89513585193626</v>
      </c>
    </row>
    <row r="113" spans="1:7" ht="47.25" customHeight="1">
      <c r="A113" s="501"/>
      <c r="B113" s="568" t="s">
        <v>480</v>
      </c>
      <c r="C113" s="525">
        <v>8791.6206199999997</v>
      </c>
      <c r="D113" s="521">
        <v>8790.6111799999999</v>
      </c>
      <c r="E113" s="474">
        <f t="shared" si="7"/>
        <v>99.988518157872932</v>
      </c>
      <c r="F113" s="521">
        <v>8518.7194999999992</v>
      </c>
      <c r="G113" s="474">
        <f t="shared" si="8"/>
        <v>103.19169659242802</v>
      </c>
    </row>
    <row r="114" spans="1:7" ht="59.25" customHeight="1">
      <c r="A114" s="501"/>
      <c r="B114" s="568" t="s">
        <v>481</v>
      </c>
      <c r="C114" s="525">
        <v>1217.8499999999999</v>
      </c>
      <c r="D114" s="521">
        <v>1217.8494599999999</v>
      </c>
      <c r="E114" s="474">
        <f t="shared" si="7"/>
        <v>99.999955659563994</v>
      </c>
      <c r="F114" s="521">
        <v>1720.7527</v>
      </c>
      <c r="G114" s="474">
        <f t="shared" si="8"/>
        <v>70.774229207950683</v>
      </c>
    </row>
    <row r="115" spans="1:7" ht="54" customHeight="1">
      <c r="A115" s="501"/>
      <c r="B115" s="568" t="s">
        <v>482</v>
      </c>
      <c r="C115" s="525">
        <v>32258.1</v>
      </c>
      <c r="D115" s="521">
        <v>32258.06451</v>
      </c>
      <c r="E115" s="474">
        <f t="shared" si="7"/>
        <v>99.999889981121029</v>
      </c>
      <c r="F115" s="521">
        <v>22412.89142</v>
      </c>
      <c r="G115" s="474">
        <f t="shared" si="8"/>
        <v>143.92638551407393</v>
      </c>
    </row>
    <row r="116" spans="1:7" ht="45" customHeight="1">
      <c r="A116" s="353" t="s">
        <v>63</v>
      </c>
      <c r="B116" s="569" t="s">
        <v>535</v>
      </c>
      <c r="C116" s="524">
        <v>5374.3115299999999</v>
      </c>
      <c r="D116" s="489">
        <v>3862.9279299999998</v>
      </c>
      <c r="E116" s="543">
        <f t="shared" si="7"/>
        <v>71.877633226818176</v>
      </c>
      <c r="F116" s="489">
        <v>6216.4460600000002</v>
      </c>
      <c r="G116" s="543">
        <f t="shared" si="8"/>
        <v>62.140456021265621</v>
      </c>
    </row>
    <row r="117" spans="1:7" ht="62.25" customHeight="1">
      <c r="A117" s="501" t="s">
        <v>494</v>
      </c>
      <c r="B117" s="570" t="s">
        <v>495</v>
      </c>
      <c r="C117" s="525">
        <v>0</v>
      </c>
      <c r="D117" s="521">
        <v>0</v>
      </c>
      <c r="E117" s="474"/>
      <c r="F117" s="521">
        <v>164.77</v>
      </c>
      <c r="G117" s="474"/>
    </row>
    <row r="118" spans="1:7" ht="62.25" customHeight="1">
      <c r="A118" s="501" t="s">
        <v>500</v>
      </c>
      <c r="B118" s="570" t="s">
        <v>496</v>
      </c>
      <c r="C118" s="525">
        <v>1500</v>
      </c>
      <c r="D118" s="521">
        <v>1246.55538</v>
      </c>
      <c r="E118" s="474">
        <f t="shared" si="7"/>
        <v>83.103691999999995</v>
      </c>
      <c r="F118" s="521">
        <v>736.5299</v>
      </c>
      <c r="G118" s="474">
        <f t="shared" si="8"/>
        <v>169.24708419848264</v>
      </c>
    </row>
    <row r="119" spans="1:7" ht="63.75" customHeight="1">
      <c r="A119" s="501" t="s">
        <v>500</v>
      </c>
      <c r="B119" s="570" t="s">
        <v>497</v>
      </c>
      <c r="C119" s="525">
        <v>807.17524000000003</v>
      </c>
      <c r="D119" s="521">
        <v>782.298</v>
      </c>
      <c r="E119" s="474">
        <f t="shared" si="7"/>
        <v>96.917987722220019</v>
      </c>
      <c r="F119" s="521">
        <v>696.96624999999995</v>
      </c>
      <c r="G119" s="474">
        <f t="shared" si="8"/>
        <v>112.24331163811736</v>
      </c>
    </row>
    <row r="120" spans="1:7" ht="38.25" customHeight="1">
      <c r="A120" s="501" t="s">
        <v>498</v>
      </c>
      <c r="B120" s="570" t="s">
        <v>499</v>
      </c>
      <c r="C120" s="512">
        <v>276.5</v>
      </c>
      <c r="D120" s="510">
        <v>276.49200000000002</v>
      </c>
      <c r="E120" s="474">
        <f t="shared" si="7"/>
        <v>99.997106690777585</v>
      </c>
      <c r="F120" s="510">
        <v>402.75689999999997</v>
      </c>
      <c r="G120" s="474">
        <f t="shared" si="8"/>
        <v>68.649848084539343</v>
      </c>
    </row>
    <row r="121" spans="1:7" s="6" customFormat="1" ht="25.5">
      <c r="A121" s="353" t="s">
        <v>65</v>
      </c>
      <c r="B121" s="571" t="s">
        <v>66</v>
      </c>
      <c r="C121" s="555">
        <f>SUM(C122+C125+C133+C143)</f>
        <v>248847.07369999998</v>
      </c>
      <c r="D121" s="473">
        <f>SUM(D122+D125+D133+D143)</f>
        <v>147205.6783</v>
      </c>
      <c r="E121" s="543">
        <f t="shared" si="7"/>
        <v>59.155077096653045</v>
      </c>
      <c r="F121" s="472">
        <f>SUM(F122+F125+F133+F143)</f>
        <v>187994.21505</v>
      </c>
      <c r="G121" s="543">
        <f t="shared" si="8"/>
        <v>78.3033021845105</v>
      </c>
    </row>
    <row r="122" spans="1:7" ht="26.25">
      <c r="A122" s="505" t="s">
        <v>67</v>
      </c>
      <c r="B122" s="572" t="s">
        <v>468</v>
      </c>
      <c r="C122" s="475">
        <v>4539.9020899999996</v>
      </c>
      <c r="D122" s="476">
        <v>4470.6744900000003</v>
      </c>
      <c r="E122" s="474">
        <f t="shared" si="7"/>
        <v>98.475130110129768</v>
      </c>
      <c r="F122" s="476">
        <v>6916.2757700000002</v>
      </c>
      <c r="G122" s="474">
        <f t="shared" si="8"/>
        <v>64.639910822989066</v>
      </c>
    </row>
    <row r="123" spans="1:7" ht="56.25">
      <c r="A123" s="501" t="s">
        <v>454</v>
      </c>
      <c r="B123" s="573" t="s">
        <v>452</v>
      </c>
      <c r="C123" s="520">
        <v>800</v>
      </c>
      <c r="D123" s="521">
        <v>730.77239999999995</v>
      </c>
      <c r="E123" s="474">
        <f t="shared" si="7"/>
        <v>91.346549999999993</v>
      </c>
      <c r="F123" s="521">
        <v>733.48782000000006</v>
      </c>
      <c r="G123" s="474">
        <f t="shared" si="8"/>
        <v>99.629793443604825</v>
      </c>
    </row>
    <row r="124" spans="1:7" ht="40.5" customHeight="1">
      <c r="A124" s="501" t="s">
        <v>555</v>
      </c>
      <c r="B124" s="573" t="s">
        <v>556</v>
      </c>
      <c r="C124" s="520">
        <v>3739.90209</v>
      </c>
      <c r="D124" s="521">
        <v>3739.90209</v>
      </c>
      <c r="E124" s="474">
        <f t="shared" si="7"/>
        <v>100</v>
      </c>
      <c r="F124" s="521">
        <v>864.42692999999997</v>
      </c>
      <c r="G124" s="474"/>
    </row>
    <row r="125" spans="1:7" ht="23.25" customHeight="1">
      <c r="A125" s="505" t="s">
        <v>69</v>
      </c>
      <c r="B125" s="572" t="s">
        <v>451</v>
      </c>
      <c r="C125" s="477">
        <v>139064.77963999999</v>
      </c>
      <c r="D125" s="478">
        <v>73166.981979999997</v>
      </c>
      <c r="E125" s="474">
        <f t="shared" si="7"/>
        <v>52.613596461597936</v>
      </c>
      <c r="F125" s="478">
        <v>133822.12010999999</v>
      </c>
      <c r="G125" s="474">
        <f t="shared" si="8"/>
        <v>54.67480407563243</v>
      </c>
    </row>
    <row r="126" spans="1:7" ht="47.25" customHeight="1">
      <c r="A126" s="501" t="s">
        <v>454</v>
      </c>
      <c r="B126" s="573" t="s">
        <v>470</v>
      </c>
      <c r="C126" s="520">
        <v>1258</v>
      </c>
      <c r="D126" s="521">
        <v>988.00058999999999</v>
      </c>
      <c r="E126" s="474">
        <f t="shared" si="7"/>
        <v>78.537407790143092</v>
      </c>
      <c r="F126" s="521">
        <v>1243.85799</v>
      </c>
      <c r="G126" s="474">
        <f t="shared" si="8"/>
        <v>79.430336738038719</v>
      </c>
    </row>
    <row r="127" spans="1:7" ht="45.75" customHeight="1">
      <c r="A127" s="501" t="s">
        <v>454</v>
      </c>
      <c r="B127" s="573" t="s">
        <v>536</v>
      </c>
      <c r="C127" s="520">
        <v>6000</v>
      </c>
      <c r="D127" s="521">
        <v>5999.9995500000005</v>
      </c>
      <c r="E127" s="474">
        <f t="shared" si="7"/>
        <v>99.999992500000019</v>
      </c>
      <c r="F127" s="475"/>
      <c r="G127" s="474"/>
    </row>
    <row r="128" spans="1:7" ht="80.25" customHeight="1">
      <c r="A128" s="501" t="s">
        <v>454</v>
      </c>
      <c r="B128" s="573" t="s">
        <v>537</v>
      </c>
      <c r="C128" s="520">
        <v>350</v>
      </c>
      <c r="D128" s="521">
        <v>350</v>
      </c>
      <c r="E128" s="474">
        <f t="shared" ref="E128" si="9">SUM(D128/C128*100)</f>
        <v>100</v>
      </c>
      <c r="F128" s="475"/>
      <c r="G128" s="474"/>
    </row>
    <row r="129" spans="1:7" ht="39" customHeight="1">
      <c r="A129" s="501" t="s">
        <v>457</v>
      </c>
      <c r="B129" s="573" t="s">
        <v>564</v>
      </c>
      <c r="C129" s="520">
        <v>542.98599999999999</v>
      </c>
      <c r="D129" s="521">
        <v>330.87979999999999</v>
      </c>
      <c r="E129" s="474">
        <f t="shared" si="7"/>
        <v>60.937077567377429</v>
      </c>
      <c r="F129" s="521">
        <v>44053.655480000001</v>
      </c>
      <c r="G129" s="474">
        <f t="shared" si="8"/>
        <v>0.75108364196977184</v>
      </c>
    </row>
    <row r="130" spans="1:7" ht="26.25" customHeight="1">
      <c r="A130" s="501" t="s">
        <v>458</v>
      </c>
      <c r="B130" s="573" t="s">
        <v>469</v>
      </c>
      <c r="C130" s="520">
        <v>28913.47638</v>
      </c>
      <c r="D130" s="521">
        <v>24602.262309999998</v>
      </c>
      <c r="E130" s="474">
        <f t="shared" si="7"/>
        <v>85.089257295320778</v>
      </c>
      <c r="F130" s="521">
        <v>12198.438759999999</v>
      </c>
      <c r="G130" s="474">
        <f t="shared" si="8"/>
        <v>201.68369734882367</v>
      </c>
    </row>
    <row r="131" spans="1:7" ht="37.5" customHeight="1">
      <c r="A131" s="501" t="s">
        <v>534</v>
      </c>
      <c r="B131" s="573" t="s">
        <v>505</v>
      </c>
      <c r="C131" s="520">
        <v>1535.4811400000001</v>
      </c>
      <c r="D131" s="521">
        <v>1535.4811400000001</v>
      </c>
      <c r="E131" s="474">
        <f t="shared" si="7"/>
        <v>100</v>
      </c>
      <c r="F131" s="521">
        <v>0</v>
      </c>
      <c r="G131" s="474"/>
    </row>
    <row r="132" spans="1:7" ht="23.25" customHeight="1">
      <c r="A132" s="501" t="s">
        <v>455</v>
      </c>
      <c r="B132" s="574" t="s">
        <v>466</v>
      </c>
      <c r="C132" s="509">
        <v>100664.83532</v>
      </c>
      <c r="D132" s="510">
        <v>39322.175999999999</v>
      </c>
      <c r="E132" s="474">
        <f t="shared" si="7"/>
        <v>39.062474870196809</v>
      </c>
      <c r="F132" s="510">
        <v>62076.280079999997</v>
      </c>
      <c r="G132" s="474">
        <f t="shared" si="8"/>
        <v>63.344929736968872</v>
      </c>
    </row>
    <row r="133" spans="1:7" ht="27.75" customHeight="1">
      <c r="A133" s="505" t="s">
        <v>71</v>
      </c>
      <c r="B133" s="575" t="s">
        <v>467</v>
      </c>
      <c r="C133" s="475">
        <v>105237.49197</v>
      </c>
      <c r="D133" s="476">
        <v>69563.121830000004</v>
      </c>
      <c r="E133" s="474">
        <f t="shared" si="7"/>
        <v>66.101082919982858</v>
      </c>
      <c r="F133" s="476">
        <v>47252.119169999998</v>
      </c>
      <c r="G133" s="474">
        <f t="shared" si="8"/>
        <v>147.21693556162256</v>
      </c>
    </row>
    <row r="134" spans="1:7" ht="57" customHeight="1">
      <c r="A134" s="501" t="s">
        <v>464</v>
      </c>
      <c r="B134" s="576" t="s">
        <v>474</v>
      </c>
      <c r="C134" s="546">
        <f>SUM(C135:C138)</f>
        <v>36184.163200000003</v>
      </c>
      <c r="D134" s="478">
        <f>SUM(D135:D138)</f>
        <v>31036.983670000001</v>
      </c>
      <c r="E134" s="474">
        <f t="shared" si="7"/>
        <v>85.775048875525741</v>
      </c>
      <c r="F134" s="477">
        <v>35574.699999999997</v>
      </c>
      <c r="G134" s="474">
        <f t="shared" si="8"/>
        <v>87.244540839416786</v>
      </c>
    </row>
    <row r="135" spans="1:7" ht="27" customHeight="1">
      <c r="A135" s="501" t="s">
        <v>464</v>
      </c>
      <c r="B135" s="570" t="s">
        <v>471</v>
      </c>
      <c r="C135" s="520">
        <v>9910</v>
      </c>
      <c r="D135" s="521">
        <v>7209.4911099999999</v>
      </c>
      <c r="E135" s="474">
        <f t="shared" si="7"/>
        <v>72.749658022199796</v>
      </c>
      <c r="F135" s="521">
        <v>7955.3542200000002</v>
      </c>
      <c r="G135" s="474">
        <f t="shared" si="8"/>
        <v>90.624388438608065</v>
      </c>
    </row>
    <row r="136" spans="1:7" ht="44.25" customHeight="1">
      <c r="A136" s="501" t="s">
        <v>464</v>
      </c>
      <c r="B136" s="570" t="s">
        <v>472</v>
      </c>
      <c r="C136" s="520">
        <v>899.3</v>
      </c>
      <c r="D136" s="521">
        <v>893.97137999999995</v>
      </c>
      <c r="E136" s="474">
        <f t="shared" si="7"/>
        <v>99.407470254642504</v>
      </c>
      <c r="F136" s="521">
        <v>14212.23323</v>
      </c>
      <c r="G136" s="474">
        <f t="shared" si="8"/>
        <v>6.29015416178897</v>
      </c>
    </row>
    <row r="137" spans="1:7" ht="28.5" customHeight="1">
      <c r="A137" s="501" t="s">
        <v>464</v>
      </c>
      <c r="B137" s="570" t="s">
        <v>473</v>
      </c>
      <c r="C137" s="520">
        <v>19061.716</v>
      </c>
      <c r="D137" s="521">
        <v>16620.37398</v>
      </c>
      <c r="E137" s="474">
        <f t="shared" si="7"/>
        <v>87.19243314715213</v>
      </c>
      <c r="F137" s="521">
        <v>7049.4763700000003</v>
      </c>
      <c r="G137" s="474">
        <f t="shared" si="8"/>
        <v>235.76749687012568</v>
      </c>
    </row>
    <row r="138" spans="1:7" ht="28.5" customHeight="1">
      <c r="A138" s="501" t="s">
        <v>464</v>
      </c>
      <c r="B138" s="570" t="s">
        <v>484</v>
      </c>
      <c r="C138" s="520">
        <v>6313.1472000000003</v>
      </c>
      <c r="D138" s="521">
        <v>6313.1472000000003</v>
      </c>
      <c r="E138" s="474">
        <f t="shared" si="7"/>
        <v>100</v>
      </c>
      <c r="F138" s="521">
        <v>5528.6878800000004</v>
      </c>
      <c r="G138" s="474">
        <f t="shared" si="8"/>
        <v>114.1888877980936</v>
      </c>
    </row>
    <row r="139" spans="1:7" ht="27.75" customHeight="1">
      <c r="A139" s="501" t="s">
        <v>455</v>
      </c>
      <c r="B139" s="570" t="s">
        <v>466</v>
      </c>
      <c r="C139" s="520">
        <v>66707.931020000004</v>
      </c>
      <c r="D139" s="521">
        <v>36183.936679999999</v>
      </c>
      <c r="E139" s="474">
        <f t="shared" si="7"/>
        <v>54.242330899382161</v>
      </c>
      <c r="F139" s="521">
        <v>9863.4708800000008</v>
      </c>
      <c r="G139" s="474">
        <f t="shared" si="8"/>
        <v>366.84790901922344</v>
      </c>
    </row>
    <row r="140" spans="1:7" ht="39" customHeight="1">
      <c r="A140" s="501" t="s">
        <v>455</v>
      </c>
      <c r="B140" s="570" t="s">
        <v>539</v>
      </c>
      <c r="C140" s="520">
        <v>4622.3130000000001</v>
      </c>
      <c r="D140" s="521">
        <v>4622.3133900000003</v>
      </c>
      <c r="E140" s="474">
        <f t="shared" si="7"/>
        <v>100.0000084373343</v>
      </c>
      <c r="F140" s="521"/>
      <c r="G140" s="474"/>
    </row>
    <row r="141" spans="1:7" ht="50.25" customHeight="1">
      <c r="A141" s="501" t="s">
        <v>465</v>
      </c>
      <c r="B141" s="570" t="s">
        <v>475</v>
      </c>
      <c r="C141" s="520">
        <v>2100</v>
      </c>
      <c r="D141" s="521">
        <v>2096.8126000000002</v>
      </c>
      <c r="E141" s="474">
        <f t="shared" si="7"/>
        <v>99.848219047619054</v>
      </c>
      <c r="F141" s="521">
        <v>0</v>
      </c>
      <c r="G141" s="474"/>
    </row>
    <row r="142" spans="1:7" ht="34.5" customHeight="1">
      <c r="A142" s="501" t="s">
        <v>518</v>
      </c>
      <c r="B142" s="570" t="s">
        <v>548</v>
      </c>
      <c r="C142" s="520">
        <v>95.38888</v>
      </c>
      <c r="D142" s="530">
        <v>95.38888</v>
      </c>
      <c r="E142" s="474">
        <f t="shared" si="7"/>
        <v>100</v>
      </c>
      <c r="F142" s="527"/>
      <c r="G142" s="474"/>
    </row>
    <row r="143" spans="1:7" s="532" customFormat="1" ht="44.25" customHeight="1">
      <c r="A143" s="514" t="s">
        <v>247</v>
      </c>
      <c r="B143" s="569" t="s">
        <v>257</v>
      </c>
      <c r="C143" s="477">
        <v>4.9000000000000004</v>
      </c>
      <c r="D143" s="537">
        <v>4.9000000000000004</v>
      </c>
      <c r="E143" s="531">
        <f t="shared" si="7"/>
        <v>100</v>
      </c>
      <c r="F143" s="478">
        <v>3.7</v>
      </c>
      <c r="G143" s="531"/>
    </row>
    <row r="144" spans="1:7" s="6" customFormat="1" ht="25.5">
      <c r="A144" s="505" t="s">
        <v>73</v>
      </c>
      <c r="B144" s="577" t="s">
        <v>74</v>
      </c>
      <c r="C144" s="547">
        <f>SUM(C145:C146)</f>
        <v>1661.7170000000001</v>
      </c>
      <c r="D144" s="481">
        <f>SUM(D145:D146)</f>
        <v>1613.4297200000001</v>
      </c>
      <c r="E144" s="543">
        <f t="shared" si="7"/>
        <v>97.094133357244345</v>
      </c>
      <c r="F144" s="481">
        <f>SUM(F146)</f>
        <v>487.64774</v>
      </c>
      <c r="G144" s="543">
        <f t="shared" si="8"/>
        <v>330.85967341917757</v>
      </c>
    </row>
    <row r="145" spans="1:7" s="6" customFormat="1" ht="46.5">
      <c r="A145" s="514" t="s">
        <v>489</v>
      </c>
      <c r="B145" s="578" t="s">
        <v>538</v>
      </c>
      <c r="C145" s="480"/>
      <c r="D145" s="481"/>
      <c r="E145" s="474"/>
      <c r="F145" s="482">
        <v>0</v>
      </c>
      <c r="G145" s="474"/>
    </row>
    <row r="146" spans="1:7" ht="28.5" customHeight="1">
      <c r="A146" s="514" t="s">
        <v>436</v>
      </c>
      <c r="B146" s="569" t="s">
        <v>437</v>
      </c>
      <c r="C146" s="484">
        <v>1661.7170000000001</v>
      </c>
      <c r="D146" s="478">
        <v>1613.4297200000001</v>
      </c>
      <c r="E146" s="474">
        <f t="shared" si="7"/>
        <v>97.094133357244345</v>
      </c>
      <c r="F146" s="478">
        <v>487.64774</v>
      </c>
      <c r="G146" s="474">
        <f t="shared" si="8"/>
        <v>330.85967341917757</v>
      </c>
    </row>
    <row r="147" spans="1:7" ht="28.5" customHeight="1">
      <c r="A147" s="501" t="s">
        <v>540</v>
      </c>
      <c r="B147" s="570" t="s">
        <v>541</v>
      </c>
      <c r="C147" s="525">
        <v>1600</v>
      </c>
      <c r="D147" s="521">
        <v>1551.74422</v>
      </c>
      <c r="E147" s="474"/>
      <c r="F147" s="478">
        <v>487.64774</v>
      </c>
      <c r="G147" s="474">
        <f t="shared" si="8"/>
        <v>318.21007106482233</v>
      </c>
    </row>
    <row r="148" spans="1:7" ht="44.25" customHeight="1">
      <c r="A148" s="501" t="s">
        <v>465</v>
      </c>
      <c r="B148" s="570" t="s">
        <v>542</v>
      </c>
      <c r="C148" s="525">
        <v>61.716999999999999</v>
      </c>
      <c r="D148" s="521">
        <v>61.684800000000003</v>
      </c>
      <c r="E148" s="474"/>
      <c r="F148" s="477"/>
      <c r="G148" s="474"/>
    </row>
    <row r="149" spans="1:7" s="6" customFormat="1" ht="33" customHeight="1">
      <c r="A149" s="505" t="s">
        <v>75</v>
      </c>
      <c r="B149" s="577" t="s">
        <v>76</v>
      </c>
      <c r="C149" s="480">
        <f>SUM(C150+C154+C163+C167+C168+C169)</f>
        <v>741021.99243999994</v>
      </c>
      <c r="D149" s="481">
        <f>D150+D154+D168+D169+D163+D167</f>
        <v>735902.02039000008</v>
      </c>
      <c r="E149" s="543">
        <f t="shared" si="7"/>
        <v>99.309066113794941</v>
      </c>
      <c r="F149" s="480">
        <f>SUM(F150+F154+F163+F167+F168+F169)</f>
        <v>624193.96216</v>
      </c>
      <c r="G149" s="543">
        <f t="shared" si="8"/>
        <v>117.89636955850045</v>
      </c>
    </row>
    <row r="150" spans="1:7" ht="26.25">
      <c r="A150" s="514" t="s">
        <v>77</v>
      </c>
      <c r="B150" s="549" t="s">
        <v>242</v>
      </c>
      <c r="C150" s="482">
        <v>151675.52937999999</v>
      </c>
      <c r="D150" s="476">
        <v>151669.03520000001</v>
      </c>
      <c r="E150" s="474">
        <f t="shared" si="7"/>
        <v>99.995718373275821</v>
      </c>
      <c r="F150" s="476">
        <v>132522.16704999999</v>
      </c>
      <c r="G150" s="474">
        <f t="shared" si="8"/>
        <v>114.4480493914471</v>
      </c>
    </row>
    <row r="151" spans="1:7" ht="40.5">
      <c r="A151" s="501" t="s">
        <v>507</v>
      </c>
      <c r="B151" s="548" t="s">
        <v>558</v>
      </c>
      <c r="C151" s="525">
        <v>18342.345239999999</v>
      </c>
      <c r="D151" s="521">
        <v>18335.851060000001</v>
      </c>
      <c r="E151" s="474">
        <f t="shared" si="7"/>
        <v>99.964594603825049</v>
      </c>
      <c r="F151" s="520">
        <v>15900.89927</v>
      </c>
      <c r="G151" s="474">
        <f t="shared" si="8"/>
        <v>115.31329611397507</v>
      </c>
    </row>
    <row r="152" spans="1:7" ht="78" customHeight="1">
      <c r="A152" s="501" t="s">
        <v>507</v>
      </c>
      <c r="B152" s="548" t="s">
        <v>514</v>
      </c>
      <c r="C152" s="525">
        <v>1521.8</v>
      </c>
      <c r="D152" s="521">
        <v>1521.8</v>
      </c>
      <c r="E152" s="474">
        <f t="shared" si="7"/>
        <v>100</v>
      </c>
      <c r="F152" s="521">
        <v>1463.3</v>
      </c>
      <c r="G152" s="474">
        <f t="shared" si="8"/>
        <v>103.99781316203102</v>
      </c>
    </row>
    <row r="153" spans="1:7" ht="48" customHeight="1">
      <c r="A153" s="501" t="s">
        <v>506</v>
      </c>
      <c r="B153" s="548" t="s">
        <v>515</v>
      </c>
      <c r="C153" s="525">
        <v>60</v>
      </c>
      <c r="D153" s="521">
        <v>60</v>
      </c>
      <c r="E153" s="474">
        <f t="shared" si="7"/>
        <v>100</v>
      </c>
      <c r="F153" s="536">
        <v>60</v>
      </c>
      <c r="G153" s="474">
        <f t="shared" si="8"/>
        <v>100</v>
      </c>
    </row>
    <row r="154" spans="1:7" ht="26.25">
      <c r="A154" s="514" t="s">
        <v>78</v>
      </c>
      <c r="B154" s="549" t="s">
        <v>243</v>
      </c>
      <c r="C154" s="482">
        <v>551452.81461</v>
      </c>
      <c r="D154" s="476">
        <v>547081.55506000004</v>
      </c>
      <c r="E154" s="474">
        <f t="shared" si="7"/>
        <v>99.207319387227827</v>
      </c>
      <c r="F154" s="476">
        <v>453214.49125000002</v>
      </c>
      <c r="G154" s="474">
        <f t="shared" si="8"/>
        <v>120.71139948572861</v>
      </c>
    </row>
    <row r="155" spans="1:7" ht="60.75">
      <c r="A155" s="501" t="s">
        <v>507</v>
      </c>
      <c r="B155" s="548" t="s">
        <v>516</v>
      </c>
      <c r="C155" s="525">
        <v>41820.737000000001</v>
      </c>
      <c r="D155" s="521">
        <v>41696.338519999998</v>
      </c>
      <c r="E155" s="474">
        <f t="shared" si="7"/>
        <v>99.702543549148828</v>
      </c>
      <c r="F155" s="535">
        <v>12601.62529</v>
      </c>
      <c r="G155" s="474">
        <f t="shared" si="8"/>
        <v>330.88064087326944</v>
      </c>
    </row>
    <row r="156" spans="1:7" ht="60.75">
      <c r="A156" s="501" t="s">
        <v>507</v>
      </c>
      <c r="B156" s="548" t="s">
        <v>517</v>
      </c>
      <c r="C156" s="525">
        <v>1743.4</v>
      </c>
      <c r="D156" s="521">
        <v>1743.4</v>
      </c>
      <c r="E156" s="474">
        <f t="shared" ref="E156:E161" si="10">SUM(D156/C156*100)</f>
        <v>100</v>
      </c>
      <c r="F156" s="535">
        <v>2376.328</v>
      </c>
      <c r="G156" s="474">
        <f t="shared" si="8"/>
        <v>73.365293006689313</v>
      </c>
    </row>
    <row r="157" spans="1:7" ht="88.5" customHeight="1">
      <c r="A157" s="501" t="s">
        <v>507</v>
      </c>
      <c r="B157" s="548" t="s">
        <v>544</v>
      </c>
      <c r="C157" s="534">
        <v>32424</v>
      </c>
      <c r="D157" s="535">
        <v>32424</v>
      </c>
      <c r="E157" s="533">
        <f t="shared" si="10"/>
        <v>100</v>
      </c>
      <c r="F157" s="529">
        <v>17708.2</v>
      </c>
      <c r="G157" s="533">
        <f t="shared" si="8"/>
        <v>183.10161394156378</v>
      </c>
    </row>
    <row r="158" spans="1:7" ht="49.5" customHeight="1">
      <c r="A158" s="501" t="s">
        <v>507</v>
      </c>
      <c r="B158" s="548" t="s">
        <v>545</v>
      </c>
      <c r="C158" s="525">
        <v>13856.81403</v>
      </c>
      <c r="D158" s="521">
        <v>13842.63877</v>
      </c>
      <c r="E158" s="474">
        <f t="shared" si="10"/>
        <v>99.897701881765101</v>
      </c>
      <c r="F158" s="520">
        <v>11911.443300000001</v>
      </c>
      <c r="G158" s="474">
        <f t="shared" si="8"/>
        <v>116.21294264146813</v>
      </c>
    </row>
    <row r="159" spans="1:7" ht="86.25" customHeight="1">
      <c r="A159" s="501" t="s">
        <v>507</v>
      </c>
      <c r="B159" s="548" t="s">
        <v>543</v>
      </c>
      <c r="C159" s="525">
        <v>2759.058</v>
      </c>
      <c r="D159" s="521">
        <v>2755.5555599999998</v>
      </c>
      <c r="E159" s="474">
        <f t="shared" si="10"/>
        <v>99.873056673690797</v>
      </c>
      <c r="F159" s="520">
        <v>629.24571000000003</v>
      </c>
      <c r="G159" s="474">
        <f t="shared" si="8"/>
        <v>437.91407970028109</v>
      </c>
    </row>
    <row r="160" spans="1:7" ht="46.5" customHeight="1">
      <c r="A160" s="501" t="s">
        <v>507</v>
      </c>
      <c r="B160" s="548" t="s">
        <v>557</v>
      </c>
      <c r="C160" s="525">
        <v>3208.9247300000002</v>
      </c>
      <c r="D160" s="521">
        <v>3118.59402</v>
      </c>
      <c r="E160" s="474">
        <f t="shared" si="10"/>
        <v>97.185016240627121</v>
      </c>
      <c r="F160" s="475"/>
      <c r="G160" s="474"/>
    </row>
    <row r="161" spans="1:7" ht="87" customHeight="1">
      <c r="A161" s="501" t="s">
        <v>508</v>
      </c>
      <c r="B161" s="548" t="s">
        <v>529</v>
      </c>
      <c r="C161" s="525">
        <v>3109.3031700000001</v>
      </c>
      <c r="D161" s="521">
        <v>3109.3031700000001</v>
      </c>
      <c r="E161" s="474">
        <f t="shared" si="10"/>
        <v>100</v>
      </c>
      <c r="F161" s="521">
        <v>3194.7</v>
      </c>
      <c r="G161" s="474">
        <f t="shared" si="8"/>
        <v>97.326921776692657</v>
      </c>
    </row>
    <row r="162" spans="1:7" ht="40.5">
      <c r="A162" s="501" t="s">
        <v>525</v>
      </c>
      <c r="B162" s="548" t="s">
        <v>515</v>
      </c>
      <c r="C162" s="512">
        <v>200</v>
      </c>
      <c r="D162" s="510">
        <v>200</v>
      </c>
      <c r="E162" s="474">
        <f t="shared" ref="E162" si="11">SUM(D162/C162*100)</f>
        <v>100</v>
      </c>
      <c r="F162" s="510">
        <v>200</v>
      </c>
      <c r="G162" s="474">
        <f t="shared" si="8"/>
        <v>100</v>
      </c>
    </row>
    <row r="163" spans="1:7" ht="26.25">
      <c r="A163" s="514" t="s">
        <v>310</v>
      </c>
      <c r="B163" s="549" t="s">
        <v>311</v>
      </c>
      <c r="C163" s="482">
        <v>27598.087179999999</v>
      </c>
      <c r="D163" s="476">
        <v>27243.35799</v>
      </c>
      <c r="E163" s="474">
        <f t="shared" ref="E163:E200" si="12">SUM(D163/C163*100)</f>
        <v>98.71466023102839</v>
      </c>
      <c r="F163" s="476">
        <v>29614.545760000001</v>
      </c>
      <c r="G163" s="474">
        <f t="shared" si="8"/>
        <v>91.993165151961449</v>
      </c>
    </row>
    <row r="164" spans="1:7" ht="40.5">
      <c r="A164" s="501" t="s">
        <v>507</v>
      </c>
      <c r="B164" s="548" t="s">
        <v>493</v>
      </c>
      <c r="C164" s="512">
        <v>10549.642</v>
      </c>
      <c r="D164" s="510">
        <v>10188.913</v>
      </c>
      <c r="E164" s="474">
        <f t="shared" si="12"/>
        <v>96.580651741547257</v>
      </c>
      <c r="F164" s="510">
        <v>7877.4</v>
      </c>
      <c r="G164" s="474">
        <f t="shared" si="8"/>
        <v>129.34360321933633</v>
      </c>
    </row>
    <row r="165" spans="1:7" ht="48" customHeight="1">
      <c r="A165" s="501" t="s">
        <v>507</v>
      </c>
      <c r="B165" s="548" t="s">
        <v>522</v>
      </c>
      <c r="C165" s="512">
        <v>14798.380800000001</v>
      </c>
      <c r="D165" s="510">
        <v>14798.38061</v>
      </c>
      <c r="E165" s="474">
        <f t="shared" si="12"/>
        <v>99.999998716075737</v>
      </c>
      <c r="F165" s="510">
        <v>9806.6769999999997</v>
      </c>
      <c r="G165" s="474">
        <f t="shared" si="8"/>
        <v>150.90107087242703</v>
      </c>
    </row>
    <row r="166" spans="1:7" ht="45.75" customHeight="1">
      <c r="A166" s="501" t="s">
        <v>524</v>
      </c>
      <c r="B166" s="548" t="s">
        <v>523</v>
      </c>
      <c r="C166" s="512">
        <v>0</v>
      </c>
      <c r="D166" s="510">
        <v>0</v>
      </c>
      <c r="E166" s="474"/>
      <c r="F166" s="510">
        <v>8589.9</v>
      </c>
      <c r="G166" s="474">
        <f t="shared" si="8"/>
        <v>0</v>
      </c>
    </row>
    <row r="167" spans="1:7" ht="46.5">
      <c r="A167" s="514" t="s">
        <v>427</v>
      </c>
      <c r="B167" s="549" t="s">
        <v>428</v>
      </c>
      <c r="C167" s="484">
        <v>140</v>
      </c>
      <c r="D167" s="478">
        <v>114.1</v>
      </c>
      <c r="E167" s="474">
        <f t="shared" si="12"/>
        <v>81.5</v>
      </c>
      <c r="F167" s="478">
        <v>48.6</v>
      </c>
      <c r="G167" s="474">
        <f t="shared" si="8"/>
        <v>234.77366255144031</v>
      </c>
    </row>
    <row r="168" spans="1:7" ht="26.25">
      <c r="A168" s="514" t="s">
        <v>79</v>
      </c>
      <c r="B168" s="549" t="s">
        <v>244</v>
      </c>
      <c r="C168" s="484">
        <v>620</v>
      </c>
      <c r="D168" s="478">
        <v>525.96847000000002</v>
      </c>
      <c r="E168" s="474">
        <f t="shared" si="12"/>
        <v>84.833624193548403</v>
      </c>
      <c r="F168" s="478">
        <v>421</v>
      </c>
      <c r="G168" s="474">
        <f t="shared" si="8"/>
        <v>124.93312826603326</v>
      </c>
    </row>
    <row r="169" spans="1:7" ht="26.25">
      <c r="A169" s="514" t="s">
        <v>80</v>
      </c>
      <c r="B169" s="549" t="s">
        <v>245</v>
      </c>
      <c r="C169" s="484">
        <v>9535.5612700000001</v>
      </c>
      <c r="D169" s="478">
        <v>9268.0036700000001</v>
      </c>
      <c r="E169" s="474">
        <f t="shared" si="12"/>
        <v>97.194107484351576</v>
      </c>
      <c r="F169" s="478">
        <v>8373.1581000000006</v>
      </c>
      <c r="G169" s="474">
        <f t="shared" si="8"/>
        <v>110.68707361443467</v>
      </c>
    </row>
    <row r="170" spans="1:7" ht="40.5">
      <c r="A170" s="501" t="s">
        <v>526</v>
      </c>
      <c r="B170" s="548" t="s">
        <v>490</v>
      </c>
      <c r="C170" s="525">
        <v>2789.0880000000002</v>
      </c>
      <c r="D170" s="521">
        <v>2789.0880000000002</v>
      </c>
      <c r="E170" s="474">
        <f t="shared" si="12"/>
        <v>100</v>
      </c>
      <c r="F170" s="478">
        <v>2590.078</v>
      </c>
      <c r="G170" s="474">
        <f t="shared" si="8"/>
        <v>107.68355238722542</v>
      </c>
    </row>
    <row r="171" spans="1:7" ht="51.75" customHeight="1">
      <c r="A171" s="501" t="s">
        <v>547</v>
      </c>
      <c r="B171" s="548" t="s">
        <v>546</v>
      </c>
      <c r="C171" s="525">
        <v>1100</v>
      </c>
      <c r="D171" s="521">
        <v>832.44200000000001</v>
      </c>
      <c r="E171" s="474">
        <f t="shared" si="12"/>
        <v>75.676545454545447</v>
      </c>
      <c r="F171" s="509">
        <v>895.28009999999995</v>
      </c>
      <c r="G171" s="474">
        <f t="shared" si="8"/>
        <v>92.981179856449401</v>
      </c>
    </row>
    <row r="172" spans="1:7" s="6" customFormat="1" ht="25.5">
      <c r="A172" s="353" t="s">
        <v>81</v>
      </c>
      <c r="B172" s="579" t="s">
        <v>82</v>
      </c>
      <c r="C172" s="472">
        <f>SUM(C173+C179)</f>
        <v>134151.72044999999</v>
      </c>
      <c r="D172" s="473">
        <f>SUM(D173+D179)</f>
        <v>112521.59884999999</v>
      </c>
      <c r="E172" s="543">
        <f t="shared" si="12"/>
        <v>83.876374058086114</v>
      </c>
      <c r="F172" s="472">
        <f>SUM(F173+F179)</f>
        <v>80658.304609999992</v>
      </c>
      <c r="G172" s="543">
        <f t="shared" si="8"/>
        <v>139.50404660011858</v>
      </c>
    </row>
    <row r="173" spans="1:7" ht="26.25">
      <c r="A173" s="514" t="s">
        <v>83</v>
      </c>
      <c r="B173" s="569" t="s">
        <v>225</v>
      </c>
      <c r="C173" s="475">
        <v>131426.72044999999</v>
      </c>
      <c r="D173" s="476">
        <v>109993.91817999999</v>
      </c>
      <c r="E173" s="474">
        <f t="shared" si="12"/>
        <v>83.692203384049364</v>
      </c>
      <c r="F173" s="476">
        <v>78706.217839999998</v>
      </c>
      <c r="G173" s="474">
        <f t="shared" si="8"/>
        <v>139.75251409438073</v>
      </c>
    </row>
    <row r="174" spans="1:7" ht="26.25">
      <c r="A174" s="501" t="s">
        <v>455</v>
      </c>
      <c r="B174" s="570" t="s">
        <v>466</v>
      </c>
      <c r="C174" s="475">
        <v>19767.556680000002</v>
      </c>
      <c r="D174" s="476">
        <v>0</v>
      </c>
      <c r="E174" s="474">
        <f t="shared" si="12"/>
        <v>0</v>
      </c>
      <c r="F174" s="476">
        <v>6131.1</v>
      </c>
      <c r="G174" s="474">
        <f t="shared" si="8"/>
        <v>0</v>
      </c>
    </row>
    <row r="175" spans="1:7" ht="60.75">
      <c r="A175" s="501" t="s">
        <v>518</v>
      </c>
      <c r="B175" s="570" t="s">
        <v>519</v>
      </c>
      <c r="C175" s="520">
        <v>17664.893</v>
      </c>
      <c r="D175" s="521">
        <v>17664.893</v>
      </c>
      <c r="E175" s="474">
        <f t="shared" si="12"/>
        <v>100</v>
      </c>
      <c r="F175" s="521">
        <v>6259.6</v>
      </c>
      <c r="G175" s="474">
        <f t="shared" si="8"/>
        <v>282.2048213943383</v>
      </c>
    </row>
    <row r="176" spans="1:7" ht="40.5">
      <c r="A176" s="501" t="s">
        <v>518</v>
      </c>
      <c r="B176" s="570" t="s">
        <v>520</v>
      </c>
      <c r="C176" s="520">
        <v>566.45000000000005</v>
      </c>
      <c r="D176" s="521">
        <v>566.45000000000005</v>
      </c>
      <c r="E176" s="474">
        <f t="shared" si="12"/>
        <v>100</v>
      </c>
      <c r="F176" s="521">
        <v>201.69499999999999</v>
      </c>
      <c r="G176" s="474">
        <f t="shared" si="8"/>
        <v>280.84483998115968</v>
      </c>
    </row>
    <row r="177" spans="1:8" ht="40.5">
      <c r="A177" s="501" t="s">
        <v>518</v>
      </c>
      <c r="B177" s="570" t="s">
        <v>521</v>
      </c>
      <c r="C177" s="520">
        <v>4987.75</v>
      </c>
      <c r="D177" s="521">
        <v>4987.75</v>
      </c>
      <c r="E177" s="474">
        <f t="shared" si="12"/>
        <v>100</v>
      </c>
      <c r="F177" s="521">
        <v>1552.9</v>
      </c>
      <c r="G177" s="474">
        <f t="shared" si="8"/>
        <v>321.18938759739837</v>
      </c>
    </row>
    <row r="178" spans="1:8" ht="38.25" customHeight="1">
      <c r="A178" s="501" t="s">
        <v>550</v>
      </c>
      <c r="B178" s="570" t="s">
        <v>549</v>
      </c>
      <c r="C178" s="520">
        <v>32208.524399999998</v>
      </c>
      <c r="D178" s="521">
        <v>32208.524399999998</v>
      </c>
      <c r="E178" s="474"/>
      <c r="F178" s="477"/>
      <c r="G178" s="474"/>
    </row>
    <row r="179" spans="1:8" ht="32.25" customHeight="1">
      <c r="A179" s="514" t="s">
        <v>254</v>
      </c>
      <c r="B179" s="580" t="s">
        <v>255</v>
      </c>
      <c r="C179" s="477">
        <v>2725</v>
      </c>
      <c r="D179" s="478">
        <v>2527.6806700000002</v>
      </c>
      <c r="E179" s="474">
        <f t="shared" si="12"/>
        <v>92.75892366972478</v>
      </c>
      <c r="F179" s="478">
        <v>1952.0867699999999</v>
      </c>
      <c r="G179" s="474">
        <f t="shared" si="8"/>
        <v>129.48608170732086</v>
      </c>
    </row>
    <row r="180" spans="1:8" s="6" customFormat="1" ht="25.5">
      <c r="A180" s="359">
        <v>1000</v>
      </c>
      <c r="B180" s="579" t="s">
        <v>84</v>
      </c>
      <c r="C180" s="488">
        <f>SUM(C181+C182+C185+C189)</f>
        <v>78251.225560000006</v>
      </c>
      <c r="D180" s="522">
        <f>D181+D182+D185+D189</f>
        <v>77441.952369999999</v>
      </c>
      <c r="E180" s="543">
        <f t="shared" si="12"/>
        <v>98.965801258435889</v>
      </c>
      <c r="F180" s="523">
        <f>SUM(F181+F182+F185+F189)</f>
        <v>67535.616109999988</v>
      </c>
      <c r="G180" s="543">
        <f t="shared" si="8"/>
        <v>114.66831404020195</v>
      </c>
      <c r="H180" s="93"/>
    </row>
    <row r="181" spans="1:8" ht="26.25">
      <c r="A181" s="517">
        <v>1001</v>
      </c>
      <c r="B181" s="581" t="s">
        <v>85</v>
      </c>
      <c r="C181" s="477">
        <v>200</v>
      </c>
      <c r="D181" s="478">
        <v>197.26850999999999</v>
      </c>
      <c r="E181" s="474">
        <f t="shared" si="12"/>
        <v>98.634254999999996</v>
      </c>
      <c r="F181" s="478">
        <v>19.865310000000001</v>
      </c>
      <c r="G181" s="474">
        <f t="shared" si="8"/>
        <v>993.03011128444507</v>
      </c>
    </row>
    <row r="182" spans="1:8" ht="26.25">
      <c r="A182" s="517">
        <v>1003</v>
      </c>
      <c r="B182" s="581" t="s">
        <v>86</v>
      </c>
      <c r="C182" s="477">
        <v>14213.00971</v>
      </c>
      <c r="D182" s="478">
        <v>13727.06076</v>
      </c>
      <c r="E182" s="474">
        <f t="shared" si="12"/>
        <v>96.580956743749397</v>
      </c>
      <c r="F182" s="478">
        <v>10047.64316</v>
      </c>
      <c r="G182" s="474">
        <f t="shared" si="8"/>
        <v>136.61970813859995</v>
      </c>
    </row>
    <row r="183" spans="1:8" ht="48" customHeight="1">
      <c r="A183" s="508" t="s">
        <v>509</v>
      </c>
      <c r="B183" s="582" t="s">
        <v>510</v>
      </c>
      <c r="C183" s="520">
        <v>1273.8499999999999</v>
      </c>
      <c r="D183" s="521">
        <v>1273.8499999999999</v>
      </c>
      <c r="E183" s="474">
        <f t="shared" si="12"/>
        <v>100</v>
      </c>
      <c r="F183" s="521">
        <v>1152.1373900000001</v>
      </c>
      <c r="G183" s="474">
        <f t="shared" si="8"/>
        <v>110.56407083533672</v>
      </c>
    </row>
    <row r="184" spans="1:8" ht="65.25" customHeight="1">
      <c r="A184" s="508" t="s">
        <v>507</v>
      </c>
      <c r="B184" s="582" t="s">
        <v>491</v>
      </c>
      <c r="C184" s="520">
        <v>334.4</v>
      </c>
      <c r="D184" s="521">
        <v>300.49687</v>
      </c>
      <c r="E184" s="474">
        <f t="shared" si="12"/>
        <v>89.861504186602886</v>
      </c>
      <c r="F184" s="521">
        <v>147.69999999999999</v>
      </c>
      <c r="G184" s="474">
        <f t="shared" si="8"/>
        <v>203.45082599864591</v>
      </c>
    </row>
    <row r="185" spans="1:8" ht="26.25">
      <c r="A185" s="517">
        <v>1004</v>
      </c>
      <c r="B185" s="581" t="s">
        <v>485</v>
      </c>
      <c r="C185" s="475">
        <v>63746.615850000002</v>
      </c>
      <c r="D185" s="485">
        <v>63426.023099999999</v>
      </c>
      <c r="E185" s="474">
        <f t="shared" si="12"/>
        <v>99.497082714548526</v>
      </c>
      <c r="F185" s="485">
        <v>57387.207640000001</v>
      </c>
      <c r="G185" s="474">
        <f t="shared" si="8"/>
        <v>110.52292960110996</v>
      </c>
    </row>
    <row r="186" spans="1:8" ht="26.25">
      <c r="A186" s="508" t="s">
        <v>453</v>
      </c>
      <c r="B186" s="582" t="s">
        <v>486</v>
      </c>
      <c r="C186" s="509">
        <v>12668.59275</v>
      </c>
      <c r="D186" s="511">
        <v>12348</v>
      </c>
      <c r="E186" s="474">
        <f t="shared" si="12"/>
        <v>97.469389407911947</v>
      </c>
      <c r="F186" s="511">
        <v>15507</v>
      </c>
      <c r="G186" s="474">
        <f t="shared" si="8"/>
        <v>79.628554846198497</v>
      </c>
    </row>
    <row r="187" spans="1:8" ht="26.25">
      <c r="A187" s="508" t="s">
        <v>511</v>
      </c>
      <c r="B187" s="582" t="s">
        <v>487</v>
      </c>
      <c r="C187" s="509">
        <v>33303.606</v>
      </c>
      <c r="D187" s="511">
        <v>33303.606</v>
      </c>
      <c r="E187" s="474">
        <f t="shared" si="12"/>
        <v>100</v>
      </c>
      <c r="F187" s="511">
        <v>27640.1</v>
      </c>
      <c r="G187" s="474">
        <f t="shared" si="8"/>
        <v>120.49017912380926</v>
      </c>
    </row>
    <row r="188" spans="1:8" ht="40.5">
      <c r="A188" s="508" t="s">
        <v>453</v>
      </c>
      <c r="B188" s="582" t="s">
        <v>488</v>
      </c>
      <c r="C188" s="520">
        <v>17083.0491</v>
      </c>
      <c r="D188" s="519">
        <v>17083.0491</v>
      </c>
      <c r="E188" s="474">
        <f t="shared" si="12"/>
        <v>100</v>
      </c>
      <c r="F188" s="519">
        <v>13653.7</v>
      </c>
      <c r="G188" s="474">
        <f t="shared" si="8"/>
        <v>125.11662845968492</v>
      </c>
    </row>
    <row r="189" spans="1:8" ht="28.5" customHeight="1">
      <c r="A189" s="514" t="s">
        <v>88</v>
      </c>
      <c r="B189" s="569" t="s">
        <v>89</v>
      </c>
      <c r="C189" s="475">
        <v>91.6</v>
      </c>
      <c r="D189" s="476">
        <v>91.6</v>
      </c>
      <c r="E189" s="474">
        <f t="shared" si="12"/>
        <v>100</v>
      </c>
      <c r="F189" s="476">
        <v>80.900000000000006</v>
      </c>
      <c r="G189" s="474">
        <f t="shared" si="8"/>
        <v>113.22620519159454</v>
      </c>
    </row>
    <row r="190" spans="1:8" ht="25.5">
      <c r="A190" s="353" t="s">
        <v>90</v>
      </c>
      <c r="B190" s="579" t="s">
        <v>91</v>
      </c>
      <c r="C190" s="472">
        <f>C191+C193+C195</f>
        <v>18371.297380000004</v>
      </c>
      <c r="D190" s="473">
        <f>D191+D193+D195</f>
        <v>18370.947380000001</v>
      </c>
      <c r="E190" s="543">
        <f t="shared" si="12"/>
        <v>99.998094854202392</v>
      </c>
      <c r="F190" s="472">
        <f>SUM(F191+F193)</f>
        <v>9794.1</v>
      </c>
      <c r="G190" s="543">
        <f t="shared" si="8"/>
        <v>187.57157247730777</v>
      </c>
    </row>
    <row r="191" spans="1:8" ht="26.25">
      <c r="A191" s="514" t="s">
        <v>92</v>
      </c>
      <c r="B191" s="569" t="s">
        <v>93</v>
      </c>
      <c r="C191" s="475">
        <v>1295.905</v>
      </c>
      <c r="D191" s="476">
        <v>1295.905</v>
      </c>
      <c r="E191" s="474">
        <f t="shared" si="12"/>
        <v>100</v>
      </c>
      <c r="F191" s="476">
        <v>1091.4000000000001</v>
      </c>
      <c r="G191" s="474">
        <f t="shared" si="8"/>
        <v>118.73785962983322</v>
      </c>
    </row>
    <row r="192" spans="1:8" ht="38.25" customHeight="1">
      <c r="A192" s="501" t="s">
        <v>512</v>
      </c>
      <c r="B192" s="570" t="s">
        <v>530</v>
      </c>
      <c r="C192" s="509">
        <v>1295.905</v>
      </c>
      <c r="D192" s="510">
        <v>1295.905</v>
      </c>
      <c r="E192" s="474">
        <f t="shared" si="12"/>
        <v>100</v>
      </c>
      <c r="F192" s="510">
        <v>1091.0999999999999</v>
      </c>
      <c r="G192" s="474">
        <f t="shared" si="8"/>
        <v>118.77050682797179</v>
      </c>
    </row>
    <row r="193" spans="1:9" ht="26.25" customHeight="1">
      <c r="A193" s="514" t="s">
        <v>94</v>
      </c>
      <c r="B193" s="515" t="s">
        <v>95</v>
      </c>
      <c r="C193" s="475">
        <v>8461.4819100000004</v>
      </c>
      <c r="D193" s="476">
        <v>8461.1319100000001</v>
      </c>
      <c r="E193" s="474">
        <f t="shared" si="12"/>
        <v>99.995863608718622</v>
      </c>
      <c r="F193" s="476">
        <v>8702.7000000000007</v>
      </c>
      <c r="G193" s="474">
        <f t="shared" si="8"/>
        <v>97.224216737334373</v>
      </c>
    </row>
    <row r="194" spans="1:9" ht="44.25" customHeight="1">
      <c r="A194" s="501" t="s">
        <v>512</v>
      </c>
      <c r="B194" s="506" t="s">
        <v>513</v>
      </c>
      <c r="C194" s="509">
        <v>5440.3</v>
      </c>
      <c r="D194" s="510">
        <v>5439.95</v>
      </c>
      <c r="E194" s="474">
        <f t="shared" si="12"/>
        <v>99.993566531257457</v>
      </c>
      <c r="F194" s="509">
        <v>6072.8680000000004</v>
      </c>
      <c r="G194" s="474">
        <f t="shared" si="8"/>
        <v>89.577939122009568</v>
      </c>
    </row>
    <row r="195" spans="1:9" ht="30" customHeight="1">
      <c r="A195" s="514" t="s">
        <v>96</v>
      </c>
      <c r="B195" s="515" t="s">
        <v>97</v>
      </c>
      <c r="C195" s="475">
        <v>8613.9104700000007</v>
      </c>
      <c r="D195" s="527">
        <v>8613.9104700000007</v>
      </c>
      <c r="E195" s="474">
        <f t="shared" si="12"/>
        <v>100</v>
      </c>
      <c r="F195" s="473">
        <v>0</v>
      </c>
      <c r="G195" s="474"/>
    </row>
    <row r="196" spans="1:9" ht="35.25" customHeight="1">
      <c r="A196" s="353" t="s">
        <v>102</v>
      </c>
      <c r="B196" s="439" t="s">
        <v>103</v>
      </c>
      <c r="C196" s="472">
        <f>C197</f>
        <v>0</v>
      </c>
      <c r="D196" s="486">
        <f>D197</f>
        <v>0</v>
      </c>
      <c r="E196" s="474"/>
      <c r="F196" s="487">
        <v>0</v>
      </c>
      <c r="G196" s="474"/>
    </row>
    <row r="197" spans="1:9" ht="30" customHeight="1">
      <c r="A197" s="514" t="s">
        <v>104</v>
      </c>
      <c r="B197" s="515" t="s">
        <v>105</v>
      </c>
      <c r="C197" s="475">
        <v>0</v>
      </c>
      <c r="D197" s="476">
        <v>0</v>
      </c>
      <c r="E197" s="474"/>
      <c r="F197" s="475">
        <v>0</v>
      </c>
      <c r="G197" s="474"/>
    </row>
    <row r="198" spans="1:9" ht="42.75" customHeight="1">
      <c r="A198" s="353" t="s">
        <v>106</v>
      </c>
      <c r="B198" s="442" t="s">
        <v>107</v>
      </c>
      <c r="C198" s="488">
        <v>0</v>
      </c>
      <c r="D198" s="489">
        <v>0</v>
      </c>
      <c r="E198" s="474"/>
      <c r="F198" s="488">
        <v>0</v>
      </c>
      <c r="G198" s="474"/>
    </row>
    <row r="199" spans="1:9" ht="45.75" hidden="1" customHeight="1">
      <c r="A199" s="514" t="s">
        <v>108</v>
      </c>
      <c r="B199" s="518" t="s">
        <v>528</v>
      </c>
      <c r="C199" s="477">
        <v>0</v>
      </c>
      <c r="D199" s="478">
        <v>0</v>
      </c>
      <c r="E199" s="474"/>
      <c r="F199" s="477">
        <v>0</v>
      </c>
      <c r="G199" s="474" t="e">
        <f t="shared" si="8"/>
        <v>#DIV/0!</v>
      </c>
    </row>
    <row r="200" spans="1:9" s="6" customFormat="1" ht="33.75" thickBot="1">
      <c r="A200" s="550"/>
      <c r="B200" s="551" t="s">
        <v>113</v>
      </c>
      <c r="C200" s="552">
        <f>C82+C91+C93+C98+C121+C144+C149+C172+C180+C190+C196+C198</f>
        <v>1614931.8709099996</v>
      </c>
      <c r="D200" s="552">
        <f>D82+D91+D93+D98+D121+D144+D149+D172+D180+D190+D196+D198</f>
        <v>1430222.3906700001</v>
      </c>
      <c r="E200" s="553">
        <f t="shared" si="12"/>
        <v>88.56239798302343</v>
      </c>
      <c r="F200" s="552">
        <f>F82+F91+F93+F98+F121+F144+F149+F172+F180+F190+F196+F198</f>
        <v>1212772.0364700002</v>
      </c>
      <c r="G200" s="554">
        <f t="shared" si="8"/>
        <v>117.93002705050242</v>
      </c>
      <c r="H200" s="93"/>
      <c r="I200" s="93"/>
    </row>
    <row r="201" spans="1:9" ht="20.25">
      <c r="A201" s="360"/>
      <c r="B201" s="361"/>
      <c r="C201" s="362"/>
      <c r="D201" s="373"/>
      <c r="E201" s="373"/>
      <c r="F201" s="373"/>
      <c r="G201" s="363"/>
    </row>
    <row r="202" spans="1:9" s="65" customFormat="1" ht="20.25">
      <c r="A202" s="364" t="s">
        <v>444</v>
      </c>
      <c r="B202" s="364"/>
      <c r="C202" s="365"/>
      <c r="D202" s="365"/>
      <c r="E202" s="365"/>
      <c r="F202" s="365"/>
      <c r="G202" s="366"/>
    </row>
    <row r="203" spans="1:9" s="65" customFormat="1" ht="20.25">
      <c r="A203" s="367" t="s">
        <v>430</v>
      </c>
      <c r="B203" s="367"/>
      <c r="C203" s="365" t="s">
        <v>431</v>
      </c>
      <c r="D203" s="365"/>
      <c r="E203" s="365"/>
      <c r="F203" s="365"/>
      <c r="G203" s="366"/>
    </row>
  </sheetData>
  <customSheetViews>
    <customSheetView guid="{61528DAC-5C4C-48F4-ADE2-8A724B05A086}" scale="62" showPageBreaks="1" printArea="1" hiddenRows="1" view="pageBreakPreview">
      <selection activeCell="G200" sqref="G200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3" orientation="portrait" r:id="rId1"/>
      <headerFooter alignWithMargins="0"/>
    </customSheetView>
    <customSheetView guid="{A486C6EE-08B2-475E-8DA1-C3C3163412A9}" scale="62" showPageBreaks="1" fitToPage="1" printArea="1" hiddenRows="1" view="pageBreakPreview" topLeftCell="A20">
      <selection activeCell="B192" sqref="B192"/>
      <rowBreaks count="2" manualBreakCount="2">
        <brk id="79" max="6" man="1"/>
        <brk id="140" max="6" man="1"/>
      </rowBreaks>
      <pageMargins left="0.25" right="0.25" top="0.75" bottom="0.75" header="0.3" footer="0.3"/>
      <pageSetup paperSize="9" scale="39" fitToHeight="0" orientation="portrait" r:id="rId2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3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4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5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9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0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1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2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3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3" orientation="portrait" r:id="rId14"/>
  <headerFooter alignWithMargins="0"/>
  <rowBreaks count="2" manualBreakCount="2">
    <brk id="79" max="6" man="1"/>
    <brk id="1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A486C6EE-08B2-475E-8DA1-C3C3163412A9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627" t="s">
        <v>408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398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405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394</v>
      </c>
      <c r="D50" s="399" t="s">
        <v>409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330</v>
      </c>
      <c r="B67" s="47" t="s">
        <v>384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A486C6EE-08B2-475E-8DA1-C3C3163412A9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6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7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8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9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10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12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3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424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305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395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307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390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330</v>
      </c>
      <c r="B73" s="47" t="s">
        <v>331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A486C6EE-08B2-475E-8DA1-C3C3163412A9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3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4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6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7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8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9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10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11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12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3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423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395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307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404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405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322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330</v>
      </c>
      <c r="B71" s="47" t="s">
        <v>381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A486C6EE-08B2-475E-8DA1-C3C3163412A9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4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5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6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7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8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9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10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11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4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422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402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405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322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323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330</v>
      </c>
      <c r="B70" s="47" t="s">
        <v>384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A486C6EE-08B2-475E-8DA1-C3C3163412A9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6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8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9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10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12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4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7" t="s">
        <v>421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398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330</v>
      </c>
      <c r="B71" s="47" t="s">
        <v>385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A486C6EE-08B2-475E-8DA1-C3C3163412A9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6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8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9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10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7" t="s">
        <v>420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402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329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324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330</v>
      </c>
      <c r="B72" s="47" t="s">
        <v>386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A486C6EE-08B2-475E-8DA1-C3C3163412A9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6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8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9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10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11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4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7" t="s">
        <v>419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6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407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315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400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330</v>
      </c>
      <c r="B72" s="47" t="s">
        <v>385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A486C6EE-08B2-475E-8DA1-C3C3163412A9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6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8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9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10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11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7" t="s">
        <v>418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406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A486C6EE-08B2-475E-8DA1-C3C3163412A9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6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8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9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10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11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417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313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327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404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406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325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A486C6EE-08B2-475E-8DA1-C3C3163412A9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6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7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9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10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11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416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399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406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325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303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394</v>
      </c>
      <c r="D51" s="399" t="s">
        <v>409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330</v>
      </c>
      <c r="B68" s="47" t="s">
        <v>333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A486C6EE-08B2-475E-8DA1-C3C3163412A9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6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8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9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10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12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415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406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314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A486C6EE-08B2-475E-8DA1-C3C3163412A9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2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6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9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10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12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8" t="s">
        <v>414</v>
      </c>
      <c r="B1" s="628"/>
      <c r="C1" s="628"/>
      <c r="D1" s="628"/>
      <c r="E1" s="628"/>
      <c r="F1" s="628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397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406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330</v>
      </c>
      <c r="B71" s="47" t="s">
        <v>385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A486C6EE-08B2-475E-8DA1-C3C3163412A9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6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7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9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10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27" t="s">
        <v>413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43.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397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426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406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312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330</v>
      </c>
      <c r="B70" s="47" t="s">
        <v>385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A486C6EE-08B2-475E-8DA1-C3C3163412A9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6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7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8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9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10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27" t="s">
        <v>412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403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406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330</v>
      </c>
      <c r="B73" s="47" t="s">
        <v>333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A486C6EE-08B2-475E-8DA1-C3C3163412A9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6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7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8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9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10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627" t="s">
        <v>411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54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397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404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330</v>
      </c>
      <c r="B72" s="47" t="s">
        <v>333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A486C6EE-08B2-475E-8DA1-C3C3163412A9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4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6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7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8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9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10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4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627" t="s">
        <v>410</v>
      </c>
      <c r="B1" s="627"/>
      <c r="C1" s="627"/>
      <c r="D1" s="627"/>
      <c r="E1" s="627"/>
      <c r="F1" s="627"/>
    </row>
    <row r="2" spans="1:6">
      <c r="A2" s="627"/>
      <c r="B2" s="627"/>
      <c r="C2" s="627"/>
      <c r="D2" s="627"/>
      <c r="E2" s="627"/>
      <c r="F2" s="627"/>
    </row>
    <row r="3" spans="1:6" ht="47.2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404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406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394</v>
      </c>
      <c r="D52" s="399" t="s">
        <v>409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330</v>
      </c>
      <c r="B69" s="47" t="s">
        <v>331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A486C6EE-08B2-475E-8DA1-C3C3163412A9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6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7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8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9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10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2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4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334</v>
      </c>
      <c r="AO1" t="s">
        <v>335</v>
      </c>
      <c r="AP1" t="s">
        <v>336</v>
      </c>
      <c r="AS1" t="s">
        <v>337</v>
      </c>
      <c r="AW1">
        <v>187.4</v>
      </c>
      <c r="AX1" t="s">
        <v>338</v>
      </c>
      <c r="AY1" t="s">
        <v>339</v>
      </c>
    </row>
    <row r="2" spans="32:51">
      <c r="AF2" t="s">
        <v>340</v>
      </c>
      <c r="AJ2" t="s">
        <v>341</v>
      </c>
    </row>
    <row r="3" spans="32:51">
      <c r="AF3" t="s">
        <v>343</v>
      </c>
      <c r="AH3" t="s">
        <v>342</v>
      </c>
      <c r="AJ3" t="s">
        <v>343</v>
      </c>
      <c r="AN3" t="s">
        <v>342</v>
      </c>
      <c r="AO3" t="s">
        <v>342</v>
      </c>
      <c r="AP3" t="s">
        <v>342</v>
      </c>
      <c r="AS3" t="s">
        <v>344</v>
      </c>
      <c r="AT3" t="s">
        <v>345</v>
      </c>
      <c r="AU3" t="s">
        <v>346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347</v>
      </c>
      <c r="AU4" t="s">
        <v>348</v>
      </c>
      <c r="AV4" t="s">
        <v>349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350</v>
      </c>
      <c r="AU5" t="s">
        <v>348</v>
      </c>
      <c r="AV5" t="s">
        <v>351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352</v>
      </c>
      <c r="AU6" t="s">
        <v>348</v>
      </c>
      <c r="AV6" t="s">
        <v>351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353</v>
      </c>
      <c r="AU7" t="s">
        <v>348</v>
      </c>
      <c r="AV7" t="s">
        <v>354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355</v>
      </c>
      <c r="AU8" t="s">
        <v>348</v>
      </c>
      <c r="AV8" t="s">
        <v>356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357</v>
      </c>
      <c r="AU9" t="s">
        <v>348</v>
      </c>
      <c r="AV9" t="s">
        <v>358</v>
      </c>
      <c r="AW9" t="s">
        <v>359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360</v>
      </c>
      <c r="AU10" t="s">
        <v>348</v>
      </c>
      <c r="AV10" t="s">
        <v>361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362</v>
      </c>
      <c r="AU11" t="s">
        <v>348</v>
      </c>
      <c r="AV11" t="s">
        <v>363</v>
      </c>
      <c r="AW11" t="s">
        <v>359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364</v>
      </c>
      <c r="AU12" t="s">
        <v>348</v>
      </c>
      <c r="AV12" t="s">
        <v>365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366</v>
      </c>
      <c r="AU13" t="s">
        <v>348</v>
      </c>
      <c r="AV13" t="s">
        <v>367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368</v>
      </c>
      <c r="AU14" t="s">
        <v>348</v>
      </c>
      <c r="AV14" t="s">
        <v>354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369</v>
      </c>
      <c r="AU15" t="s">
        <v>348</v>
      </c>
      <c r="AV15" t="s">
        <v>370</v>
      </c>
      <c r="AW15" t="s">
        <v>371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372</v>
      </c>
      <c r="AU16" t="s">
        <v>348</v>
      </c>
      <c r="AV16" t="s">
        <v>351</v>
      </c>
      <c r="AW16" t="s">
        <v>373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374</v>
      </c>
      <c r="AU17" t="s">
        <v>348</v>
      </c>
      <c r="AV17" t="s">
        <v>375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376</v>
      </c>
      <c r="AU18" t="s">
        <v>348</v>
      </c>
      <c r="AV18" t="s">
        <v>351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377</v>
      </c>
      <c r="AU19" t="s">
        <v>378</v>
      </c>
      <c r="AV19" t="s">
        <v>361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379</v>
      </c>
      <c r="AY20" t="s">
        <v>380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A486C6EE-08B2-475E-8DA1-C3C3163412A9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9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10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12"/>
    </customSheetView>
  </customSheetViews>
  <pageMargins left="0.7" right="0.7" top="0.75" bottom="0.75" header="0.3" footer="0.3"/>
  <pageSetup paperSize="9" orientation="portrait" verticalDpi="0" r:id="rId1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A486C6EE-08B2-475E-8DA1-C3C3163412A9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A486C6EE-08B2-475E-8DA1-C3C3163412A9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A486C6EE-08B2-475E-8DA1-C3C3163412A9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A486C6EE-08B2-475E-8DA1-C3C3163412A9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2025-01-16T13:50:34Z</cp:lastPrinted>
  <dcterms:created xsi:type="dcterms:W3CDTF">1996-10-08T23:32:33Z</dcterms:created>
  <dcterms:modified xsi:type="dcterms:W3CDTF">2025-01-17T08:13:36Z</dcterms:modified>
</cp:coreProperties>
</file>