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оперативка!$A$2:$Z$91</definedName>
  </definedNames>
  <calcPr calcId="145621"/>
</workbook>
</file>

<file path=xl/calcChain.xml><?xml version="1.0" encoding="utf-8"?>
<calcChain xmlns="http://schemas.openxmlformats.org/spreadsheetml/2006/main">
  <c r="P63" i="1" l="1"/>
  <c r="Q63" i="1" l="1"/>
  <c r="L42" i="1" l="1"/>
  <c r="Y42" i="1" l="1"/>
  <c r="N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U64" i="1"/>
  <c r="V64" i="1"/>
  <c r="X64" i="1"/>
  <c r="Y64" i="1"/>
  <c r="Z64" i="1"/>
  <c r="G63" i="1"/>
  <c r="H63" i="1"/>
  <c r="I63" i="1"/>
  <c r="J63" i="1"/>
  <c r="M63" i="1"/>
  <c r="N63" i="1"/>
  <c r="O63" i="1"/>
  <c r="R63" i="1"/>
  <c r="S63" i="1"/>
  <c r="T63" i="1"/>
  <c r="U63" i="1"/>
  <c r="Y63" i="1"/>
  <c r="Z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T42" i="1"/>
  <c r="U42" i="1"/>
  <c r="V42" i="1"/>
  <c r="X42" i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F63" i="1"/>
  <c r="C30" i="1" l="1"/>
  <c r="AE30" i="1" l="1"/>
  <c r="C47" i="1"/>
  <c r="C48" i="1"/>
  <c r="C49" i="1"/>
  <c r="F42" i="1"/>
  <c r="F44" i="1" s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C183" i="1"/>
  <c r="C182" i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C146" i="1" l="1"/>
  <c r="R175" i="1" l="1"/>
  <c r="J175" i="1" l="1"/>
  <c r="B104" i="1" l="1"/>
  <c r="C160" i="1" l="1"/>
  <c r="C161" i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C110" i="1" l="1"/>
  <c r="C101" i="1"/>
  <c r="P147" i="1" l="1"/>
  <c r="C147" i="1" s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C98" i="1" l="1"/>
  <c r="W102" i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C94" i="1"/>
  <c r="C111" i="1" l="1"/>
  <c r="C103" i="1"/>
  <c r="X137" i="1"/>
  <c r="X140" i="1" s="1"/>
  <c r="C135" i="1"/>
  <c r="C138" i="1"/>
  <c r="C100" i="1"/>
  <c r="D100" i="1" l="1"/>
  <c r="C162" i="1"/>
  <c r="C99" i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C166" i="1" l="1"/>
  <c r="S189" i="1"/>
  <c r="C152" i="1" l="1"/>
  <c r="C149" i="1"/>
  <c r="Z154" i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C124" i="1"/>
  <c r="D124" i="1" s="1"/>
  <c r="C117" i="1"/>
  <c r="C109" i="1"/>
  <c r="C130" i="1" l="1"/>
  <c r="D130" i="1" s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C118" i="1" l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C206" i="1"/>
  <c r="C205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C102" i="1" l="1"/>
  <c r="C104" i="1" s="1"/>
  <c r="J103" i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C174" i="1" l="1"/>
  <c r="D174" i="1" s="1"/>
  <c r="C173" i="1"/>
  <c r="D173" i="1" l="1"/>
  <c r="C175" i="1"/>
  <c r="D175" i="1" s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C197" i="1" l="1"/>
  <c r="D197" i="1" s="1"/>
  <c r="C196" i="1"/>
  <c r="D196" i="1" s="1"/>
  <c r="C198" i="1" l="1"/>
  <c r="D198" i="1" s="1"/>
  <c r="X198" i="1" l="1"/>
  <c r="Y189" i="1" l="1"/>
  <c r="J189" i="1" l="1"/>
  <c r="R178" i="1" l="1"/>
  <c r="R169" i="1"/>
  <c r="T144" i="1" l="1"/>
  <c r="Q189" i="1" l="1"/>
  <c r="C132" i="1" l="1"/>
  <c r="D132" i="1" s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C188" i="1"/>
  <c r="C187" i="1"/>
  <c r="C189" i="1" l="1"/>
  <c r="K144" i="1"/>
  <c r="K169" i="1"/>
  <c r="B169" i="1" l="1"/>
  <c r="G172" i="1" l="1"/>
  <c r="Q169" i="1" l="1"/>
  <c r="S172" i="1"/>
  <c r="Q154" i="1"/>
  <c r="Y126" i="1"/>
  <c r="B218" i="1" l="1"/>
  <c r="B222" i="1"/>
  <c r="B226" i="1"/>
  <c r="C131" i="1" l="1"/>
  <c r="D131" i="1" s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C134" i="1" l="1"/>
  <c r="D134" i="1" s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C202" i="1"/>
  <c r="D202" i="1" s="1"/>
  <c r="C155" i="1" l="1"/>
  <c r="J128" i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C114" i="1"/>
  <c r="D114" i="1" s="1"/>
  <c r="C122" i="1"/>
  <c r="D122" i="1" s="1"/>
  <c r="J125" i="1"/>
  <c r="C128" i="1" l="1"/>
  <c r="K126" i="1"/>
  <c r="K125" i="1"/>
  <c r="H194" i="1" l="1"/>
  <c r="H195" i="1"/>
  <c r="M195" i="1"/>
  <c r="M194" i="1" s="1"/>
  <c r="M192" i="1"/>
  <c r="C192" i="1" s="1"/>
  <c r="D192" i="1" s="1"/>
  <c r="M190" i="1"/>
  <c r="T195" i="1"/>
  <c r="T194" i="1" s="1"/>
  <c r="T190" i="1"/>
  <c r="C190" i="1" l="1"/>
  <c r="C195" i="1"/>
  <c r="D195" i="1" s="1"/>
  <c r="O126" i="1"/>
  <c r="O125" i="1"/>
  <c r="C194" i="1" l="1"/>
  <c r="D194" i="1" s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Q228" i="1" l="1"/>
  <c r="D151" i="1" l="1"/>
  <c r="N154" i="1" l="1"/>
  <c r="R222" i="1" l="1"/>
  <c r="C211" i="1" l="1"/>
  <c r="D211" i="1" s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F217" i="1"/>
  <c r="F218" i="1"/>
  <c r="I232" i="1" l="1"/>
  <c r="I234" i="1" s="1"/>
  <c r="P232" i="1"/>
  <c r="P234" i="1" s="1"/>
  <c r="G232" i="1"/>
  <c r="G234" i="1" s="1"/>
  <c r="F232" i="1"/>
  <c r="F234" i="1" s="1"/>
  <c r="B228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2" i="1"/>
  <c r="Z234" i="1" s="1"/>
  <c r="Y232" i="1"/>
  <c r="Y234" i="1" s="1"/>
  <c r="X232" i="1"/>
  <c r="X234" i="1" s="1"/>
  <c r="W232" i="1"/>
  <c r="W234" i="1" s="1"/>
  <c r="V232" i="1"/>
  <c r="V234" i="1" s="1"/>
  <c r="U232" i="1"/>
  <c r="U234" i="1" s="1"/>
  <c r="T232" i="1"/>
  <c r="T234" i="1" s="1"/>
  <c r="S232" i="1"/>
  <c r="S234" i="1" s="1"/>
  <c r="R232" i="1"/>
  <c r="R234" i="1" s="1"/>
  <c r="Q232" i="1"/>
  <c r="Q234" i="1" s="1"/>
  <c r="O232" i="1"/>
  <c r="O234" i="1" s="1"/>
  <c r="N232" i="1"/>
  <c r="N234" i="1" s="1"/>
  <c r="M232" i="1"/>
  <c r="M234" i="1" s="1"/>
  <c r="L232" i="1"/>
  <c r="L234" i="1" s="1"/>
  <c r="K232" i="1"/>
  <c r="K234" i="1" s="1"/>
  <c r="J232" i="1"/>
  <c r="J234" i="1" s="1"/>
  <c r="H232" i="1"/>
  <c r="H234" i="1" s="1"/>
  <c r="C231" i="1"/>
  <c r="B230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B221" i="1"/>
  <c r="C220" i="1"/>
  <c r="D220" i="1" s="1"/>
  <c r="C219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B217" i="1"/>
  <c r="C216" i="1"/>
  <c r="D216" i="1" s="1"/>
  <c r="C215" i="1"/>
  <c r="C217" i="1" s="1"/>
  <c r="C212" i="1"/>
  <c r="D212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C209" i="1"/>
  <c r="D209" i="1" s="1"/>
  <c r="C208" i="1"/>
  <c r="D208" i="1" s="1"/>
  <c r="C207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C203" i="1"/>
  <c r="C201" i="1"/>
  <c r="D201" i="1" s="1"/>
  <c r="C199" i="1"/>
  <c r="C185" i="1"/>
  <c r="D185" i="1" s="1"/>
  <c r="Y184" i="1"/>
  <c r="D183" i="1"/>
  <c r="D182" i="1"/>
  <c r="V181" i="1"/>
  <c r="B181" i="1"/>
  <c r="C180" i="1"/>
  <c r="D180" i="1" s="1"/>
  <c r="C179" i="1"/>
  <c r="D179" i="1" s="1"/>
  <c r="B178" i="1"/>
  <c r="C177" i="1"/>
  <c r="D177" i="1" s="1"/>
  <c r="C176" i="1"/>
  <c r="D176" i="1" s="1"/>
  <c r="J172" i="1"/>
  <c r="C171" i="1"/>
  <c r="C170" i="1"/>
  <c r="D170" i="1" s="1"/>
  <c r="C168" i="1"/>
  <c r="C167" i="1"/>
  <c r="H158" i="1"/>
  <c r="B158" i="1"/>
  <c r="C157" i="1"/>
  <c r="D157" i="1" s="1"/>
  <c r="C156" i="1"/>
  <c r="D156" i="1" s="1"/>
  <c r="Z153" i="1"/>
  <c r="Y153" i="1"/>
  <c r="X153" i="1"/>
  <c r="V153" i="1"/>
  <c r="U153" i="1"/>
  <c r="T153" i="1"/>
  <c r="S153" i="1"/>
  <c r="P153" i="1"/>
  <c r="N153" i="1"/>
  <c r="B153" i="1"/>
  <c r="N150" i="1"/>
  <c r="D149" i="1"/>
  <c r="C145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C142" i="1"/>
  <c r="C143" i="1" s="1"/>
  <c r="D141" i="1"/>
  <c r="C136" i="1"/>
  <c r="C137" i="1" s="1"/>
  <c r="C140" i="1" s="1"/>
  <c r="C133" i="1"/>
  <c r="D133" i="1" s="1"/>
  <c r="B127" i="1"/>
  <c r="C123" i="1"/>
  <c r="D123" i="1" s="1"/>
  <c r="C121" i="1"/>
  <c r="D121" i="1" s="1"/>
  <c r="C120" i="1"/>
  <c r="D120" i="1" s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C115" i="1"/>
  <c r="D115" i="1" s="1"/>
  <c r="C113" i="1"/>
  <c r="D113" i="1" s="1"/>
  <c r="C112" i="1"/>
  <c r="F111" i="1"/>
  <c r="B111" i="1"/>
  <c r="C108" i="1"/>
  <c r="C107" i="1"/>
  <c r="D107" i="1" s="1"/>
  <c r="C106" i="1"/>
  <c r="D106" i="1" s="1"/>
  <c r="C105" i="1"/>
  <c r="D105" i="1" s="1"/>
  <c r="B103" i="1"/>
  <c r="D90" i="1"/>
  <c r="C89" i="1"/>
  <c r="D89" i="1" s="1"/>
  <c r="D87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8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4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C163" i="1"/>
  <c r="D163" i="1" s="1"/>
  <c r="C11" i="1"/>
  <c r="D10" i="1"/>
  <c r="D8" i="1"/>
  <c r="C13" i="1"/>
  <c r="D28" i="1"/>
  <c r="C36" i="1"/>
  <c r="D35" i="1"/>
  <c r="D20" i="1"/>
  <c r="D26" i="1" s="1"/>
  <c r="C22" i="1"/>
  <c r="C164" i="1"/>
  <c r="D138" i="1"/>
  <c r="C172" i="1"/>
  <c r="D172" i="1" s="1"/>
  <c r="D168" i="1"/>
  <c r="C129" i="1"/>
  <c r="D129" i="1" s="1"/>
  <c r="C178" i="1"/>
  <c r="D178" i="1" s="1"/>
  <c r="C154" i="1"/>
  <c r="D154" i="1" s="1"/>
  <c r="C125" i="1"/>
  <c r="D125" i="1" s="1"/>
  <c r="D171" i="1"/>
  <c r="D167" i="1"/>
  <c r="C204" i="1"/>
  <c r="D204" i="1" s="1"/>
  <c r="D203" i="1"/>
  <c r="C148" i="1"/>
  <c r="D112" i="1"/>
  <c r="C126" i="1"/>
  <c r="D126" i="1" s="1"/>
  <c r="D104" i="1"/>
  <c r="D103" i="1"/>
  <c r="C119" i="1"/>
  <c r="D119" i="1" s="1"/>
  <c r="D118" i="1"/>
  <c r="D111" i="1"/>
  <c r="D110" i="1"/>
  <c r="D152" i="1"/>
  <c r="C200" i="1"/>
  <c r="D200" i="1" s="1"/>
  <c r="D199" i="1"/>
  <c r="D213" i="1"/>
  <c r="C17" i="1"/>
  <c r="C9" i="1"/>
  <c r="C24" i="1"/>
  <c r="C44" i="1"/>
  <c r="C181" i="1"/>
  <c r="D181" i="1" s="1"/>
  <c r="D7" i="1"/>
  <c r="C32" i="1"/>
  <c r="D12" i="1"/>
  <c r="C34" i="1"/>
  <c r="C60" i="1"/>
  <c r="D142" i="1"/>
  <c r="C158" i="1"/>
  <c r="D158" i="1" s="1"/>
  <c r="D229" i="1"/>
  <c r="C39" i="1"/>
  <c r="C184" i="1"/>
  <c r="D184" i="1" s="1"/>
  <c r="C222" i="1"/>
  <c r="D222" i="1" s="1"/>
  <c r="D227" i="1"/>
  <c r="D230" i="1"/>
  <c r="B232" i="1"/>
  <c r="C63" i="1"/>
  <c r="C144" i="1"/>
  <c r="D144" i="1" s="1"/>
  <c r="C169" i="1"/>
  <c r="D169" i="1" s="1"/>
  <c r="C127" i="1"/>
  <c r="D127" i="1" s="1"/>
  <c r="C153" i="1"/>
  <c r="D153" i="1" s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C210" i="1"/>
  <c r="D210" i="1" s="1"/>
  <c r="D215" i="1"/>
  <c r="D217" i="1"/>
  <c r="AF27" i="1" l="1"/>
  <c r="AE17" i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AF17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C165" i="1"/>
  <c r="D165" i="1" s="1"/>
  <c r="D164" i="1"/>
  <c r="C150" i="1"/>
  <c r="D150" i="1" s="1"/>
  <c r="D137" i="1"/>
  <c r="C139" i="1"/>
  <c r="D139" i="1" s="1"/>
  <c r="C91" i="1"/>
  <c r="C92" i="1" s="1"/>
  <c r="D92" i="1" s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<sst xmlns="http://schemas.openxmlformats.org/spreadsheetml/2006/main" count="276" uniqueCount="220">
  <si>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</si>
  <si>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</si>
  <si>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</si>
  <si>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</si>
  <si>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</si>
  <si>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</si>
  <si>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</si>
  <si>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</si>
  <si>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</si>
  <si>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</si>
  <si>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</si>
  <si>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</si>
  <si>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</si>
  <si>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</si>
  <si>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</si>
  <si>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</si>
  <si>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</si>
  <si>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</si>
  <si>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</si>
  <si>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</si>
  <si>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</si>
  <si>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</si>
  <si>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</si>
  <si>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</si>
  <si>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</si>
  <si>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</si>
  <si>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</si>
  <si>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</si>
  <si>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</si>
  <si>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</si>
  <si>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</si>
  <si>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</si>
  <si>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</si>
  <si>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</si>
  <si>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</si>
  <si>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</si>
  <si>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</si>
  <si>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</si>
  <si>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</si>
  <si>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</si>
  <si>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</si>
  <si>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</si>
  <si>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</si>
  <si>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</si>
  <si>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</si>
  <si>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</si>
  <si>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</si>
  <si>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</si>
  <si>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</si>
  <si>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</si>
  <si>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</si>
  <si>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</si>
  <si>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</si>
  <si>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</si>
  <si>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</si>
  <si>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</si>
  <si>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</si>
  <si>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</si>
  <si>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</si>
  <si>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</si>
  <si>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</si>
  <si>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</si>
  <si>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</si>
  <si>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</si>
  <si>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</si>
  <si>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</si>
  <si>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</si>
  <si>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</si>
  <si>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</si>
  <si>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</si>
  <si>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</si>
  <si>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</si>
  <si>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</si>
  <si>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</si>
  <si>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</si>
  <si>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</si>
  <si>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</si>
  <si>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</si>
  <si>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</si>
  <si>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</si>
  <si>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</si>
  <si>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</si>
  <si>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</si>
  <si>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</si>
  <si>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</si>
  <si>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</si>
  <si>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</si>
  <si>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</si>
  <si>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</si>
  <si>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</si>
  <si>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</si>
  <si>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</si>
  <si>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</si>
  <si>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</si>
  <si>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</si>
  <si>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</si>
  <si>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</si>
  <si>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</si>
  <si>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</si>
  <si>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</si>
  <si>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</si>
  <si>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</si>
  <si>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</si>
  <si>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</si>
  <si>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</si>
  <si>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</si>
  <si>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</si>
  <si>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</si>
  <si>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</si>
  <si>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</si>
  <si>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</si>
  <si>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</si>
  <si>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</si>
  <si>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</si>
  <si>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</si>
  <si>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</si>
  <si>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</si>
  <si>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</si>
  <si>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</si>
  <si>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</si>
  <si>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</si>
  <si>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</si>
  <si>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</si>
  <si>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</si>
  <si>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</si>
  <si>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</si>
  <si>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</si>
  <si>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</si>
  <si>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</si>
  <si>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</si>
  <si>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</si>
  <si>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</si>
  <si>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</si>
  <si>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</si>
  <si>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</si>
  <si>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</si>
  <si>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</si>
  <si>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</si>
  <si>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</si>
  <si>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</si>
  <si>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</si>
  <si>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</si>
  <si>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</si>
  <si>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</si>
  <si>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</si>
  <si>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</si>
  <si>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</si>
  <si>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</si>
  <si>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</si>
  <si>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</si>
  <si>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</si>
  <si>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</si>
  <si>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</si>
  <si>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</si>
  <si>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</si>
  <si>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</si>
  <si>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</si>
  <si>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</si>
  <si>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</si>
  <si>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</si>
  <si>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</si>
  <si>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</si>
  <si>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</si>
  <si>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</si>
  <si>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</si>
  <si>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</si>
  <si>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</si>
  <si>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</si>
  <si>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</si>
  <si>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</si>
  <si>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</si>
  <si>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</si>
  <si>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</si>
  <si>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</si>
  <si>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</si>
  <si>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</si>
  <si>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</si>
  <si>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</si>
  <si>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</si>
  <si>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</si>
  <si>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</si>
  <si>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</si>
  <si>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</si>
  <si>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</si>
  <si>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</si>
  <si>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</si>
  <si>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</si>
  <si>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</si>
  <si>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</si>
  <si>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</si>
  <si>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</si>
  <si>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</si>
  <si>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</si>
  <si>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</si>
  <si>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</si>
  <si>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</si>
  <si>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</si>
  <si>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</si>
  <si>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</si>
  <si>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</si>
  <si>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</si>
  <si>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</si>
  <si>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</si>
  <si>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</si>
  <si>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</si>
  <si>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</si>
  <si>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</si>
  <si>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</si>
  <si>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</si>
  <si>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</si>
  <si>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</si>
  <si>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</si>
  <si>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</si>
  <si>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</si>
  <si>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</si>
  <si>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</si>
  <si>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</si>
  <si>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</si>
  <si>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</si>
  <si>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20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</si>
</sst>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6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H289" sqref="H289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4" t="s">
        <v>219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65" t="s">
        <v>3</v>
      </c>
      <c r="B4" s="168" t="s">
        <v>211</v>
      </c>
      <c r="C4" s="171" t="s">
        <v>212</v>
      </c>
      <c r="D4" s="171" t="s">
        <v>213</v>
      </c>
      <c r="E4" s="163"/>
      <c r="F4" s="174" t="s">
        <v>4</v>
      </c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6"/>
      <c r="AA4" s="2" t="s">
        <v>0</v>
      </c>
      <c r="AD4" s="67"/>
      <c r="AE4" s="67"/>
    </row>
    <row r="5" spans="1:32" s="2" customFormat="1" ht="87" customHeight="1" x14ac:dyDescent="0.25">
      <c r="A5" s="166"/>
      <c r="B5" s="169"/>
      <c r="C5" s="172"/>
      <c r="D5" s="172"/>
      <c r="E5" s="182" t="s">
        <v>215</v>
      </c>
      <c r="F5" s="177" t="s">
        <v>5</v>
      </c>
      <c r="G5" s="177" t="s">
        <v>6</v>
      </c>
      <c r="H5" s="177" t="s">
        <v>7</v>
      </c>
      <c r="I5" s="177" t="s">
        <v>8</v>
      </c>
      <c r="J5" s="177" t="s">
        <v>9</v>
      </c>
      <c r="K5" s="177" t="s">
        <v>10</v>
      </c>
      <c r="L5" s="177" t="s">
        <v>11</v>
      </c>
      <c r="M5" s="177" t="s">
        <v>12</v>
      </c>
      <c r="N5" s="177" t="s">
        <v>13</v>
      </c>
      <c r="O5" s="177" t="s">
        <v>14</v>
      </c>
      <c r="P5" s="177" t="s">
        <v>15</v>
      </c>
      <c r="Q5" s="177" t="s">
        <v>16</v>
      </c>
      <c r="R5" s="177" t="s">
        <v>17</v>
      </c>
      <c r="S5" s="177" t="s">
        <v>18</v>
      </c>
      <c r="T5" s="177" t="s">
        <v>19</v>
      </c>
      <c r="U5" s="177" t="s">
        <v>20</v>
      </c>
      <c r="V5" s="177" t="s">
        <v>21</v>
      </c>
      <c r="W5" s="177" t="s">
        <v>22</v>
      </c>
      <c r="X5" s="177" t="s">
        <v>23</v>
      </c>
      <c r="Y5" s="177" t="s">
        <v>24</v>
      </c>
      <c r="Z5" s="177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67"/>
      <c r="B6" s="170"/>
      <c r="C6" s="173"/>
      <c r="D6" s="173"/>
      <c r="E6" s="183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28090</v>
      </c>
      <c r="D12" s="15">
        <f>C12/B12</f>
        <v>1.0180487097709481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2046</v>
      </c>
      <c r="N12" s="105">
        <v>732</v>
      </c>
      <c r="O12" s="105">
        <v>357</v>
      </c>
      <c r="P12" s="105">
        <v>368</v>
      </c>
      <c r="Q12" s="105">
        <v>790</v>
      </c>
      <c r="R12" s="105">
        <v>3534</v>
      </c>
      <c r="S12" s="105">
        <v>579</v>
      </c>
      <c r="T12" s="105">
        <v>1998</v>
      </c>
      <c r="U12" s="105">
        <v>676</v>
      </c>
      <c r="V12" s="105">
        <v>639</v>
      </c>
      <c r="W12" s="105"/>
      <c r="X12" s="105">
        <v>1500</v>
      </c>
      <c r="Y12" s="105">
        <v>3655</v>
      </c>
      <c r="Z12" s="105">
        <v>900</v>
      </c>
      <c r="AD12" s="119">
        <v>1795</v>
      </c>
      <c r="AE12" s="118">
        <f t="shared" si="2"/>
        <v>26295</v>
      </c>
      <c r="AF12" s="2">
        <f t="shared" si="0"/>
        <v>14.649025069637883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0.50854183729702684</v>
      </c>
      <c r="D13" s="15">
        <f t="shared" ref="D13:Z13" si="5">D12/D8</f>
        <v>1.0088082583521587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0.55537459283387625</v>
      </c>
      <c r="N13" s="15">
        <f t="shared" si="5"/>
        <v>0.25189263592567102</v>
      </c>
      <c r="O13" s="15">
        <f t="shared" si="5"/>
        <v>0.35628742514970058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0.46400371574547145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0.7566723805265031</v>
      </c>
      <c r="Z13" s="15">
        <f t="shared" si="5"/>
        <v>0.33185840707964603</v>
      </c>
      <c r="AD13" s="119"/>
      <c r="AE13" s="118">
        <f t="shared" si="2"/>
        <v>0.50854183729702684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5591</v>
      </c>
      <c r="D14" s="15">
        <f>C14/B14</f>
        <v>1.2449343130705857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280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5591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96137</v>
      </c>
      <c r="D20" s="15">
        <f>C20/B20</f>
        <v>1.1797181301117294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1895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1445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96137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1.578996640211365E-2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3.4602076124567477E-2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1.578996640211365E-2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8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84649</v>
      </c>
      <c r="D25" s="15">
        <f>C25/B25</f>
        <v>1.061416157791125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1080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70586</v>
      </c>
      <c r="AF25" s="2">
        <f t="shared" si="0"/>
        <v>5.0192704259404106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0.88050386427702132</v>
      </c>
      <c r="D26" s="28">
        <f t="shared" ref="D26:Z26" si="12">D25/D20</f>
        <v>0.89972013712343279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0.81635883905013196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0.74740484429065746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0.88050386427702132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184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12.92020271302906</v>
      </c>
      <c r="D29" s="15">
        <f t="shared" si="14"/>
        <v>15.857921521030311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0.81635883905013196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12.92020271302906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214</v>
      </c>
      <c r="B30" s="23">
        <v>81932</v>
      </c>
      <c r="C30" s="23">
        <f t="shared" si="13"/>
        <v>83585</v>
      </c>
      <c r="D30" s="15">
        <f t="shared" si="14"/>
        <v>1.0201752672948299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30">
        <v>2164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83585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40897</v>
      </c>
      <c r="D33" s="15">
        <f t="shared" si="14"/>
        <v>1.0369158996982835</v>
      </c>
      <c r="E33" s="114">
        <v>19</v>
      </c>
      <c r="F33" s="26">
        <v>612</v>
      </c>
      <c r="G33" s="26">
        <v>930</v>
      </c>
      <c r="H33" s="26">
        <v>7949</v>
      </c>
      <c r="I33" s="26">
        <v>1162</v>
      </c>
      <c r="J33" s="26">
        <v>232</v>
      </c>
      <c r="K33" s="26">
        <v>3850</v>
      </c>
      <c r="L33" s="26">
        <v>960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32751</v>
      </c>
      <c r="AF33" s="2">
        <f t="shared" si="0"/>
        <v>4.0205008593174565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0.48928635520727404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5.0205583207098031E-2</v>
      </c>
      <c r="K34" s="29">
        <f t="shared" si="18"/>
        <v>0.8527131782945736</v>
      </c>
      <c r="L34" s="29">
        <f t="shared" si="18"/>
        <v>0.44362292051756008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0.48928635520727404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61828</v>
      </c>
      <c r="D35" s="15">
        <f t="shared" si="14"/>
        <v>0.78571610115643664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3332</v>
      </c>
      <c r="K35" s="26">
        <v>4500</v>
      </c>
      <c r="L35" s="26">
        <v>1130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55991</v>
      </c>
      <c r="AF35" s="2">
        <f>AE35/AD35</f>
        <v>9.5924276169265035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0.73970209965902978</v>
      </c>
      <c r="D36" s="15">
        <f t="shared" si="14"/>
        <v>0.7701775629592531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0.72105604847435623</v>
      </c>
      <c r="K36" s="87">
        <f t="shared" si="19"/>
        <v>0.99667774086378735</v>
      </c>
      <c r="L36" s="87">
        <f t="shared" si="19"/>
        <v>0.52218114602587795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0.73970209965902978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154385</v>
      </c>
      <c r="D38" s="15">
        <f t="shared" si="14"/>
        <v>0.81277507528376192</v>
      </c>
      <c r="E38" s="114">
        <v>21</v>
      </c>
      <c r="F38" s="26">
        <v>13500</v>
      </c>
      <c r="G38" s="26">
        <v>5200</v>
      </c>
      <c r="H38" s="26">
        <v>15120</v>
      </c>
      <c r="I38" s="26">
        <v>6850</v>
      </c>
      <c r="J38" s="26">
        <v>3181</v>
      </c>
      <c r="K38" s="26">
        <v>4540</v>
      </c>
      <c r="L38" s="26">
        <v>4306</v>
      </c>
      <c r="M38" s="26">
        <v>9295</v>
      </c>
      <c r="N38" s="26">
        <v>2915</v>
      </c>
      <c r="O38" s="26">
        <v>3215</v>
      </c>
      <c r="P38" s="26">
        <v>2474</v>
      </c>
      <c r="Q38" s="26">
        <v>8200</v>
      </c>
      <c r="R38" s="26">
        <v>12344</v>
      </c>
      <c r="S38" s="26">
        <v>5450</v>
      </c>
      <c r="T38" s="26">
        <v>8911</v>
      </c>
      <c r="U38" s="26">
        <v>6413</v>
      </c>
      <c r="V38" s="26">
        <v>6658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152628</v>
      </c>
      <c r="AF38" s="2">
        <f t="shared" si="0"/>
        <v>86.86852589641434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126679</v>
      </c>
      <c r="D40" s="15">
        <f t="shared" si="14"/>
        <v>0.72397101349883985</v>
      </c>
      <c r="E40" s="114">
        <v>20</v>
      </c>
      <c r="F40" s="26">
        <v>10000</v>
      </c>
      <c r="G40" s="26">
        <v>5703</v>
      </c>
      <c r="H40" s="26">
        <v>13250</v>
      </c>
      <c r="I40" s="26">
        <v>6615</v>
      </c>
      <c r="J40" s="26">
        <v>2220</v>
      </c>
      <c r="K40" s="26">
        <v>4110</v>
      </c>
      <c r="L40" s="26">
        <v>3097</v>
      </c>
      <c r="M40" s="26">
        <v>7252</v>
      </c>
      <c r="N40" s="26">
        <v>1250</v>
      </c>
      <c r="O40" s="26">
        <v>2755</v>
      </c>
      <c r="P40" s="26">
        <v>1173</v>
      </c>
      <c r="Q40" s="26">
        <v>6250</v>
      </c>
      <c r="R40" s="26">
        <v>14823</v>
      </c>
      <c r="S40" s="26">
        <v>1399</v>
      </c>
      <c r="T40" s="26">
        <v>9662</v>
      </c>
      <c r="U40" s="26"/>
      <c r="V40" s="26">
        <v>3537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126418</v>
      </c>
      <c r="AF40" s="2">
        <f t="shared" si="0"/>
        <v>484.36015325670496</v>
      </c>
    </row>
    <row r="41" spans="1:32" s="144" customFormat="1" ht="30" hidden="1" customHeight="1" x14ac:dyDescent="0.25">
      <c r="A41" s="158" t="s">
        <v>157</v>
      </c>
      <c r="B41" s="161">
        <v>226052</v>
      </c>
      <c r="C41" s="161">
        <f>SUM(F41:Z41)</f>
        <v>222344</v>
      </c>
      <c r="D41" s="159">
        <f t="shared" si="14"/>
        <v>0.98359669456585208</v>
      </c>
      <c r="E41" s="160"/>
      <c r="F41" s="162">
        <v>21387</v>
      </c>
      <c r="G41" s="162">
        <v>6370</v>
      </c>
      <c r="H41" s="162">
        <v>14804</v>
      </c>
      <c r="I41" s="162">
        <v>13261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222344</v>
      </c>
      <c r="AF41" s="144" t="e">
        <f t="shared" si="0"/>
        <v>#DIV/0!</v>
      </c>
    </row>
    <row r="42" spans="1:32" s="2" customFormat="1" ht="30" customHeight="1" x14ac:dyDescent="0.25">
      <c r="A42" s="31" t="s">
        <v>218</v>
      </c>
      <c r="B42" s="23">
        <v>213819</v>
      </c>
      <c r="C42" s="23">
        <f>SUM(F42:Z42)</f>
        <v>131503</v>
      </c>
      <c r="D42" s="15">
        <f t="shared" si="14"/>
        <v>0.61502018062005714</v>
      </c>
      <c r="E42" s="52">
        <v>21</v>
      </c>
      <c r="F42" s="52">
        <f>F45+F46+F50+F49</f>
        <v>8327</v>
      </c>
      <c r="G42" s="52">
        <f>G45+G46+G50+G49</f>
        <v>5302</v>
      </c>
      <c r="H42" s="52">
        <v>13625</v>
      </c>
      <c r="I42" s="52">
        <f t="shared" ref="I42:N42" si="21">I45+I46+I50+I49</f>
        <v>6959</v>
      </c>
      <c r="J42" s="52">
        <f t="shared" si="21"/>
        <v>1953</v>
      </c>
      <c r="K42" s="52">
        <f t="shared" si="21"/>
        <v>10108</v>
      </c>
      <c r="L42" s="52">
        <f>L45+L46+L50+L49+L47</f>
        <v>4682</v>
      </c>
      <c r="M42" s="52">
        <f t="shared" si="21"/>
        <v>7236</v>
      </c>
      <c r="N42" s="52">
        <f t="shared" si="21"/>
        <v>4955</v>
      </c>
      <c r="O42" s="52">
        <v>1778</v>
      </c>
      <c r="P42" s="52">
        <f t="shared" ref="P42:V42" si="22">P45+P46+P50+P49</f>
        <v>2151</v>
      </c>
      <c r="Q42" s="52">
        <v>4490</v>
      </c>
      <c r="R42" s="52">
        <f t="shared" si="22"/>
        <v>8940</v>
      </c>
      <c r="S42" s="52">
        <f t="shared" si="22"/>
        <v>5313</v>
      </c>
      <c r="T42" s="52">
        <f t="shared" si="22"/>
        <v>8101</v>
      </c>
      <c r="U42" s="52">
        <f t="shared" si="22"/>
        <v>4187</v>
      </c>
      <c r="V42" s="52">
        <f t="shared" si="22"/>
        <v>3748</v>
      </c>
      <c r="W42" s="52">
        <v>1948</v>
      </c>
      <c r="X42" s="52">
        <f>X45+X46+X50+X49</f>
        <v>4526</v>
      </c>
      <c r="Y42" s="52">
        <f>Y45+Y46+Y50+Y49</f>
        <v>16714</v>
      </c>
      <c r="Z42" s="52">
        <f>Z45+Z46+Z50+Z49</f>
        <v>6460</v>
      </c>
      <c r="AA42" s="52">
        <f>AA45+AA46+AA50</f>
        <v>0</v>
      </c>
      <c r="AD42" s="67">
        <v>166</v>
      </c>
      <c r="AE42" s="118">
        <f t="shared" si="2"/>
        <v>131337</v>
      </c>
      <c r="AF42" s="2">
        <f t="shared" si="0"/>
        <v>791.18674698795178</v>
      </c>
    </row>
    <row r="43" spans="1:32" s="2" customFormat="1" ht="30" hidden="1" customHeight="1" x14ac:dyDescent="0.25">
      <c r="A43" s="17" t="s">
        <v>183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84" t="s">
        <v>52</v>
      </c>
      <c r="B44" s="32">
        <f>B42/B41</f>
        <v>0.94588413285438744</v>
      </c>
      <c r="C44" s="32">
        <f>C42/C41</f>
        <v>0.59143939121361488</v>
      </c>
      <c r="D44" s="15">
        <f t="shared" si="14"/>
        <v>0.6252767867337331</v>
      </c>
      <c r="E44" s="114"/>
      <c r="F44" s="32">
        <f>F42/F41</f>
        <v>0.38934866975265348</v>
      </c>
      <c r="G44" s="32">
        <f t="shared" ref="G44:Z44" si="23">G42/G41</f>
        <v>0.83233908948194657</v>
      </c>
      <c r="H44" s="32">
        <f t="shared" si="23"/>
        <v>0.92035936233450422</v>
      </c>
      <c r="I44" s="32">
        <f t="shared" si="23"/>
        <v>0.52477188748963122</v>
      </c>
      <c r="J44" s="32">
        <f t="shared" si="23"/>
        <v>0.3141891891891892</v>
      </c>
      <c r="K44" s="32">
        <f t="shared" si="23"/>
        <v>0.70898505997054073</v>
      </c>
      <c r="L44" s="32">
        <f t="shared" si="23"/>
        <v>0.64713199723565995</v>
      </c>
      <c r="M44" s="32">
        <f t="shared" si="23"/>
        <v>0.64803868887694793</v>
      </c>
      <c r="N44" s="32">
        <f t="shared" si="23"/>
        <v>0.46408167088133373</v>
      </c>
      <c r="O44" s="32">
        <f t="shared" si="23"/>
        <v>0.49678681195864766</v>
      </c>
      <c r="P44" s="32">
        <f t="shared" si="23"/>
        <v>0.32370203160270883</v>
      </c>
      <c r="Q44" s="32">
        <f t="shared" si="23"/>
        <v>0.44828274760383385</v>
      </c>
      <c r="R44" s="32">
        <f t="shared" si="23"/>
        <v>0.66911159344360449</v>
      </c>
      <c r="S44" s="32">
        <f t="shared" si="23"/>
        <v>0.40684585343441304</v>
      </c>
      <c r="T44" s="32">
        <f t="shared" si="23"/>
        <v>0.72188558189271079</v>
      </c>
      <c r="U44" s="32">
        <f t="shared" si="23"/>
        <v>0.43451639684516397</v>
      </c>
      <c r="V44" s="32">
        <f t="shared" si="23"/>
        <v>0.44848629891109248</v>
      </c>
      <c r="W44" s="32">
        <f t="shared" si="23"/>
        <v>0.42100713205100498</v>
      </c>
      <c r="X44" s="32">
        <f t="shared" si="23"/>
        <v>0.5140845070422535</v>
      </c>
      <c r="Y44" s="32">
        <f t="shared" si="23"/>
        <v>0.92814304753442911</v>
      </c>
      <c r="Z44" s="32">
        <f t="shared" si="23"/>
        <v>0.66894480687584135</v>
      </c>
      <c r="AA44" s="21"/>
      <c r="AD44" s="67"/>
      <c r="AE44" s="118">
        <f t="shared" si="2"/>
        <v>0.59143939121361488</v>
      </c>
      <c r="AF44" s="2" t="e">
        <f t="shared" si="0"/>
        <v>#DIV/0!</v>
      </c>
    </row>
    <row r="45" spans="1:32" s="2" customFormat="1" ht="30" customHeight="1" x14ac:dyDescent="0.25">
      <c r="A45" s="18" t="s">
        <v>156</v>
      </c>
      <c r="B45" s="23">
        <v>94089</v>
      </c>
      <c r="C45" s="23">
        <f>SUM(F45:Z45)</f>
        <v>57422</v>
      </c>
      <c r="D45" s="15">
        <f t="shared" si="14"/>
        <v>0.61029450839099153</v>
      </c>
      <c r="E45" s="114">
        <v>21</v>
      </c>
      <c r="F45" s="33">
        <v>7400</v>
      </c>
      <c r="G45" s="33">
        <v>2289</v>
      </c>
      <c r="H45" s="33">
        <v>4843</v>
      </c>
      <c r="I45" s="33">
        <v>2447</v>
      </c>
      <c r="J45" s="33">
        <v>404</v>
      </c>
      <c r="K45" s="33">
        <v>6120</v>
      </c>
      <c r="L45" s="33">
        <v>2494</v>
      </c>
      <c r="M45" s="33">
        <v>3004</v>
      </c>
      <c r="N45" s="33">
        <v>1664</v>
      </c>
      <c r="O45" s="33">
        <v>402</v>
      </c>
      <c r="P45" s="33">
        <v>504</v>
      </c>
      <c r="Q45" s="33">
        <v>1270</v>
      </c>
      <c r="R45" s="33">
        <v>4916</v>
      </c>
      <c r="S45" s="33">
        <v>3137</v>
      </c>
      <c r="T45" s="33">
        <v>2749</v>
      </c>
      <c r="U45" s="33">
        <v>1126</v>
      </c>
      <c r="V45" s="33">
        <v>1091</v>
      </c>
      <c r="W45" s="33">
        <v>657</v>
      </c>
      <c r="X45" s="33">
        <v>875</v>
      </c>
      <c r="Y45" s="33">
        <v>7290</v>
      </c>
      <c r="Z45" s="33">
        <v>2740</v>
      </c>
      <c r="AA45" s="21"/>
      <c r="AD45" s="67"/>
      <c r="AE45" s="118">
        <f t="shared" si="2"/>
        <v>57422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94425</v>
      </c>
      <c r="C46" s="23">
        <f>SUM(F46:Z46)</f>
        <v>54265</v>
      </c>
      <c r="D46" s="15">
        <f t="shared" si="14"/>
        <v>0.57468890653958171</v>
      </c>
      <c r="E46" s="114">
        <v>21</v>
      </c>
      <c r="F46" s="26">
        <v>587</v>
      </c>
      <c r="G46" s="26">
        <v>2100</v>
      </c>
      <c r="H46" s="26">
        <v>6724</v>
      </c>
      <c r="I46" s="26">
        <v>3774</v>
      </c>
      <c r="J46" s="26">
        <v>1171</v>
      </c>
      <c r="K46" s="26">
        <v>3540</v>
      </c>
      <c r="L46" s="26">
        <v>1574</v>
      </c>
      <c r="M46" s="26">
        <v>3296</v>
      </c>
      <c r="N46" s="26">
        <v>1390</v>
      </c>
      <c r="O46" s="26">
        <v>682</v>
      </c>
      <c r="P46" s="26">
        <v>1204</v>
      </c>
      <c r="Q46" s="26">
        <v>2560</v>
      </c>
      <c r="R46" s="26">
        <v>2558</v>
      </c>
      <c r="S46" s="26">
        <v>2071</v>
      </c>
      <c r="T46" s="26">
        <v>4007</v>
      </c>
      <c r="U46" s="26">
        <v>1681</v>
      </c>
      <c r="V46" s="26">
        <v>1426</v>
      </c>
      <c r="W46" s="26">
        <v>1493</v>
      </c>
      <c r="X46" s="26">
        <v>2960</v>
      </c>
      <c r="Y46" s="26">
        <v>6337</v>
      </c>
      <c r="Z46" s="26">
        <v>3130</v>
      </c>
      <c r="AA46" s="21"/>
      <c r="AD46" s="67">
        <v>166</v>
      </c>
      <c r="AE46" s="118">
        <f t="shared" si="2"/>
        <v>54099</v>
      </c>
      <c r="AF46" s="2">
        <f t="shared" si="0"/>
        <v>325.89759036144579</v>
      </c>
    </row>
    <row r="47" spans="1:32" s="2" customFormat="1" ht="30" hidden="1" customHeight="1" x14ac:dyDescent="0.25">
      <c r="A47" s="18" t="s">
        <v>55</v>
      </c>
      <c r="B47" s="23">
        <v>2342</v>
      </c>
      <c r="C47" s="23">
        <f t="shared" ref="C47:C49" si="24">SUM(F47:Z47)</f>
        <v>70</v>
      </c>
      <c r="D47" s="15">
        <f t="shared" si="14"/>
        <v>2.9888983774551667E-2</v>
      </c>
      <c r="E47" s="114"/>
      <c r="F47" s="33"/>
      <c r="G47" s="33"/>
      <c r="H47" s="33">
        <v>50</v>
      </c>
      <c r="I47" s="33"/>
      <c r="J47" s="33"/>
      <c r="K47" s="33"/>
      <c r="L47" s="33">
        <v>20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21"/>
      <c r="AD47" s="67"/>
      <c r="AE47" s="118">
        <f t="shared" si="2"/>
        <v>70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827</v>
      </c>
      <c r="C48" s="23">
        <f t="shared" si="24"/>
        <v>165</v>
      </c>
      <c r="D48" s="15">
        <f t="shared" si="14"/>
        <v>0.19951632406287786</v>
      </c>
      <c r="E48" s="114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65</v>
      </c>
      <c r="Z48" s="33"/>
      <c r="AA48" s="21"/>
      <c r="AD48" s="67"/>
      <c r="AE48" s="118">
        <f t="shared" si="2"/>
        <v>165</v>
      </c>
      <c r="AF48" s="2" t="e">
        <f t="shared" si="0"/>
        <v>#DIV/0!</v>
      </c>
    </row>
    <row r="49" spans="1:32" s="2" customFormat="1" ht="30" hidden="1" customHeight="1" x14ac:dyDescent="0.25">
      <c r="A49" s="18" t="s">
        <v>216</v>
      </c>
      <c r="B49" s="23"/>
      <c r="C49" s="23">
        <f t="shared" si="24"/>
        <v>6456</v>
      </c>
      <c r="D49" s="15"/>
      <c r="E49" s="114">
        <v>17</v>
      </c>
      <c r="F49" s="33">
        <v>140</v>
      </c>
      <c r="G49" s="33">
        <v>213</v>
      </c>
      <c r="H49" s="33">
        <v>1028</v>
      </c>
      <c r="I49" s="33">
        <v>63</v>
      </c>
      <c r="J49" s="33">
        <v>154</v>
      </c>
      <c r="K49" s="33"/>
      <c r="L49" s="33">
        <v>450</v>
      </c>
      <c r="M49" s="33">
        <v>735</v>
      </c>
      <c r="N49" s="33">
        <v>125</v>
      </c>
      <c r="O49" s="33">
        <v>314</v>
      </c>
      <c r="P49" s="33">
        <v>223</v>
      </c>
      <c r="Q49" s="33">
        <v>340</v>
      </c>
      <c r="R49" s="33">
        <v>784</v>
      </c>
      <c r="S49" s="33"/>
      <c r="T49" s="33"/>
      <c r="U49" s="33">
        <v>217</v>
      </c>
      <c r="V49" s="33">
        <v>267</v>
      </c>
      <c r="W49" s="33">
        <v>70</v>
      </c>
      <c r="X49" s="33">
        <v>218</v>
      </c>
      <c r="Y49" s="33">
        <v>715</v>
      </c>
      <c r="Z49" s="149">
        <v>400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12126</v>
      </c>
      <c r="C50" s="23">
        <f>SUM(F50:Z50)</f>
        <v>13443</v>
      </c>
      <c r="D50" s="15">
        <f t="shared" si="14"/>
        <v>1.1086095992083127</v>
      </c>
      <c r="E50" s="114">
        <v>19</v>
      </c>
      <c r="F50" s="26">
        <v>200</v>
      </c>
      <c r="G50" s="26">
        <v>700</v>
      </c>
      <c r="H50" s="26">
        <v>950</v>
      </c>
      <c r="I50" s="26">
        <v>675</v>
      </c>
      <c r="J50" s="26">
        <v>224</v>
      </c>
      <c r="K50" s="26">
        <v>448</v>
      </c>
      <c r="L50" s="26">
        <v>144</v>
      </c>
      <c r="M50" s="26">
        <v>201</v>
      </c>
      <c r="N50" s="26">
        <v>1776</v>
      </c>
      <c r="O50" s="26">
        <v>351</v>
      </c>
      <c r="P50" s="26">
        <v>220</v>
      </c>
      <c r="Q50" s="26">
        <v>220</v>
      </c>
      <c r="R50" s="26">
        <v>682</v>
      </c>
      <c r="S50" s="26">
        <v>105</v>
      </c>
      <c r="T50" s="26">
        <v>1345</v>
      </c>
      <c r="U50" s="26">
        <v>1163</v>
      </c>
      <c r="V50" s="26">
        <v>964</v>
      </c>
      <c r="W50" s="26">
        <v>40</v>
      </c>
      <c r="X50" s="26">
        <v>473</v>
      </c>
      <c r="Y50" s="26">
        <v>2372</v>
      </c>
      <c r="Z50" s="26">
        <v>190</v>
      </c>
      <c r="AA50" s="21"/>
      <c r="AD50" s="67"/>
      <c r="AE50" s="118">
        <f t="shared" si="2"/>
        <v>13443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158</v>
      </c>
      <c r="B52" s="23">
        <v>68987</v>
      </c>
      <c r="C52" s="23">
        <f>SUM(F52:Z52)</f>
        <v>4085</v>
      </c>
      <c r="D52" s="15">
        <f t="shared" si="14"/>
        <v>5.9214054821922969E-2</v>
      </c>
      <c r="E52" s="114"/>
      <c r="F52" s="33"/>
      <c r="G52" s="33"/>
      <c r="H52" s="33">
        <v>380</v>
      </c>
      <c r="I52" s="33">
        <v>524</v>
      </c>
      <c r="J52" s="33"/>
      <c r="K52" s="33"/>
      <c r="L52" s="33"/>
      <c r="M52" s="33"/>
      <c r="N52" s="33"/>
      <c r="O52" s="33"/>
      <c r="P52" s="33"/>
      <c r="Q52" s="33"/>
      <c r="R52" s="33">
        <v>681</v>
      </c>
      <c r="S52" s="33"/>
      <c r="T52" s="33">
        <v>250</v>
      </c>
      <c r="U52" s="33"/>
      <c r="V52" s="33"/>
      <c r="W52" s="33"/>
      <c r="X52" s="33"/>
      <c r="Y52" s="33">
        <v>2100</v>
      </c>
      <c r="Z52" s="33">
        <v>150</v>
      </c>
      <c r="AA52" s="21"/>
      <c r="AD52" s="67"/>
      <c r="AE52" s="118">
        <f t="shared" si="2"/>
        <v>4085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159</v>
      </c>
      <c r="B53" s="23">
        <v>54541</v>
      </c>
      <c r="C53" s="23">
        <f>SUM(F53:Z53)</f>
        <v>5351</v>
      </c>
      <c r="D53" s="15">
        <f t="shared" si="14"/>
        <v>9.8109678957114838E-2</v>
      </c>
      <c r="E53" s="114"/>
      <c r="F53" s="33">
        <v>2190</v>
      </c>
      <c r="G53" s="33"/>
      <c r="H53" s="33">
        <v>380</v>
      </c>
      <c r="I53" s="33"/>
      <c r="J53" s="33"/>
      <c r="K53" s="33"/>
      <c r="L53" s="33"/>
      <c r="M53" s="33"/>
      <c r="N53" s="33"/>
      <c r="O53" s="33"/>
      <c r="P53" s="33"/>
      <c r="Q53" s="33"/>
      <c r="R53" s="33">
        <v>681</v>
      </c>
      <c r="S53" s="33"/>
      <c r="T53" s="33"/>
      <c r="U53" s="33"/>
      <c r="V53" s="33"/>
      <c r="W53" s="33"/>
      <c r="X53" s="33"/>
      <c r="Y53" s="33">
        <v>2100</v>
      </c>
      <c r="Z53" s="33"/>
      <c r="AA53" s="21"/>
      <c r="AD53" s="67"/>
      <c r="AE53" s="118">
        <f t="shared" si="2"/>
        <v>5351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23">
        <f>SUM(F54:Z54)</f>
        <v>0</v>
      </c>
      <c r="D54" s="15" t="e">
        <f t="shared" si="14"/>
        <v>#DIV/0!</v>
      </c>
      <c r="E54" s="114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20"/>
      <c r="AD54" s="67"/>
      <c r="AE54" s="118">
        <f t="shared" si="2"/>
        <v>0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5123</v>
      </c>
      <c r="C55" s="23">
        <f t="shared" si="25"/>
        <v>528</v>
      </c>
      <c r="D55" s="15">
        <f t="shared" si="14"/>
        <v>0.10306461057973844</v>
      </c>
      <c r="E55" s="114">
        <v>2</v>
      </c>
      <c r="F55" s="33">
        <v>22</v>
      </c>
      <c r="G55" s="33"/>
      <c r="H55" s="33">
        <v>230</v>
      </c>
      <c r="I55" s="33">
        <v>11</v>
      </c>
      <c r="J55" s="33"/>
      <c r="K55" s="33"/>
      <c r="L55" s="33">
        <v>104</v>
      </c>
      <c r="M55" s="33">
        <v>25</v>
      </c>
      <c r="N55" s="33"/>
      <c r="O55" s="33"/>
      <c r="P55" s="33"/>
      <c r="Q55" s="33">
        <v>32</v>
      </c>
      <c r="R55" s="33"/>
      <c r="S55" s="33"/>
      <c r="T55" s="33"/>
      <c r="U55" s="33"/>
      <c r="V55" s="33"/>
      <c r="W55" s="33">
        <v>2</v>
      </c>
      <c r="X55" s="33"/>
      <c r="Y55" s="33">
        <v>102</v>
      </c>
      <c r="Z55" s="33"/>
      <c r="AA55" s="20"/>
      <c r="AD55" s="67"/>
      <c r="AE55" s="118">
        <f t="shared" si="2"/>
        <v>528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 t="e">
        <f>C55/C54</f>
        <v>#DIV/0!</v>
      </c>
      <c r="D56" s="15"/>
      <c r="E56" s="114"/>
      <c r="F56" s="34" t="e">
        <f t="shared" ref="F56:Y56" si="26">F55/F54</f>
        <v>#DIV/0!</v>
      </c>
      <c r="G56" s="34" t="e">
        <f t="shared" si="26"/>
        <v>#DIV/0!</v>
      </c>
      <c r="H56" s="34" t="e">
        <f t="shared" si="26"/>
        <v>#DIV/0!</v>
      </c>
      <c r="I56" s="34" t="e">
        <f t="shared" si="26"/>
        <v>#DIV/0!</v>
      </c>
      <c r="J56" s="34" t="e">
        <f t="shared" si="26"/>
        <v>#DIV/0!</v>
      </c>
      <c r="K56" s="34" t="e">
        <f t="shared" si="26"/>
        <v>#DIV/0!</v>
      </c>
      <c r="L56" s="34" t="e">
        <f t="shared" si="26"/>
        <v>#DIV/0!</v>
      </c>
      <c r="M56" s="34" t="e">
        <f t="shared" si="26"/>
        <v>#DIV/0!</v>
      </c>
      <c r="N56" s="34" t="e">
        <f t="shared" si="26"/>
        <v>#DIV/0!</v>
      </c>
      <c r="O56" s="34" t="e">
        <f t="shared" si="26"/>
        <v>#DIV/0!</v>
      </c>
      <c r="P56" s="34" t="e">
        <f t="shared" si="26"/>
        <v>#DIV/0!</v>
      </c>
      <c r="Q56" s="34" t="e">
        <f t="shared" si="26"/>
        <v>#DIV/0!</v>
      </c>
      <c r="R56" s="34" t="e">
        <f t="shared" si="26"/>
        <v>#DIV/0!</v>
      </c>
      <c r="S56" s="34" t="e">
        <f t="shared" si="26"/>
        <v>#DIV/0!</v>
      </c>
      <c r="T56" s="34" t="e">
        <f t="shared" si="26"/>
        <v>#DIV/0!</v>
      </c>
      <c r="U56" s="34" t="e">
        <f t="shared" si="26"/>
        <v>#DIV/0!</v>
      </c>
      <c r="V56" s="34" t="e">
        <f t="shared" si="26"/>
        <v>#DIV/0!</v>
      </c>
      <c r="W56" s="34" t="e">
        <f t="shared" si="26"/>
        <v>#DIV/0!</v>
      </c>
      <c r="X56" s="34" t="e">
        <f t="shared" si="26"/>
        <v>#DIV/0!</v>
      </c>
      <c r="Y56" s="34" t="e">
        <f t="shared" si="26"/>
        <v>#DIV/0!</v>
      </c>
      <c r="Z56" s="34"/>
      <c r="AA56" s="21"/>
      <c r="AD56" s="67"/>
      <c r="AE56" s="118" t="e">
        <f t="shared" si="2"/>
        <v>#DIV/0!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151</v>
      </c>
      <c r="B58" s="23"/>
      <c r="C58" s="23">
        <f t="shared" si="25"/>
        <v>0</v>
      </c>
      <c r="D58" s="15" t="e">
        <f>C58/B58</f>
        <v>#DIV/0!</v>
      </c>
      <c r="E58" s="114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20"/>
      <c r="AD58" s="67"/>
      <c r="AE58" s="118">
        <f t="shared" si="2"/>
        <v>0</v>
      </c>
      <c r="AF58" s="2" t="e">
        <f t="shared" si="0"/>
        <v>#DIV/0!</v>
      </c>
    </row>
    <row r="59" spans="1:32" s="2" customFormat="1" ht="26.25" customHeight="1" x14ac:dyDescent="0.25">
      <c r="A59" s="31" t="s">
        <v>152</v>
      </c>
      <c r="B59" s="27">
        <v>831</v>
      </c>
      <c r="C59" s="27">
        <f t="shared" si="25"/>
        <v>224</v>
      </c>
      <c r="D59" s="15">
        <f>C59/B59</f>
        <v>0.26955475330926593</v>
      </c>
      <c r="E59" s="114">
        <v>5</v>
      </c>
      <c r="F59" s="26">
        <v>9</v>
      </c>
      <c r="G59" s="26"/>
      <c r="H59" s="98">
        <v>92</v>
      </c>
      <c r="I59" s="26"/>
      <c r="J59" s="26"/>
      <c r="K59" s="26"/>
      <c r="L59" s="26">
        <v>17</v>
      </c>
      <c r="M59" s="26">
        <v>40</v>
      </c>
      <c r="N59" s="26">
        <v>20</v>
      </c>
      <c r="O59" s="50"/>
      <c r="P59" s="26"/>
      <c r="Q59" s="26">
        <v>3</v>
      </c>
      <c r="R59" s="26"/>
      <c r="S59" s="26"/>
      <c r="T59" s="26"/>
      <c r="U59" s="26"/>
      <c r="V59" s="26"/>
      <c r="W59" s="26"/>
      <c r="X59" s="26"/>
      <c r="Y59" s="26">
        <v>42</v>
      </c>
      <c r="Z59" s="26">
        <v>1</v>
      </c>
      <c r="AA59" s="20"/>
      <c r="AD59" s="67"/>
      <c r="AE59" s="118">
        <f t="shared" si="2"/>
        <v>224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 t="e">
        <f>C59/C58</f>
        <v>#DIV/0!</v>
      </c>
      <c r="D60" s="15"/>
      <c r="E60" s="114"/>
      <c r="F60" s="87" t="e">
        <f>F59/F58</f>
        <v>#DIV/0!</v>
      </c>
      <c r="G60" s="87" t="e">
        <f t="shared" ref="G60:Z60" si="27">G59/G58</f>
        <v>#DIV/0!</v>
      </c>
      <c r="H60" s="87" t="e">
        <f t="shared" si="27"/>
        <v>#DIV/0!</v>
      </c>
      <c r="I60" s="87"/>
      <c r="J60" s="87" t="e">
        <f t="shared" si="27"/>
        <v>#DIV/0!</v>
      </c>
      <c r="K60" s="87" t="e">
        <f t="shared" si="27"/>
        <v>#DIV/0!</v>
      </c>
      <c r="L60" s="87" t="e">
        <f t="shared" si="27"/>
        <v>#DIV/0!</v>
      </c>
      <c r="M60" s="87" t="e">
        <f t="shared" si="27"/>
        <v>#DIV/0!</v>
      </c>
      <c r="N60" s="87" t="e">
        <f t="shared" si="27"/>
        <v>#DIV/0!</v>
      </c>
      <c r="O60" s="87" t="e">
        <f t="shared" si="27"/>
        <v>#DIV/0!</v>
      </c>
      <c r="P60" s="87" t="e">
        <f t="shared" si="27"/>
        <v>#DIV/0!</v>
      </c>
      <c r="Q60" s="87" t="e">
        <f t="shared" si="27"/>
        <v>#DIV/0!</v>
      </c>
      <c r="R60" s="87"/>
      <c r="S60" s="87" t="e">
        <f t="shared" si="27"/>
        <v>#DIV/0!</v>
      </c>
      <c r="T60" s="87" t="e">
        <f t="shared" si="27"/>
        <v>#DIV/0!</v>
      </c>
      <c r="U60" s="87" t="e">
        <f t="shared" si="27"/>
        <v>#DIV/0!</v>
      </c>
      <c r="V60" s="87"/>
      <c r="W60" s="87"/>
      <c r="X60" s="87" t="e">
        <f t="shared" si="27"/>
        <v>#DIV/0!</v>
      </c>
      <c r="Y60" s="87" t="e">
        <f t="shared" si="27"/>
        <v>#DIV/0!</v>
      </c>
      <c r="Z60" s="87" t="e">
        <f t="shared" si="27"/>
        <v>#DIV/0!</v>
      </c>
      <c r="AA60" s="20"/>
      <c r="AD60" s="67"/>
      <c r="AE60" s="118" t="e">
        <f t="shared" si="2"/>
        <v>#DIV/0!</v>
      </c>
      <c r="AF60" s="2" t="e">
        <f t="shared" si="0"/>
        <v>#DIV/0!</v>
      </c>
    </row>
    <row r="61" spans="1:32" s="2" customFormat="1" ht="30" customHeight="1" x14ac:dyDescent="0.25">
      <c r="A61" s="13" t="s">
        <v>185</v>
      </c>
      <c r="B61" s="27">
        <v>621</v>
      </c>
      <c r="C61" s="27">
        <f t="shared" si="25"/>
        <v>679</v>
      </c>
      <c r="D61" s="15">
        <f t="shared" ref="D61:D74" si="28">C61/B61</f>
        <v>1.0933977455716586</v>
      </c>
      <c r="E61" s="114">
        <v>5</v>
      </c>
      <c r="F61" s="26"/>
      <c r="G61" s="26"/>
      <c r="H61" s="26">
        <v>612</v>
      </c>
      <c r="I61" s="50"/>
      <c r="J61" s="26"/>
      <c r="K61" s="26"/>
      <c r="L61" s="26"/>
      <c r="M61" s="26"/>
      <c r="N61" s="50"/>
      <c r="O61" s="50">
        <v>3</v>
      </c>
      <c r="P61" s="26"/>
      <c r="Q61" s="26"/>
      <c r="R61" s="26"/>
      <c r="S61" s="26"/>
      <c r="T61" s="26"/>
      <c r="U61" s="26"/>
      <c r="V61" s="26">
        <v>9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679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186</v>
      </c>
      <c r="B63" s="27">
        <v>25509</v>
      </c>
      <c r="C63" s="27">
        <f>SUM(F63:Z63)</f>
        <v>16571</v>
      </c>
      <c r="D63" s="15">
        <f t="shared" si="28"/>
        <v>0.64961386177427571</v>
      </c>
      <c r="E63" s="114">
        <v>14</v>
      </c>
      <c r="F63" s="33">
        <f>F66+F67+F73+F74+F65</f>
        <v>5252</v>
      </c>
      <c r="G63" s="33">
        <f t="shared" ref="G63:Z63" si="29">G66+G67+G73+G74+G65</f>
        <v>200</v>
      </c>
      <c r="H63" s="33">
        <f t="shared" si="29"/>
        <v>620</v>
      </c>
      <c r="I63" s="33">
        <f t="shared" si="29"/>
        <v>669</v>
      </c>
      <c r="J63" s="33">
        <f t="shared" si="29"/>
        <v>162</v>
      </c>
      <c r="K63" s="33">
        <v>1458</v>
      </c>
      <c r="L63" s="33"/>
      <c r="M63" s="33">
        <f t="shared" si="29"/>
        <v>1397</v>
      </c>
      <c r="N63" s="33">
        <f t="shared" si="29"/>
        <v>600</v>
      </c>
      <c r="O63" s="33">
        <f t="shared" si="29"/>
        <v>111</v>
      </c>
      <c r="P63" s="33">
        <f t="shared" si="29"/>
        <v>150</v>
      </c>
      <c r="Q63" s="33">
        <f t="shared" si="29"/>
        <v>60</v>
      </c>
      <c r="R63" s="33">
        <f t="shared" si="29"/>
        <v>1855</v>
      </c>
      <c r="S63" s="33">
        <f t="shared" si="29"/>
        <v>626</v>
      </c>
      <c r="T63" s="33">
        <f t="shared" si="29"/>
        <v>367</v>
      </c>
      <c r="U63" s="33">
        <f t="shared" si="29"/>
        <v>396</v>
      </c>
      <c r="V63" s="33">
        <v>790</v>
      </c>
      <c r="W63" s="33"/>
      <c r="X63" s="33"/>
      <c r="Y63" s="33">
        <f t="shared" si="29"/>
        <v>1793</v>
      </c>
      <c r="Z63" s="33">
        <f t="shared" si="29"/>
        <v>65</v>
      </c>
      <c r="AA63" s="33">
        <f t="shared" ref="AA63" si="30">AA66+AA67+AA73+AA74+AA65</f>
        <v>0</v>
      </c>
      <c r="AD63" s="67"/>
      <c r="AE63" s="118">
        <f t="shared" si="2"/>
        <v>16571</v>
      </c>
      <c r="AF63" s="2" t="e">
        <f t="shared" si="0"/>
        <v>#DIV/0!</v>
      </c>
    </row>
    <row r="64" spans="1:32" s="2" customFormat="1" ht="30" customHeight="1" x14ac:dyDescent="0.25">
      <c r="A64" s="18" t="s">
        <v>187</v>
      </c>
      <c r="B64" s="27">
        <v>27015</v>
      </c>
      <c r="C64" s="27">
        <f>SUM(F64:Z64)</f>
        <v>19288</v>
      </c>
      <c r="D64" s="15">
        <f t="shared" si="28"/>
        <v>0.71397371830464562</v>
      </c>
      <c r="E64" s="114">
        <v>17</v>
      </c>
      <c r="F64" s="33"/>
      <c r="G64" s="33">
        <f t="shared" ref="G64:Z64" si="31">G68+G70+G71+G75</f>
        <v>116</v>
      </c>
      <c r="H64" s="33">
        <f t="shared" si="31"/>
        <v>5571</v>
      </c>
      <c r="I64" s="33">
        <f t="shared" si="31"/>
        <v>531</v>
      </c>
      <c r="J64" s="33">
        <f t="shared" si="31"/>
        <v>75</v>
      </c>
      <c r="K64" s="33">
        <f t="shared" si="31"/>
        <v>466</v>
      </c>
      <c r="L64" s="33"/>
      <c r="M64" s="33">
        <f t="shared" si="31"/>
        <v>835</v>
      </c>
      <c r="N64" s="33">
        <f t="shared" si="31"/>
        <v>362</v>
      </c>
      <c r="O64" s="33">
        <f t="shared" si="31"/>
        <v>717</v>
      </c>
      <c r="P64" s="33">
        <f t="shared" si="31"/>
        <v>722</v>
      </c>
      <c r="Q64" s="33">
        <f t="shared" si="31"/>
        <v>330</v>
      </c>
      <c r="R64" s="33">
        <f t="shared" si="31"/>
        <v>613</v>
      </c>
      <c r="S64" s="33">
        <f t="shared" si="31"/>
        <v>209</v>
      </c>
      <c r="T64" s="33">
        <f t="shared" si="31"/>
        <v>823</v>
      </c>
      <c r="U64" s="33">
        <f t="shared" si="31"/>
        <v>1506</v>
      </c>
      <c r="V64" s="33">
        <f t="shared" si="31"/>
        <v>202</v>
      </c>
      <c r="W64" s="33"/>
      <c r="X64" s="33">
        <f t="shared" si="31"/>
        <v>430</v>
      </c>
      <c r="Y64" s="33">
        <f t="shared" si="31"/>
        <v>4350</v>
      </c>
      <c r="Z64" s="33">
        <f t="shared" si="31"/>
        <v>1430</v>
      </c>
      <c r="AA64" s="21"/>
      <c r="AD64" s="67"/>
      <c r="AE64" s="118">
        <f t="shared" si="2"/>
        <v>19288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470</v>
      </c>
      <c r="D65" s="15">
        <f t="shared" si="28"/>
        <v>0.5</v>
      </c>
      <c r="E65" s="114">
        <v>1</v>
      </c>
      <c r="F65" s="33"/>
      <c r="G65" s="33"/>
      <c r="H65" s="33">
        <v>240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230</v>
      </c>
      <c r="Z65" s="33"/>
      <c r="AA65" s="20"/>
      <c r="AD65" s="67"/>
      <c r="AE65" s="118">
        <f t="shared" si="2"/>
        <v>470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11338</v>
      </c>
      <c r="C66" s="23">
        <f t="shared" ref="C66:C77" si="32">SUM(F66:Z66)</f>
        <v>11370</v>
      </c>
      <c r="D66" s="15">
        <f t="shared" si="28"/>
        <v>1.0028223672605399</v>
      </c>
      <c r="E66" s="114">
        <v>11</v>
      </c>
      <c r="F66" s="125">
        <v>5212</v>
      </c>
      <c r="G66" s="35">
        <v>100</v>
      </c>
      <c r="H66" s="35">
        <v>230</v>
      </c>
      <c r="I66" s="35"/>
      <c r="J66" s="35"/>
      <c r="K66" s="35">
        <v>1020</v>
      </c>
      <c r="L66" s="35"/>
      <c r="M66" s="35">
        <v>600</v>
      </c>
      <c r="N66" s="35"/>
      <c r="O66" s="35">
        <v>20</v>
      </c>
      <c r="P66" s="35">
        <v>150</v>
      </c>
      <c r="Q66" s="35">
        <v>60</v>
      </c>
      <c r="R66" s="35">
        <v>1620</v>
      </c>
      <c r="S66" s="35">
        <v>563</v>
      </c>
      <c r="T66" s="35">
        <v>343</v>
      </c>
      <c r="U66" s="35">
        <v>74</v>
      </c>
      <c r="V66" s="35">
        <v>165</v>
      </c>
      <c r="W66" s="35"/>
      <c r="X66" s="35"/>
      <c r="Y66" s="35">
        <v>1148</v>
      </c>
      <c r="Z66" s="35">
        <v>65</v>
      </c>
      <c r="AA66" s="21"/>
      <c r="AD66" s="67"/>
      <c r="AE66" s="118">
        <f t="shared" si="2"/>
        <v>11370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6571</v>
      </c>
      <c r="C67" s="23">
        <f t="shared" si="32"/>
        <v>3257</v>
      </c>
      <c r="D67" s="15">
        <f t="shared" si="28"/>
        <v>0.49566276061482273</v>
      </c>
      <c r="E67" s="114">
        <v>10</v>
      </c>
      <c r="F67" s="35">
        <v>40</v>
      </c>
      <c r="G67" s="35">
        <v>100</v>
      </c>
      <c r="H67" s="35">
        <v>150</v>
      </c>
      <c r="I67" s="35">
        <v>470</v>
      </c>
      <c r="J67" s="35">
        <v>162</v>
      </c>
      <c r="K67" s="35">
        <v>240</v>
      </c>
      <c r="L67" s="35"/>
      <c r="M67" s="35">
        <v>797</v>
      </c>
      <c r="N67" s="35">
        <v>600</v>
      </c>
      <c r="O67" s="35">
        <v>91</v>
      </c>
      <c r="P67" s="35"/>
      <c r="Q67" s="35"/>
      <c r="R67" s="35">
        <v>45</v>
      </c>
      <c r="S67" s="35">
        <v>20</v>
      </c>
      <c r="T67" s="35"/>
      <c r="U67" s="35">
        <v>322</v>
      </c>
      <c r="V67" s="35"/>
      <c r="W67" s="35"/>
      <c r="X67" s="35"/>
      <c r="Y67" s="35">
        <v>220</v>
      </c>
      <c r="Z67" s="35"/>
      <c r="AA67" s="21"/>
      <c r="AD67" s="67"/>
      <c r="AE67" s="118">
        <f t="shared" si="2"/>
        <v>3257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9548</v>
      </c>
      <c r="C68" s="23">
        <f t="shared" si="32"/>
        <v>2851</v>
      </c>
      <c r="D68" s="15">
        <f t="shared" si="28"/>
        <v>0.29859656472559698</v>
      </c>
      <c r="E68" s="114">
        <v>2</v>
      </c>
      <c r="F68" s="35"/>
      <c r="G68" s="35"/>
      <c r="H68" s="35">
        <v>260</v>
      </c>
      <c r="I68" s="35">
        <v>48</v>
      </c>
      <c r="J68" s="35"/>
      <c r="K68" s="35"/>
      <c r="L68" s="35"/>
      <c r="M68" s="35">
        <v>120</v>
      </c>
      <c r="N68" s="35">
        <v>30</v>
      </c>
      <c r="O68" s="35"/>
      <c r="P68" s="35">
        <v>259</v>
      </c>
      <c r="Q68" s="35"/>
      <c r="R68" s="35">
        <v>220</v>
      </c>
      <c r="S68" s="35"/>
      <c r="T68" s="35">
        <v>120</v>
      </c>
      <c r="U68" s="35">
        <v>1454</v>
      </c>
      <c r="V68" s="35"/>
      <c r="W68" s="35"/>
      <c r="X68" s="35"/>
      <c r="Y68" s="35">
        <v>340</v>
      </c>
      <c r="Z68" s="35"/>
      <c r="AA68" s="21"/>
      <c r="AD68" s="67"/>
      <c r="AE68" s="118">
        <f t="shared" si="2"/>
        <v>2851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5087</v>
      </c>
      <c r="C69" s="23">
        <f t="shared" si="32"/>
        <v>585</v>
      </c>
      <c r="D69" s="15">
        <f t="shared" si="28"/>
        <v>0.11499901710241793</v>
      </c>
      <c r="E69" s="114"/>
      <c r="F69" s="35"/>
      <c r="G69" s="35"/>
      <c r="H69" s="35">
        <v>60</v>
      </c>
      <c r="I69" s="35"/>
      <c r="J69" s="35"/>
      <c r="K69" s="35"/>
      <c r="L69" s="35"/>
      <c r="M69" s="35">
        <v>75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v>450</v>
      </c>
      <c r="AA69" s="21"/>
      <c r="AD69" s="67"/>
      <c r="AE69" s="118">
        <f t="shared" si="2"/>
        <v>585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13478</v>
      </c>
      <c r="C70" s="23">
        <f t="shared" si="32"/>
        <v>12173</v>
      </c>
      <c r="D70" s="15">
        <f t="shared" si="28"/>
        <v>0.90317554533313549</v>
      </c>
      <c r="E70" s="114">
        <v>16</v>
      </c>
      <c r="F70" s="35"/>
      <c r="G70" s="35">
        <v>116</v>
      </c>
      <c r="H70" s="35">
        <v>4061</v>
      </c>
      <c r="I70" s="35">
        <v>357</v>
      </c>
      <c r="J70" s="35">
        <v>62</v>
      </c>
      <c r="K70" s="35">
        <v>210</v>
      </c>
      <c r="L70" s="35"/>
      <c r="M70" s="35">
        <v>618</v>
      </c>
      <c r="N70" s="35">
        <v>20</v>
      </c>
      <c r="O70" s="35">
        <v>344</v>
      </c>
      <c r="P70" s="35">
        <v>401</v>
      </c>
      <c r="Q70" s="35">
        <v>240</v>
      </c>
      <c r="R70" s="35">
        <v>377</v>
      </c>
      <c r="S70" s="35">
        <v>64</v>
      </c>
      <c r="T70" s="35">
        <v>256</v>
      </c>
      <c r="U70" s="35">
        <v>52</v>
      </c>
      <c r="V70" s="35">
        <v>175</v>
      </c>
      <c r="W70" s="35"/>
      <c r="X70" s="35">
        <v>200</v>
      </c>
      <c r="Y70" s="35">
        <v>3640</v>
      </c>
      <c r="Z70" s="35">
        <v>980</v>
      </c>
      <c r="AA70" s="21"/>
      <c r="AD70" s="67"/>
      <c r="AE70" s="118">
        <f t="shared" si="2"/>
        <v>12173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3990</v>
      </c>
      <c r="C71" s="23">
        <f t="shared" si="32"/>
        <v>4262</v>
      </c>
      <c r="D71" s="15">
        <f t="shared" si="28"/>
        <v>1.068170426065163</v>
      </c>
      <c r="E71" s="114">
        <v>12</v>
      </c>
      <c r="F71" s="35"/>
      <c r="G71" s="35"/>
      <c r="H71" s="35">
        <v>1250</v>
      </c>
      <c r="I71" s="35">
        <v>126</v>
      </c>
      <c r="J71" s="35">
        <v>13</v>
      </c>
      <c r="K71" s="35">
        <v>256</v>
      </c>
      <c r="L71" s="35"/>
      <c r="M71" s="35">
        <v>97</v>
      </c>
      <c r="N71" s="35">
        <v>312</v>
      </c>
      <c r="O71" s="35">
        <v>373</v>
      </c>
      <c r="P71" s="35">
        <v>62</v>
      </c>
      <c r="Q71" s="106">
        <v>90</v>
      </c>
      <c r="R71" s="35">
        <v>16</v>
      </c>
      <c r="S71" s="35">
        <v>145</v>
      </c>
      <c r="T71" s="35">
        <v>447</v>
      </c>
      <c r="U71" s="35"/>
      <c r="V71" s="35">
        <v>27</v>
      </c>
      <c r="W71" s="35"/>
      <c r="X71" s="35">
        <v>230</v>
      </c>
      <c r="Y71" s="35">
        <v>368</v>
      </c>
      <c r="Z71" s="35">
        <v>450</v>
      </c>
      <c r="AA71" s="21"/>
      <c r="AD71" s="67"/>
      <c r="AE71" s="118">
        <f t="shared" ref="AE71:AE74" si="33">C71-AD71</f>
        <v>4262</v>
      </c>
      <c r="AF71" s="2" t="e">
        <f t="shared" ref="AF71:AF74" si="34">AE71/AD71</f>
        <v>#DIV/0!</v>
      </c>
    </row>
    <row r="72" spans="1:32" s="2" customFormat="1" ht="30" customHeight="1" x14ac:dyDescent="0.25">
      <c r="A72" s="18" t="s">
        <v>69</v>
      </c>
      <c r="B72" s="23">
        <v>956</v>
      </c>
      <c r="C72" s="23">
        <f t="shared" si="32"/>
        <v>0</v>
      </c>
      <c r="D72" s="15">
        <f t="shared" si="28"/>
        <v>0</v>
      </c>
      <c r="E72" s="11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7"/>
      <c r="R72" s="107"/>
      <c r="S72" s="45"/>
      <c r="T72" s="35"/>
      <c r="U72" s="35"/>
      <c r="V72" s="35"/>
      <c r="W72" s="35"/>
      <c r="X72" s="35"/>
      <c r="Y72" s="35"/>
      <c r="Z72" s="35"/>
      <c r="AA72" s="21"/>
      <c r="AD72" s="67"/>
      <c r="AE72" s="118">
        <f t="shared" si="33"/>
        <v>0</v>
      </c>
      <c r="AF72" s="2" t="e">
        <f t="shared" si="34"/>
        <v>#DIV/0!</v>
      </c>
    </row>
    <row r="73" spans="1:32" s="2" customFormat="1" ht="30" customHeight="1" x14ac:dyDescent="0.25">
      <c r="A73" s="18" t="s">
        <v>70</v>
      </c>
      <c r="B73" s="23">
        <v>390</v>
      </c>
      <c r="C73" s="23">
        <f t="shared" si="32"/>
        <v>427</v>
      </c>
      <c r="D73" s="15">
        <f t="shared" si="28"/>
        <v>1.094871794871795</v>
      </c>
      <c r="E73" s="114">
        <v>5</v>
      </c>
      <c r="F73" s="35"/>
      <c r="G73" s="35"/>
      <c r="H73" s="23"/>
      <c r="I73" s="88">
        <v>35</v>
      </c>
      <c r="J73" s="88"/>
      <c r="K73" s="35"/>
      <c r="L73" s="35"/>
      <c r="M73" s="35"/>
      <c r="N73" s="35"/>
      <c r="O73" s="35"/>
      <c r="P73" s="35"/>
      <c r="Q73" s="107"/>
      <c r="R73" s="107">
        <v>190</v>
      </c>
      <c r="S73" s="35">
        <v>43</v>
      </c>
      <c r="T73" s="35">
        <v>24</v>
      </c>
      <c r="U73" s="35"/>
      <c r="V73" s="35"/>
      <c r="W73" s="35"/>
      <c r="X73" s="35"/>
      <c r="Y73" s="35">
        <v>135</v>
      </c>
      <c r="Z73" s="35"/>
      <c r="AA73" s="21"/>
      <c r="AD73" s="67"/>
      <c r="AE73" s="118">
        <f t="shared" si="33"/>
        <v>427</v>
      </c>
      <c r="AF73" s="2" t="e">
        <f t="shared" si="34"/>
        <v>#DIV/0!</v>
      </c>
    </row>
    <row r="74" spans="1:32" s="2" customFormat="1" ht="30" customHeight="1" x14ac:dyDescent="0.25">
      <c r="A74" s="18" t="s">
        <v>71</v>
      </c>
      <c r="B74" s="23">
        <v>277</v>
      </c>
      <c r="C74" s="23">
        <f t="shared" si="32"/>
        <v>224</v>
      </c>
      <c r="D74" s="15">
        <f t="shared" si="28"/>
        <v>0.80866425992779778</v>
      </c>
      <c r="E74" s="114">
        <v>1</v>
      </c>
      <c r="F74" s="35"/>
      <c r="G74" s="35"/>
      <c r="H74" s="35"/>
      <c r="I74" s="35">
        <v>164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/>
      <c r="V74" s="35"/>
      <c r="W74" s="35"/>
      <c r="X74" s="35"/>
      <c r="Y74" s="35">
        <v>60</v>
      </c>
      <c r="Z74" s="35"/>
      <c r="AA74" s="21"/>
      <c r="AD74" s="67"/>
      <c r="AE74" s="118">
        <f t="shared" si="33"/>
        <v>224</v>
      </c>
      <c r="AF74" s="2" t="e">
        <f t="shared" si="34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2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122</v>
      </c>
      <c r="C76" s="19">
        <f t="shared" si="32"/>
        <v>121.7</v>
      </c>
      <c r="D76" s="15">
        <f t="shared" ref="D76:D83" si="35">C76/B76</f>
        <v>0.99754098360655741</v>
      </c>
      <c r="E76" s="114">
        <v>4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35">
        <v>15.7</v>
      </c>
      <c r="U76" s="35"/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2"/>
        <v>54</v>
      </c>
      <c r="D77" s="15" t="e">
        <f t="shared" si="35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113</v>
      </c>
      <c r="C78" s="23">
        <f>SUM(F78:Z78)</f>
        <v>70</v>
      </c>
      <c r="D78" s="15">
        <f t="shared" si="35"/>
        <v>0.61946902654867253</v>
      </c>
      <c r="E78" s="114">
        <v>2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20</v>
      </c>
      <c r="T78" s="35">
        <v>8</v>
      </c>
      <c r="U78" s="35"/>
      <c r="V78" s="35"/>
      <c r="W78" s="35"/>
      <c r="X78" s="35">
        <v>22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5"/>
        <v>#DIV/0!</v>
      </c>
      <c r="E79" s="11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5"/>
        <v>#DIV/0!</v>
      </c>
      <c r="E80" s="114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5"/>
        <v>#DIV/0!</v>
      </c>
      <c r="E81" s="114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5"/>
        <v>#DIV/0!</v>
      </c>
      <c r="E82" s="114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5"/>
        <v>#DIV/0!</v>
      </c>
      <c r="E83" s="114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5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customHeight="1" x14ac:dyDescent="0.25">
      <c r="A85" s="13" t="s">
        <v>78</v>
      </c>
      <c r="B85" s="38"/>
      <c r="C85" s="38">
        <f>SUM(F85:Z85)</f>
        <v>16352</v>
      </c>
      <c r="D85" s="15"/>
      <c r="E85" s="15"/>
      <c r="F85" s="109">
        <f t="shared" ref="F85:Z85" si="36">(F42-F86)</f>
        <v>300</v>
      </c>
      <c r="G85" s="109">
        <f t="shared" si="36"/>
        <v>711</v>
      </c>
      <c r="H85" s="109">
        <f t="shared" si="36"/>
        <v>585</v>
      </c>
      <c r="I85" s="109">
        <f t="shared" si="36"/>
        <v>168</v>
      </c>
      <c r="J85" s="109">
        <f t="shared" si="36"/>
        <v>76</v>
      </c>
      <c r="K85" s="109">
        <f t="shared" si="36"/>
        <v>1717</v>
      </c>
      <c r="L85" s="109">
        <f t="shared" si="36"/>
        <v>876</v>
      </c>
      <c r="M85" s="109">
        <f t="shared" si="36"/>
        <v>295</v>
      </c>
      <c r="N85" s="109">
        <f t="shared" si="36"/>
        <v>30</v>
      </c>
      <c r="O85" s="109">
        <f t="shared" si="36"/>
        <v>377</v>
      </c>
      <c r="P85" s="109">
        <f t="shared" si="36"/>
        <v>720</v>
      </c>
      <c r="Q85" s="109">
        <f t="shared" si="36"/>
        <v>2400</v>
      </c>
      <c r="R85" s="109">
        <f t="shared" si="36"/>
        <v>268</v>
      </c>
      <c r="S85" s="109">
        <f t="shared" si="36"/>
        <v>1510</v>
      </c>
      <c r="T85" s="109">
        <f t="shared" si="36"/>
        <v>1709</v>
      </c>
      <c r="U85" s="109">
        <f t="shared" si="36"/>
        <v>715</v>
      </c>
      <c r="V85" s="109">
        <f t="shared" si="36"/>
        <v>350</v>
      </c>
      <c r="W85" s="109">
        <f t="shared" si="36"/>
        <v>0</v>
      </c>
      <c r="X85" s="109">
        <f t="shared" si="36"/>
        <v>701</v>
      </c>
      <c r="Y85" s="109">
        <f t="shared" si="36"/>
        <v>1834</v>
      </c>
      <c r="Z85" s="109">
        <f t="shared" si="36"/>
        <v>1010</v>
      </c>
      <c r="AD85" s="121"/>
      <c r="AE85" s="121"/>
    </row>
    <row r="86" spans="1:31" ht="30" customHeight="1" x14ac:dyDescent="0.25">
      <c r="A86" s="13" t="s">
        <v>79</v>
      </c>
      <c r="B86" s="23"/>
      <c r="C86" s="23">
        <f>SUM(F86:Z86)</f>
        <v>115151</v>
      </c>
      <c r="D86" s="15"/>
      <c r="E86" s="15"/>
      <c r="F86" s="30">
        <v>8027</v>
      </c>
      <c r="G86" s="30">
        <v>4591</v>
      </c>
      <c r="H86" s="30">
        <v>13040</v>
      </c>
      <c r="I86" s="30">
        <v>6791</v>
      </c>
      <c r="J86" s="30">
        <v>1877</v>
      </c>
      <c r="K86" s="30">
        <v>8391</v>
      </c>
      <c r="L86" s="30">
        <v>3806</v>
      </c>
      <c r="M86" s="30">
        <v>6941</v>
      </c>
      <c r="N86" s="30">
        <v>4925</v>
      </c>
      <c r="O86" s="30">
        <v>1401</v>
      </c>
      <c r="P86" s="30">
        <v>1431</v>
      </c>
      <c r="Q86" s="30">
        <v>2090</v>
      </c>
      <c r="R86" s="30">
        <v>8672</v>
      </c>
      <c r="S86" s="30">
        <v>3803</v>
      </c>
      <c r="T86" s="30">
        <v>6392</v>
      </c>
      <c r="U86" s="30">
        <v>3472</v>
      </c>
      <c r="V86" s="30">
        <v>3398</v>
      </c>
      <c r="W86" s="30">
        <v>1948</v>
      </c>
      <c r="X86" s="30">
        <v>3825</v>
      </c>
      <c r="Y86" s="30">
        <v>14880</v>
      </c>
      <c r="Z86" s="30">
        <v>5450</v>
      </c>
      <c r="AA86" s="20"/>
    </row>
    <row r="87" spans="1:31" ht="30" hidden="1" customHeight="1" x14ac:dyDescent="0.25">
      <c r="A87" s="13"/>
      <c r="B87" s="32"/>
      <c r="C87" s="23"/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38"/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7">
        <f>SUM(F89:Z89)</f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41"/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38">
        <f>C42+C55+C59+C63+C64</f>
        <v>168114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9" t="e">
        <f>C91/C90</f>
        <v>#DIV/0!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166</v>
      </c>
      <c r="B93" s="74"/>
      <c r="C93" s="74"/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7">
        <f>SUM(F94:Z94)</f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6"/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148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149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6">
        <f>SUM(F98:Z98)</f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6">
        <f>SUM(F99:Z99)</f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7">
        <f>SUM(F100:Z100)</f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7">
        <f>SUM(F101:Z101)</f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202</v>
      </c>
      <c r="B102" s="23"/>
      <c r="C102" s="27">
        <f>SUM(F102:Z102)</f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7">H100-H99</f>
        <v>17818</v>
      </c>
      <c r="I102" s="88">
        <v>18910</v>
      </c>
      <c r="J102" s="88">
        <f t="shared" si="37"/>
        <v>9522</v>
      </c>
      <c r="K102" s="88">
        <f t="shared" si="37"/>
        <v>22534</v>
      </c>
      <c r="L102" s="88">
        <f t="shared" si="37"/>
        <v>13480</v>
      </c>
      <c r="M102" s="88">
        <f t="shared" si="37"/>
        <v>13503</v>
      </c>
      <c r="N102" s="88">
        <f>N100-N99</f>
        <v>15249</v>
      </c>
      <c r="O102" s="88">
        <f t="shared" si="37"/>
        <v>5835</v>
      </c>
      <c r="P102" s="88">
        <f>P100-P99-P98</f>
        <v>8520</v>
      </c>
      <c r="Q102" s="88">
        <f t="shared" si="37"/>
        <v>14945</v>
      </c>
      <c r="R102" s="88">
        <f>R100-R98-R99</f>
        <v>16470</v>
      </c>
      <c r="S102" s="88">
        <v>17176</v>
      </c>
      <c r="T102" s="88">
        <f t="shared" si="37"/>
        <v>18511</v>
      </c>
      <c r="U102" s="88">
        <f>U100-U99</f>
        <v>13696</v>
      </c>
      <c r="V102" s="88">
        <f t="shared" si="37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172</v>
      </c>
      <c r="B103" s="29">
        <f>B101/B100</f>
        <v>0.98273240839371168</v>
      </c>
      <c r="C103" s="29">
        <f>C101/C94</f>
        <v>0.99624553218329814</v>
      </c>
      <c r="D103" s="15">
        <f>C103/B103</f>
        <v>1.0137505628939967</v>
      </c>
      <c r="E103" s="15"/>
      <c r="F103" s="29">
        <f>F101/F102</f>
        <v>1</v>
      </c>
      <c r="G103" s="29">
        <f t="shared" ref="G103:Z103" si="38">G101/G102</f>
        <v>1</v>
      </c>
      <c r="H103" s="29">
        <f t="shared" si="38"/>
        <v>1</v>
      </c>
      <c r="I103" s="29">
        <f t="shared" si="38"/>
        <v>1</v>
      </c>
      <c r="J103" s="29">
        <f t="shared" si="38"/>
        <v>1</v>
      </c>
      <c r="K103" s="29">
        <f t="shared" si="38"/>
        <v>1</v>
      </c>
      <c r="L103" s="29">
        <f t="shared" si="38"/>
        <v>1</v>
      </c>
      <c r="M103" s="29">
        <f t="shared" si="38"/>
        <v>0.99807450196252689</v>
      </c>
      <c r="N103" s="29">
        <f>N101/N102</f>
        <v>1</v>
      </c>
      <c r="O103" s="29">
        <f t="shared" si="38"/>
        <v>1</v>
      </c>
      <c r="P103" s="29">
        <f t="shared" si="38"/>
        <v>0.98802816901408452</v>
      </c>
      <c r="Q103" s="29">
        <f t="shared" si="38"/>
        <v>1</v>
      </c>
      <c r="R103" s="29">
        <f t="shared" si="38"/>
        <v>1</v>
      </c>
      <c r="S103" s="29">
        <f t="shared" si="38"/>
        <v>1</v>
      </c>
      <c r="T103" s="29">
        <f t="shared" si="38"/>
        <v>0.99675868402571444</v>
      </c>
      <c r="U103" s="29">
        <f t="shared" si="38"/>
        <v>0.99342873831775702</v>
      </c>
      <c r="V103" s="29">
        <f t="shared" si="38"/>
        <v>0.99635246688423884</v>
      </c>
      <c r="W103" s="29">
        <f t="shared" si="38"/>
        <v>1</v>
      </c>
      <c r="X103" s="29">
        <f t="shared" si="38"/>
        <v>1</v>
      </c>
      <c r="Y103" s="29">
        <f>Y101/Y102</f>
        <v>1</v>
      </c>
      <c r="Z103" s="29">
        <f t="shared" si="38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6">
        <f>C102-C101</f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39">G102-G101</f>
        <v>0</v>
      </c>
      <c r="H104" s="88">
        <f t="shared" si="39"/>
        <v>0</v>
      </c>
      <c r="I104" s="88">
        <f>I102-I101</f>
        <v>0</v>
      </c>
      <c r="J104" s="88">
        <f>J102-J101</f>
        <v>0</v>
      </c>
      <c r="K104" s="88">
        <f t="shared" si="39"/>
        <v>0</v>
      </c>
      <c r="L104" s="88">
        <f t="shared" si="39"/>
        <v>0</v>
      </c>
      <c r="M104" s="88">
        <f t="shared" si="39"/>
        <v>26</v>
      </c>
      <c r="N104" s="88">
        <f>N102-N101</f>
        <v>0</v>
      </c>
      <c r="O104" s="88">
        <f>O102-O101</f>
        <v>0</v>
      </c>
      <c r="P104" s="88">
        <f t="shared" ref="P104:Z104" si="40">P102-P101</f>
        <v>102</v>
      </c>
      <c r="Q104" s="88">
        <f t="shared" si="40"/>
        <v>0</v>
      </c>
      <c r="R104" s="88">
        <f>R102-R101</f>
        <v>0</v>
      </c>
      <c r="S104" s="88">
        <f t="shared" si="40"/>
        <v>0</v>
      </c>
      <c r="T104" s="88">
        <f t="shared" si="40"/>
        <v>60</v>
      </c>
      <c r="U104" s="88">
        <f t="shared" si="40"/>
        <v>90</v>
      </c>
      <c r="V104" s="88">
        <f t="shared" si="40"/>
        <v>38</v>
      </c>
      <c r="W104" s="88">
        <f t="shared" si="40"/>
        <v>0</v>
      </c>
      <c r="X104" s="88">
        <f>X102-X101</f>
        <v>0</v>
      </c>
      <c r="Y104" s="88">
        <f t="shared" si="40"/>
        <v>0</v>
      </c>
      <c r="Z104" s="88">
        <f t="shared" si="40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6">
        <f t="shared" ref="C105:C109" si="41">SUM(F105:Z105)</f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6">
        <f t="shared" si="41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6">
        <f t="shared" si="41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6">
        <f t="shared" si="41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206</v>
      </c>
      <c r="B109" s="88"/>
      <c r="C109" s="26">
        <f t="shared" si="41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7">
        <f>SUM(F110:Z110)</f>
        <v>298518</v>
      </c>
      <c r="D110" s="15">
        <f t="shared" ref="D110:D135" si="42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172</v>
      </c>
      <c r="B111" s="29">
        <f>B110/B100</f>
        <v>0.98273240839371168</v>
      </c>
      <c r="C111" s="29">
        <f>C101/C94</f>
        <v>0.99624553218329814</v>
      </c>
      <c r="D111" s="15">
        <f t="shared" si="42"/>
        <v>1.0137505628939967</v>
      </c>
      <c r="E111" s="15"/>
      <c r="F111" s="29">
        <f t="shared" ref="F111" si="43">F110/F100</f>
        <v>1</v>
      </c>
      <c r="G111" s="29">
        <f>G110/G100</f>
        <v>0.9907904058293695</v>
      </c>
      <c r="H111" s="29">
        <f t="shared" ref="H111:Z111" si="44">H110/H100</f>
        <v>1</v>
      </c>
      <c r="I111" s="29">
        <f t="shared" si="44"/>
        <v>0.98700349705099433</v>
      </c>
      <c r="J111" s="29">
        <f t="shared" si="44"/>
        <v>1</v>
      </c>
      <c r="K111" s="29">
        <f t="shared" si="44"/>
        <v>1</v>
      </c>
      <c r="L111" s="29">
        <f t="shared" si="44"/>
        <v>1</v>
      </c>
      <c r="M111" s="29">
        <f t="shared" si="44"/>
        <v>0.99807450196252689</v>
      </c>
      <c r="N111" s="29">
        <f>N102/N101</f>
        <v>1</v>
      </c>
      <c r="O111" s="29">
        <f>O110/O100</f>
        <v>1</v>
      </c>
      <c r="P111" s="29">
        <f t="shared" si="44"/>
        <v>0.97127033575631705</v>
      </c>
      <c r="Q111" s="29">
        <f t="shared" si="44"/>
        <v>0.98679432155827007</v>
      </c>
      <c r="R111" s="29">
        <f t="shared" si="44"/>
        <v>0.94475993804852865</v>
      </c>
      <c r="S111" s="29">
        <f t="shared" si="44"/>
        <v>1.0122583686940123</v>
      </c>
      <c r="T111" s="29">
        <f t="shared" si="44"/>
        <v>0.98400085328782461</v>
      </c>
      <c r="U111" s="29">
        <f t="shared" si="44"/>
        <v>0.99342873831775702</v>
      </c>
      <c r="V111" s="29">
        <f t="shared" si="44"/>
        <v>0.99444337995784637</v>
      </c>
      <c r="W111" s="29">
        <f t="shared" si="44"/>
        <v>0.92868379653906663</v>
      </c>
      <c r="X111" s="29">
        <f t="shared" si="44"/>
        <v>0.99613077964790098</v>
      </c>
      <c r="Y111" s="29">
        <f t="shared" si="44"/>
        <v>0.9851573071718539</v>
      </c>
      <c r="Z111" s="29">
        <f t="shared" si="44"/>
        <v>1</v>
      </c>
      <c r="AD111" s="119"/>
      <c r="AE111" s="119"/>
    </row>
    <row r="112" spans="1:31" s="12" customFormat="1" ht="30" hidden="1" customHeight="1" x14ac:dyDescent="0.2">
      <c r="A112" s="11" t="s">
        <v>194</v>
      </c>
      <c r="B112" s="88">
        <v>167595</v>
      </c>
      <c r="C112" s="26">
        <f t="shared" ref="C112:C123" si="45">SUM(F112:Z112)</f>
        <v>167628</v>
      </c>
      <c r="D112" s="15">
        <f t="shared" si="42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6">
        <f t="shared" si="45"/>
        <v>10625</v>
      </c>
      <c r="D113" s="15">
        <f t="shared" si="42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6">
        <f t="shared" si="45"/>
        <v>93152.8</v>
      </c>
      <c r="D114" s="15">
        <f t="shared" si="42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6">
        <f t="shared" si="45"/>
        <v>1145</v>
      </c>
      <c r="D115" s="15">
        <f t="shared" si="42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181</v>
      </c>
      <c r="B116" s="88"/>
      <c r="C116" s="26">
        <v>595200</v>
      </c>
      <c r="D116" s="15" t="e">
        <f t="shared" si="42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206</v>
      </c>
      <c r="B117" s="88">
        <v>1368</v>
      </c>
      <c r="C117" s="26">
        <f>SUM(F117:Z117)</f>
        <v>1023</v>
      </c>
      <c r="D117" s="15">
        <f t="shared" si="42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182</v>
      </c>
      <c r="B118" s="27">
        <v>582036</v>
      </c>
      <c r="C118" s="27">
        <f>SUM(F118:Z118)</f>
        <v>1016681.1000000001</v>
      </c>
      <c r="D118" s="15">
        <f t="shared" si="42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87">
        <f>C118/C116</f>
        <v>1.7081335685483872</v>
      </c>
      <c r="D119" s="15" t="e">
        <f t="shared" si="42"/>
        <v>#DIV/0!</v>
      </c>
      <c r="E119" s="15"/>
      <c r="F119" s="87" t="e">
        <f t="shared" ref="F119:Z119" si="46">F118/F116</f>
        <v>#DIV/0!</v>
      </c>
      <c r="G119" s="87" t="e">
        <f t="shared" si="46"/>
        <v>#DIV/0!</v>
      </c>
      <c r="H119" s="88" t="e">
        <f t="shared" si="46"/>
        <v>#DIV/0!</v>
      </c>
      <c r="I119" s="88" t="e">
        <f t="shared" si="46"/>
        <v>#DIV/0!</v>
      </c>
      <c r="J119" s="88" t="e">
        <f t="shared" si="46"/>
        <v>#DIV/0!</v>
      </c>
      <c r="K119" s="88" t="e">
        <f t="shared" si="46"/>
        <v>#DIV/0!</v>
      </c>
      <c r="L119" s="88" t="e">
        <f t="shared" si="46"/>
        <v>#DIV/0!</v>
      </c>
      <c r="M119" s="88" t="e">
        <f t="shared" si="46"/>
        <v>#DIV/0!</v>
      </c>
      <c r="N119" s="88" t="e">
        <f t="shared" si="46"/>
        <v>#DIV/0!</v>
      </c>
      <c r="O119" s="88" t="e">
        <f t="shared" si="46"/>
        <v>#DIV/0!</v>
      </c>
      <c r="P119" s="88" t="e">
        <f t="shared" si="46"/>
        <v>#DIV/0!</v>
      </c>
      <c r="Q119" s="88" t="e">
        <f t="shared" si="46"/>
        <v>#DIV/0!</v>
      </c>
      <c r="R119" s="88" t="e">
        <f t="shared" si="46"/>
        <v>#DIV/0!</v>
      </c>
      <c r="S119" s="88" t="e">
        <f t="shared" si="46"/>
        <v>#DIV/0!</v>
      </c>
      <c r="T119" s="88" t="e">
        <f t="shared" si="46"/>
        <v>#DIV/0!</v>
      </c>
      <c r="U119" s="88" t="e">
        <f t="shared" si="46"/>
        <v>#DIV/0!</v>
      </c>
      <c r="V119" s="88" t="e">
        <f t="shared" si="46"/>
        <v>#DIV/0!</v>
      </c>
      <c r="W119" s="88" t="e">
        <f t="shared" si="46"/>
        <v>#DIV/0!</v>
      </c>
      <c r="X119" s="88" t="e">
        <f t="shared" si="46"/>
        <v>#DIV/0!</v>
      </c>
      <c r="Y119" s="88" t="e">
        <f t="shared" si="46"/>
        <v>#DIV/0!</v>
      </c>
      <c r="Z119" s="88" t="e">
        <f t="shared" si="46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6">
        <f t="shared" si="45"/>
        <v>581715.6100000001</v>
      </c>
      <c r="D120" s="15">
        <f t="shared" si="42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6">
        <f t="shared" si="45"/>
        <v>32792</v>
      </c>
      <c r="D121" s="15">
        <f t="shared" si="42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6">
        <f t="shared" si="45"/>
        <v>303410.90000000002</v>
      </c>
      <c r="D122" s="15">
        <f t="shared" si="42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6">
        <f t="shared" si="45"/>
        <v>4566.5</v>
      </c>
      <c r="D123" s="15">
        <f t="shared" si="42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206</v>
      </c>
      <c r="B124" s="88">
        <v>11367</v>
      </c>
      <c r="C124" s="26">
        <f>SUM(F124:Z124)</f>
        <v>6150</v>
      </c>
      <c r="D124" s="15">
        <f t="shared" si="42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49">
        <f>C118/C110*10</f>
        <v>34.057614616204049</v>
      </c>
      <c r="D125" s="15">
        <f t="shared" si="42"/>
        <v>1.7436829744375366</v>
      </c>
      <c r="E125" s="15"/>
      <c r="F125" s="99">
        <f t="shared" ref="F125:H125" si="47">F118/F110*10</f>
        <v>48.629786144192593</v>
      </c>
      <c r="G125" s="99">
        <f t="shared" si="47"/>
        <v>30</v>
      </c>
      <c r="H125" s="99">
        <f t="shared" si="47"/>
        <v>35.006734762599621</v>
      </c>
      <c r="I125" s="99">
        <f t="shared" ref="I125:K125" si="48">I118/I110*10</f>
        <v>33.80750925436277</v>
      </c>
      <c r="J125" s="99">
        <f t="shared" si="48"/>
        <v>30.394875026254986</v>
      </c>
      <c r="K125" s="99">
        <f t="shared" si="48"/>
        <v>35.919943196946839</v>
      </c>
      <c r="L125" s="99">
        <f t="shared" ref="L125" si="49">L118/L110*10</f>
        <v>35.371513353115731</v>
      </c>
      <c r="M125" s="99">
        <f>M118/M110*10</f>
        <v>30.673740446686949</v>
      </c>
      <c r="N125" s="99">
        <f t="shared" ref="N125:T125" si="50">N118/N110*10</f>
        <v>34.044855400354123</v>
      </c>
      <c r="O125" s="99">
        <f t="shared" si="50"/>
        <v>29.295629820051413</v>
      </c>
      <c r="P125" s="99">
        <f t="shared" si="50"/>
        <v>30.736516987407935</v>
      </c>
      <c r="Q125" s="99">
        <f t="shared" si="50"/>
        <v>29.472064235530276</v>
      </c>
      <c r="R125" s="99">
        <f t="shared" si="50"/>
        <v>30.483910139647847</v>
      </c>
      <c r="S125" s="99">
        <f t="shared" si="50"/>
        <v>33.568933395435494</v>
      </c>
      <c r="T125" s="99">
        <f t="shared" si="50"/>
        <v>39.222426968727987</v>
      </c>
      <c r="U125" s="99">
        <f t="shared" ref="U125" si="51">U118/U110*10</f>
        <v>31.45965015434367</v>
      </c>
      <c r="V125" s="99">
        <f t="shared" ref="V125:Z125" si="52">V118/V110*10</f>
        <v>32.657032755298651</v>
      </c>
      <c r="W125" s="99">
        <f t="shared" si="52"/>
        <v>29.708262751741014</v>
      </c>
      <c r="X125" s="99">
        <f t="shared" si="52"/>
        <v>30.078979737165792</v>
      </c>
      <c r="Y125" s="99">
        <f>Y118/Y110*10</f>
        <v>38.391209168562476</v>
      </c>
      <c r="Z125" s="99">
        <f t="shared" si="52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C128" si="53">B120/B112*10</f>
        <v>20.248575434828009</v>
      </c>
      <c r="C126" s="50">
        <f t="shared" si="53"/>
        <v>34.702771016775245</v>
      </c>
      <c r="D126" s="15">
        <f t="shared" si="42"/>
        <v>1.7138376538373998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4">H120/H112*10</f>
        <v>21.182547399124939</v>
      </c>
      <c r="I126" s="100">
        <f t="shared" ref="I126:K126" si="55">I120/I112*10</f>
        <v>34.243744301489215</v>
      </c>
      <c r="J126" s="100">
        <f t="shared" si="55"/>
        <v>31.350388651379713</v>
      </c>
      <c r="K126" s="100">
        <f t="shared" si="55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6">N120/N112*10</f>
        <v>34.36738619363112</v>
      </c>
      <c r="O126" s="100">
        <f t="shared" si="56"/>
        <v>28.955983994179704</v>
      </c>
      <c r="P126" s="100">
        <f t="shared" ref="P126:Z126" si="57">P120/P112*10</f>
        <v>34.034102511741878</v>
      </c>
      <c r="Q126" s="100">
        <f t="shared" si="57"/>
        <v>31.070482915143106</v>
      </c>
      <c r="R126" s="100">
        <f t="shared" si="57"/>
        <v>34.067059356592665</v>
      </c>
      <c r="S126" s="100">
        <f t="shared" si="57"/>
        <v>35.687318489835434</v>
      </c>
      <c r="T126" s="100">
        <f t="shared" si="57"/>
        <v>40.415645176382512</v>
      </c>
      <c r="U126" s="100">
        <f t="shared" si="57"/>
        <v>32.172877556738584</v>
      </c>
      <c r="V126" s="100">
        <f t="shared" si="57"/>
        <v>33.585025380710661</v>
      </c>
      <c r="W126" s="100">
        <f t="shared" si="57"/>
        <v>27.143280925541383</v>
      </c>
      <c r="X126" s="100">
        <f t="shared" si="57"/>
        <v>33.555192766545268</v>
      </c>
      <c r="Y126" s="98">
        <f t="shared" si="57"/>
        <v>39.161906461977864</v>
      </c>
      <c r="Z126" s="100">
        <f t="shared" si="57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3"/>
        <v>19.234021137393057</v>
      </c>
      <c r="C127" s="50">
        <f t="shared" si="53"/>
        <v>30.863058823529414</v>
      </c>
      <c r="D127" s="15">
        <f t="shared" si="42"/>
        <v>1.604607721030743</v>
      </c>
      <c r="E127" s="15"/>
      <c r="F127" s="98">
        <f>F121/F113*10</f>
        <v>30.416666666666664</v>
      </c>
      <c r="G127" s="98">
        <f t="shared" ref="G127" si="58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59">N121/N113*10</f>
        <v>15</v>
      </c>
      <c r="O127" s="98">
        <f t="shared" si="59"/>
        <v>27.906976744186046</v>
      </c>
      <c r="P127" s="98">
        <f t="shared" si="59"/>
        <v>28.751219512195121</v>
      </c>
      <c r="Q127" s="98">
        <f t="shared" si="59"/>
        <v>30</v>
      </c>
      <c r="R127" s="98">
        <f t="shared" si="59"/>
        <v>23.888888888888889</v>
      </c>
      <c r="S127" s="98">
        <f t="shared" si="59"/>
        <v>22.027027027027025</v>
      </c>
      <c r="T127" s="98">
        <f t="shared" si="59"/>
        <v>23.313373253493012</v>
      </c>
      <c r="U127" s="98">
        <f t="shared" si="59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3"/>
        <v>18.94015922391522</v>
      </c>
      <c r="C128" s="50">
        <f t="shared" si="53"/>
        <v>32.571312939600311</v>
      </c>
      <c r="D128" s="15">
        <f t="shared" si="42"/>
        <v>1.7196958354221967</v>
      </c>
      <c r="E128" s="15"/>
      <c r="F128" s="98">
        <f t="shared" ref="F128:Z128" si="60">F122/F114*10</f>
        <v>43.006060606060608</v>
      </c>
      <c r="G128" s="98">
        <f t="shared" ref="G128" si="61">G122/G114*10</f>
        <v>31</v>
      </c>
      <c r="H128" s="98">
        <f t="shared" si="60"/>
        <v>28.930587337909994</v>
      </c>
      <c r="I128" s="98">
        <f t="shared" si="60"/>
        <v>33.764175433802428</v>
      </c>
      <c r="J128" s="98">
        <f t="shared" si="60"/>
        <v>29.222437137330751</v>
      </c>
      <c r="K128" s="98">
        <f t="shared" si="60"/>
        <v>37.399770904925546</v>
      </c>
      <c r="L128" s="98">
        <f t="shared" si="60"/>
        <v>36.15174506828528</v>
      </c>
      <c r="M128" s="98">
        <f t="shared" si="60"/>
        <v>30.825026511134674</v>
      </c>
      <c r="N128" s="98">
        <f t="shared" si="60"/>
        <v>32.962962962962962</v>
      </c>
      <c r="O128" s="98">
        <f t="shared" si="60"/>
        <v>28.515557847687809</v>
      </c>
      <c r="P128" s="98">
        <f t="shared" si="60"/>
        <v>34.423428920073214</v>
      </c>
      <c r="Q128" s="98">
        <f t="shared" si="60"/>
        <v>27.746187158727167</v>
      </c>
      <c r="R128" s="98">
        <f t="shared" si="60"/>
        <v>25.435793143521209</v>
      </c>
      <c r="S128" s="98">
        <f t="shared" si="60"/>
        <v>31.100455136540962</v>
      </c>
      <c r="T128" s="98">
        <f t="shared" si="60"/>
        <v>39.314484769928711</v>
      </c>
      <c r="U128" s="98">
        <f t="shared" si="60"/>
        <v>31.755359877488516</v>
      </c>
      <c r="V128" s="98">
        <f t="shared" si="60"/>
        <v>29.49984370115661</v>
      </c>
      <c r="W128" s="98">
        <f t="shared" si="60"/>
        <v>30.271800679501698</v>
      </c>
      <c r="X128" s="98">
        <f t="shared" si="60"/>
        <v>25.997719498289623</v>
      </c>
      <c r="Y128" s="98">
        <f t="shared" si="60"/>
        <v>40.033281825745874</v>
      </c>
      <c r="Z128" s="98">
        <f t="shared" si="60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50">
        <f>C123/C115*10</f>
        <v>39.882096069869</v>
      </c>
      <c r="D129" s="15">
        <f t="shared" si="42"/>
        <v>2.5591011644832609</v>
      </c>
      <c r="E129" s="15"/>
      <c r="F129" s="98">
        <f>F123/F115*10</f>
        <v>99.3993993993994</v>
      </c>
      <c r="G129" s="50"/>
      <c r="H129" s="88">
        <f t="shared" ref="H129" si="62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3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205</v>
      </c>
      <c r="B130" s="50">
        <f>B124/B117*10</f>
        <v>83.09210526315789</v>
      </c>
      <c r="C130" s="50">
        <f>C124/C117*10</f>
        <v>60.117302052785924</v>
      </c>
      <c r="D130" s="15">
        <f t="shared" si="42"/>
        <v>0.72350197244841341</v>
      </c>
      <c r="E130" s="15"/>
      <c r="F130" s="50"/>
      <c r="G130" s="50"/>
      <c r="H130" s="88">
        <f>H124/H117*10</f>
        <v>46.923076923076927</v>
      </c>
      <c r="I130" s="88">
        <f t="shared" ref="I130" si="64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5">T124/T117*10</f>
        <v>45.588235294117645</v>
      </c>
      <c r="U130" s="88">
        <f t="shared" si="65"/>
        <v>79.285714285714292</v>
      </c>
      <c r="V130" s="88"/>
      <c r="W130" s="88"/>
      <c r="X130" s="88"/>
      <c r="Y130" s="88">
        <f t="shared" si="65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144</v>
      </c>
      <c r="B131" s="55"/>
      <c r="C131" s="52">
        <f>SUM(F131:Z131)</f>
        <v>288582</v>
      </c>
      <c r="D131" s="15" t="e">
        <f t="shared" si="42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52">
        <f>SUM(F132:Z132)</f>
        <v>4968</v>
      </c>
      <c r="D132" s="15">
        <f t="shared" si="42"/>
        <v>2.265389876880985</v>
      </c>
      <c r="E132" s="15"/>
      <c r="F132" s="47">
        <f t="shared" ref="F132:Z132" si="66">(F110-F131)/2</f>
        <v>159</v>
      </c>
      <c r="G132" s="47">
        <f t="shared" si="66"/>
        <v>50</v>
      </c>
      <c r="H132" s="47">
        <f t="shared" si="66"/>
        <v>466</v>
      </c>
      <c r="I132" s="47">
        <f t="shared" si="66"/>
        <v>518</v>
      </c>
      <c r="J132" s="47">
        <f t="shared" si="66"/>
        <v>388</v>
      </c>
      <c r="K132" s="47">
        <f t="shared" si="66"/>
        <v>175.5</v>
      </c>
      <c r="L132" s="47">
        <f t="shared" si="66"/>
        <v>207.5</v>
      </c>
      <c r="M132" s="47">
        <f t="shared" si="66"/>
        <v>604</v>
      </c>
      <c r="N132" s="47">
        <f t="shared" si="66"/>
        <v>255.5</v>
      </c>
      <c r="O132" s="47">
        <f t="shared" si="66"/>
        <v>94.5</v>
      </c>
      <c r="P132" s="47">
        <f t="shared" si="66"/>
        <v>355</v>
      </c>
      <c r="Q132" s="47">
        <f t="shared" si="66"/>
        <v>81</v>
      </c>
      <c r="R132" s="47">
        <f t="shared" si="66"/>
        <v>149</v>
      </c>
      <c r="S132" s="47">
        <f t="shared" si="66"/>
        <v>193.5</v>
      </c>
      <c r="T132" s="47">
        <f t="shared" si="66"/>
        <v>130</v>
      </c>
      <c r="U132" s="47">
        <f t="shared" si="66"/>
        <v>480</v>
      </c>
      <c r="V132" s="47">
        <f t="shared" si="66"/>
        <v>47.5</v>
      </c>
      <c r="W132" s="47">
        <f t="shared" si="66"/>
        <v>82.5</v>
      </c>
      <c r="X132" s="47">
        <f t="shared" si="66"/>
        <v>311.5</v>
      </c>
      <c r="Y132" s="47">
        <f t="shared" si="66"/>
        <v>159</v>
      </c>
      <c r="Z132" s="47">
        <f t="shared" si="66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7">
        <f>SUM(F133:Z133)</f>
        <v>317</v>
      </c>
      <c r="D133" s="15">
        <f t="shared" si="42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7">
        <f t="shared" ref="C134" si="67">SUM(F134:Z134)</f>
        <v>0</v>
      </c>
      <c r="D134" s="15" t="e">
        <f t="shared" si="42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7">
        <f>SUM(F135:Z135)</f>
        <v>5700</v>
      </c>
      <c r="D135" s="15">
        <f t="shared" si="42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7">
        <f>SUM(F136:Z136)</f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7">
        <f>C135-C136</f>
        <v>5070.5</v>
      </c>
      <c r="D137" s="15">
        <f>C137/B137</f>
        <v>1.0360645688598284</v>
      </c>
      <c r="E137" s="15"/>
      <c r="F137" s="47">
        <v>158</v>
      </c>
      <c r="G137" s="47">
        <f t="shared" ref="G137:Z137" si="68">G135-G136</f>
        <v>54</v>
      </c>
      <c r="H137" s="47">
        <f t="shared" si="68"/>
        <v>782</v>
      </c>
      <c r="I137" s="47">
        <f>377-I136</f>
        <v>343</v>
      </c>
      <c r="J137" s="47">
        <f t="shared" si="68"/>
        <v>10</v>
      </c>
      <c r="K137" s="47">
        <f t="shared" si="68"/>
        <v>144</v>
      </c>
      <c r="L137" s="47">
        <v>604.5</v>
      </c>
      <c r="M137" s="47">
        <f t="shared" si="68"/>
        <v>739</v>
      </c>
      <c r="N137" s="47">
        <f t="shared" si="68"/>
        <v>217</v>
      </c>
      <c r="O137" s="47">
        <f t="shared" si="68"/>
        <v>30</v>
      </c>
      <c r="P137" s="47">
        <v>194</v>
      </c>
      <c r="Q137" s="47">
        <f t="shared" si="68"/>
        <v>232</v>
      </c>
      <c r="R137" s="47">
        <v>14</v>
      </c>
      <c r="S137" s="47">
        <f t="shared" si="68"/>
        <v>679</v>
      </c>
      <c r="T137" s="47">
        <f t="shared" si="68"/>
        <v>154</v>
      </c>
      <c r="U137" s="47">
        <f>U135-U136</f>
        <v>46</v>
      </c>
      <c r="V137" s="47">
        <f t="shared" si="68"/>
        <v>115</v>
      </c>
      <c r="W137" s="47">
        <f>W135-W136</f>
        <v>23.5</v>
      </c>
      <c r="X137" s="47">
        <f>X135-X136</f>
        <v>256</v>
      </c>
      <c r="Y137" s="47">
        <f t="shared" si="68"/>
        <v>383</v>
      </c>
      <c r="Z137" s="47">
        <f t="shared" si="68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7">
        <f>SUM(F138:Z138)</f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176</v>
      </c>
      <c r="B139" s="32">
        <f>B138/B137</f>
        <v>1</v>
      </c>
      <c r="C139" s="32">
        <f>C138/C137</f>
        <v>0.9979291983039148</v>
      </c>
      <c r="D139" s="15">
        <f>C139/B139</f>
        <v>0.9979291983039148</v>
      </c>
      <c r="E139" s="15"/>
      <c r="F139" s="34">
        <f>F138/F137</f>
        <v>1</v>
      </c>
      <c r="G139" s="34">
        <f t="shared" ref="G139:Y139" si="69">G138/G137</f>
        <v>1</v>
      </c>
      <c r="H139" s="34">
        <f t="shared" si="69"/>
        <v>1</v>
      </c>
      <c r="I139" s="34">
        <f t="shared" si="69"/>
        <v>1</v>
      </c>
      <c r="J139" s="34">
        <f t="shared" si="69"/>
        <v>1</v>
      </c>
      <c r="K139" s="34">
        <f t="shared" si="69"/>
        <v>1</v>
      </c>
      <c r="L139" s="34">
        <f t="shared" si="69"/>
        <v>0.83788254755996694</v>
      </c>
      <c r="M139" s="34">
        <f t="shared" si="69"/>
        <v>1</v>
      </c>
      <c r="N139" s="34">
        <f t="shared" si="69"/>
        <v>1</v>
      </c>
      <c r="O139" s="34">
        <f t="shared" si="69"/>
        <v>1</v>
      </c>
      <c r="P139" s="34">
        <f t="shared" si="69"/>
        <v>1</v>
      </c>
      <c r="Q139" s="34">
        <f t="shared" si="69"/>
        <v>1</v>
      </c>
      <c r="R139" s="34">
        <f t="shared" si="69"/>
        <v>1</v>
      </c>
      <c r="S139" s="34">
        <f t="shared" si="69"/>
        <v>0.97054491899852724</v>
      </c>
      <c r="T139" s="34">
        <f t="shared" si="69"/>
        <v>1</v>
      </c>
      <c r="U139" s="34">
        <f t="shared" si="69"/>
        <v>1</v>
      </c>
      <c r="V139" s="34">
        <f t="shared" si="69"/>
        <v>1</v>
      </c>
      <c r="W139" s="34">
        <f t="shared" si="69"/>
        <v>1</v>
      </c>
      <c r="X139" s="34">
        <f t="shared" si="69"/>
        <v>1</v>
      </c>
      <c r="Y139" s="34">
        <f t="shared" si="69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30">
        <f>C137-C138</f>
        <v>10.5</v>
      </c>
      <c r="D140" s="15"/>
      <c r="E140" s="15"/>
      <c r="F140" s="30">
        <f>F137-F138</f>
        <v>0</v>
      </c>
      <c r="G140" s="30">
        <f t="shared" ref="G140:Z140" si="70">G137-G138</f>
        <v>0</v>
      </c>
      <c r="H140" s="30">
        <f t="shared" si="70"/>
        <v>0</v>
      </c>
      <c r="I140" s="30">
        <f t="shared" si="70"/>
        <v>0</v>
      </c>
      <c r="J140" s="30">
        <f t="shared" si="70"/>
        <v>0</v>
      </c>
      <c r="K140" s="30">
        <f t="shared" si="70"/>
        <v>0</v>
      </c>
      <c r="L140" s="30">
        <f>L137-L138-L136</f>
        <v>0</v>
      </c>
      <c r="M140" s="30">
        <f t="shared" si="70"/>
        <v>0</v>
      </c>
      <c r="N140" s="30">
        <f t="shared" si="70"/>
        <v>0</v>
      </c>
      <c r="O140" s="30">
        <f t="shared" si="70"/>
        <v>0</v>
      </c>
      <c r="P140" s="30">
        <f>P137-P138</f>
        <v>0</v>
      </c>
      <c r="Q140" s="30">
        <f t="shared" si="70"/>
        <v>0</v>
      </c>
      <c r="R140" s="30">
        <f t="shared" si="70"/>
        <v>0</v>
      </c>
      <c r="S140" s="30">
        <f>S137-S138</f>
        <v>20</v>
      </c>
      <c r="T140" s="30">
        <f t="shared" si="70"/>
        <v>0</v>
      </c>
      <c r="U140" s="30">
        <f>U137-U138</f>
        <v>0</v>
      </c>
      <c r="V140" s="30">
        <f t="shared" si="70"/>
        <v>0</v>
      </c>
      <c r="W140" s="30">
        <f>W137-W138</f>
        <v>0</v>
      </c>
      <c r="X140" s="30">
        <f t="shared" si="70"/>
        <v>0</v>
      </c>
      <c r="Y140" s="30">
        <f t="shared" si="70"/>
        <v>0</v>
      </c>
      <c r="Z140" s="30">
        <f t="shared" si="70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179</v>
      </c>
      <c r="B141" s="88"/>
      <c r="C141" s="26"/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7">
        <f>SUM(F142:Z142)</f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15"/>
      <c r="F143" s="29" t="e">
        <f t="shared" ref="F143:Z143" si="71">F142/F141</f>
        <v>#DIV/0!</v>
      </c>
      <c r="G143" s="29" t="e">
        <f t="shared" si="71"/>
        <v>#DIV/0!</v>
      </c>
      <c r="H143" s="88" t="e">
        <f t="shared" si="71"/>
        <v>#DIV/0!</v>
      </c>
      <c r="I143" s="88" t="e">
        <f t="shared" si="71"/>
        <v>#DIV/0!</v>
      </c>
      <c r="J143" s="88" t="e">
        <f t="shared" si="71"/>
        <v>#DIV/0!</v>
      </c>
      <c r="K143" s="88" t="e">
        <f t="shared" si="71"/>
        <v>#DIV/0!</v>
      </c>
      <c r="L143" s="88" t="e">
        <f t="shared" si="71"/>
        <v>#DIV/0!</v>
      </c>
      <c r="M143" s="88" t="e">
        <f t="shared" si="71"/>
        <v>#DIV/0!</v>
      </c>
      <c r="N143" s="88" t="e">
        <f t="shared" si="71"/>
        <v>#DIV/0!</v>
      </c>
      <c r="O143" s="88" t="e">
        <f t="shared" si="71"/>
        <v>#DIV/0!</v>
      </c>
      <c r="P143" s="88" t="e">
        <f t="shared" si="71"/>
        <v>#DIV/0!</v>
      </c>
      <c r="Q143" s="88" t="e">
        <f t="shared" si="71"/>
        <v>#DIV/0!</v>
      </c>
      <c r="R143" s="88" t="e">
        <f t="shared" si="71"/>
        <v>#DIV/0!</v>
      </c>
      <c r="S143" s="88" t="e">
        <f t="shared" si="71"/>
        <v>#DIV/0!</v>
      </c>
      <c r="T143" s="88" t="e">
        <f t="shared" si="71"/>
        <v>#DIV/0!</v>
      </c>
      <c r="U143" s="88" t="e">
        <f t="shared" si="71"/>
        <v>#DIV/0!</v>
      </c>
      <c r="V143" s="88" t="e">
        <f t="shared" si="71"/>
        <v>#DIV/0!</v>
      </c>
      <c r="W143" s="88" t="e">
        <f t="shared" si="71"/>
        <v>#DIV/0!</v>
      </c>
      <c r="X143" s="88" t="e">
        <f t="shared" si="71"/>
        <v>#DIV/0!</v>
      </c>
      <c r="Y143" s="88" t="e">
        <f t="shared" si="71"/>
        <v>#DIV/0!</v>
      </c>
      <c r="Z143" s="88" t="e">
        <f t="shared" si="71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55">
        <f>C142/C138*10</f>
        <v>242.36264822134387</v>
      </c>
      <c r="D144" s="15">
        <f>C144/B144</f>
        <v>1.2400267638184448</v>
      </c>
      <c r="E144" s="15"/>
      <c r="F144" s="99">
        <f t="shared" ref="F144" si="72">F142/F138*10</f>
        <v>179.62025316455697</v>
      </c>
      <c r="G144" s="99">
        <f t="shared" ref="G144:H144" si="73">G142/G138*10</f>
        <v>180.92592592592592</v>
      </c>
      <c r="H144" s="99">
        <f t="shared" si="73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4">N142/N138*10</f>
        <v>202.25806451612902</v>
      </c>
      <c r="O144" s="99">
        <f t="shared" si="74"/>
        <v>198</v>
      </c>
      <c r="P144" s="99">
        <f t="shared" si="74"/>
        <v>169.63917525773195</v>
      </c>
      <c r="Q144" s="99">
        <f t="shared" si="74"/>
        <v>229.78448275862067</v>
      </c>
      <c r="R144" s="99">
        <f t="shared" si="74"/>
        <v>231.42857142857142</v>
      </c>
      <c r="S144" s="99">
        <f t="shared" si="74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5">V142/V138*10</f>
        <v>200.95652173913044</v>
      </c>
      <c r="W144" s="99">
        <f t="shared" si="75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7">
        <f>F145+G145+H145+I145+J145+K145+L145+M145+N145+O145+P145+Q145+R145+S145+T145+U145+V145+W145+X145+Y145+Z145</f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7">
        <f>SUM(F146:Z146)</f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7">
        <f>SUM(F147:Z147)</f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52">
        <f>C145-C146</f>
        <v>961.5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167</v>
      </c>
      <c r="B149" s="23">
        <v>812</v>
      </c>
      <c r="C149" s="97">
        <f>SUM(F149:Z149)</f>
        <v>872.15</v>
      </c>
      <c r="D149" s="15">
        <f t="shared" ref="D149:D154" si="76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176</v>
      </c>
      <c r="B150" s="32">
        <f>B149/B148</f>
        <v>0.95529411764705885</v>
      </c>
      <c r="C150" s="32">
        <f>C149/C148</f>
        <v>0.90707228289131558</v>
      </c>
      <c r="D150" s="15">
        <f t="shared" si="76"/>
        <v>0.94952147839608159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7">M149/M148</f>
        <v>1</v>
      </c>
      <c r="N150" s="29">
        <f t="shared" si="77"/>
        <v>1</v>
      </c>
      <c r="O150" s="29">
        <f t="shared" si="77"/>
        <v>1</v>
      </c>
      <c r="P150" s="29">
        <f t="shared" si="77"/>
        <v>1</v>
      </c>
      <c r="Q150" s="29">
        <f t="shared" si="77"/>
        <v>0.8527131782945736</v>
      </c>
      <c r="R150" s="29"/>
      <c r="S150" s="29">
        <f t="shared" si="77"/>
        <v>1</v>
      </c>
      <c r="T150" s="29">
        <f t="shared" si="77"/>
        <v>0.80555555555555558</v>
      </c>
      <c r="U150" s="29">
        <f t="shared" si="77"/>
        <v>1</v>
      </c>
      <c r="V150" s="29"/>
      <c r="W150" s="29">
        <f t="shared" si="77"/>
        <v>1</v>
      </c>
      <c r="X150" s="29">
        <f t="shared" si="77"/>
        <v>1</v>
      </c>
      <c r="Y150" s="29">
        <f t="shared" si="77"/>
        <v>1</v>
      </c>
      <c r="Z150" s="29">
        <f t="shared" si="77"/>
        <v>1</v>
      </c>
      <c r="AD150" s="119"/>
      <c r="AE150" s="119"/>
    </row>
    <row r="151" spans="1:31" s="12" customFormat="1" ht="30.75" hidden="1" customHeight="1" x14ac:dyDescent="0.2">
      <c r="A151" s="13" t="s">
        <v>180</v>
      </c>
      <c r="B151" s="88"/>
      <c r="C151" s="88"/>
      <c r="D151" s="15" t="e">
        <f t="shared" si="76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7">
        <f>SUM(F152:Z152)</f>
        <v>34944.36</v>
      </c>
      <c r="D152" s="15">
        <f t="shared" si="76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87" t="e">
        <f>C152/C151</f>
        <v>#DIV/0!</v>
      </c>
      <c r="D153" s="15" t="e">
        <f t="shared" si="76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8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55">
        <f>C152/C149*10</f>
        <v>400.66915094880471</v>
      </c>
      <c r="D154" s="15">
        <f t="shared" si="76"/>
        <v>1.2547953971398853</v>
      </c>
      <c r="E154" s="15"/>
      <c r="F154" s="54">
        <f>F152/F149*10</f>
        <v>380.4545454545455</v>
      </c>
      <c r="G154" s="54">
        <f t="shared" ref="G154:H154" si="79">G152/G149*10</f>
        <v>484.18604651162786</v>
      </c>
      <c r="H154" s="54">
        <f t="shared" si="79"/>
        <v>278.09965237543457</v>
      </c>
      <c r="I154" s="54"/>
      <c r="J154" s="54">
        <f t="shared" ref="J154:O154" si="80">J152/J149*10</f>
        <v>94.375</v>
      </c>
      <c r="K154" s="54">
        <f t="shared" si="80"/>
        <v>320</v>
      </c>
      <c r="L154" s="54">
        <f t="shared" si="80"/>
        <v>605.29058116232466</v>
      </c>
      <c r="M154" s="54">
        <f>M152/M149*10</f>
        <v>543.936170212766</v>
      </c>
      <c r="N154" s="54">
        <f t="shared" si="80"/>
        <v>264.89361702127661</v>
      </c>
      <c r="O154" s="54">
        <f t="shared" si="80"/>
        <v>95.833333333333343</v>
      </c>
      <c r="P154" s="54">
        <f t="shared" ref="P154:Q154" si="81">P152/P149*10</f>
        <v>253</v>
      </c>
      <c r="Q154" s="54">
        <f t="shared" si="81"/>
        <v>358</v>
      </c>
      <c r="R154" s="54"/>
      <c r="S154" s="54">
        <f t="shared" ref="S154:Z154" si="82">S152/S149*10</f>
        <v>133.74647887323943</v>
      </c>
      <c r="T154" s="54">
        <f t="shared" si="82"/>
        <v>445.86206896551721</v>
      </c>
      <c r="U154" s="54">
        <f t="shared" si="82"/>
        <v>719.04761904761904</v>
      </c>
      <c r="V154" s="54"/>
      <c r="W154" s="54">
        <f t="shared" si="82"/>
        <v>186.36363636363637</v>
      </c>
      <c r="X154" s="54">
        <f t="shared" si="82"/>
        <v>455.78947368421052</v>
      </c>
      <c r="Y154" s="54">
        <f t="shared" si="82"/>
        <v>160.34482758620692</v>
      </c>
      <c r="Z154" s="54">
        <f t="shared" si="82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30">
        <f>SUM(F155:Z155)</f>
        <v>27.950000000000003</v>
      </c>
      <c r="D155" s="15"/>
      <c r="E155" s="15"/>
      <c r="F155" s="54">
        <f>F148-F149</f>
        <v>0</v>
      </c>
      <c r="G155" s="54">
        <f t="shared" ref="G155:Z155" si="83">G148-G149</f>
        <v>0</v>
      </c>
      <c r="H155" s="54">
        <f>H148-H149</f>
        <v>0</v>
      </c>
      <c r="I155" s="54">
        <f>I148-I149</f>
        <v>0</v>
      </c>
      <c r="J155" s="54">
        <f t="shared" si="83"/>
        <v>0</v>
      </c>
      <c r="K155" s="54">
        <f t="shared" si="83"/>
        <v>0</v>
      </c>
      <c r="L155" s="54">
        <f t="shared" si="83"/>
        <v>1.9500000000000028</v>
      </c>
      <c r="M155" s="54">
        <f t="shared" si="83"/>
        <v>0</v>
      </c>
      <c r="N155" s="54">
        <f t="shared" si="83"/>
        <v>0</v>
      </c>
      <c r="O155" s="54">
        <f t="shared" si="83"/>
        <v>0</v>
      </c>
      <c r="P155" s="54">
        <f t="shared" si="83"/>
        <v>0</v>
      </c>
      <c r="Q155" s="54">
        <f t="shared" si="83"/>
        <v>19</v>
      </c>
      <c r="R155" s="54">
        <f t="shared" si="83"/>
        <v>0</v>
      </c>
      <c r="S155" s="54">
        <f t="shared" si="83"/>
        <v>0</v>
      </c>
      <c r="T155" s="54">
        <f t="shared" si="83"/>
        <v>7</v>
      </c>
      <c r="U155" s="54">
        <f t="shared" si="83"/>
        <v>0</v>
      </c>
      <c r="V155" s="54">
        <f t="shared" si="83"/>
        <v>0</v>
      </c>
      <c r="W155" s="54">
        <f t="shared" si="83"/>
        <v>0</v>
      </c>
      <c r="X155" s="54">
        <f t="shared" si="83"/>
        <v>0</v>
      </c>
      <c r="Y155" s="54">
        <f t="shared" si="83"/>
        <v>0</v>
      </c>
      <c r="Z155" s="54">
        <f t="shared" si="83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168</v>
      </c>
      <c r="B156" s="23">
        <v>543</v>
      </c>
      <c r="C156" s="27">
        <f>SUM(F156:Z156)</f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169</v>
      </c>
      <c r="B157" s="23">
        <v>5773</v>
      </c>
      <c r="C157" s="27">
        <f>SUM(F157:Z157)</f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55">
        <f>C157/C156*10</f>
        <v>169.36804308797124</v>
      </c>
      <c r="D158" s="15">
        <f>C158/B158</f>
        <v>1.5930512280749765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4">S157/S156*10</f>
        <v>25</v>
      </c>
      <c r="T158" s="54"/>
      <c r="U158" s="54"/>
      <c r="V158" s="54">
        <f t="shared" ref="V158:Z158" si="85">V157/V156*10</f>
        <v>180</v>
      </c>
      <c r="W158" s="54"/>
      <c r="X158" s="54"/>
      <c r="Y158" s="54"/>
      <c r="Z158" s="54">
        <f t="shared" si="85"/>
        <v>60</v>
      </c>
      <c r="AD158" s="119"/>
      <c r="AE158" s="119"/>
    </row>
    <row r="159" spans="1:31" s="12" customFormat="1" ht="30" hidden="1" customHeight="1" x14ac:dyDescent="0.2">
      <c r="A159" s="11" t="s">
        <v>209</v>
      </c>
      <c r="B159" s="55"/>
      <c r="C159" s="97">
        <v>34738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97">
        <f>SUM(F160:Z160)</f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208</v>
      </c>
      <c r="B161" s="55"/>
      <c r="C161" s="97">
        <f>SUM(F161:Z161)</f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207</v>
      </c>
      <c r="B162" s="55"/>
      <c r="C162" s="97">
        <f>SUM(F162:Z162)</f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6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203</v>
      </c>
      <c r="B163" s="97">
        <f>B167+B170+B187+B173+B182</f>
        <v>14637</v>
      </c>
      <c r="C163" s="97">
        <f>C167+C170+C187+C173+C182</f>
        <v>31012.399999999998</v>
      </c>
      <c r="D163" s="15">
        <f>C163/B163</f>
        <v>2.1187675070028011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7">Q167+Q170+Q187+Q173+Q176+Q182</f>
        <v>1189</v>
      </c>
      <c r="R163" s="101">
        <f t="shared" si="87"/>
        <v>4479</v>
      </c>
      <c r="S163" s="101">
        <f t="shared" si="87"/>
        <v>525.5</v>
      </c>
      <c r="T163" s="101">
        <f t="shared" si="87"/>
        <v>1005.6</v>
      </c>
      <c r="U163" s="101">
        <f t="shared" si="87"/>
        <v>913</v>
      </c>
      <c r="V163" s="101">
        <f t="shared" si="87"/>
        <v>1353</v>
      </c>
      <c r="W163" s="101">
        <f t="shared" si="87"/>
        <v>522</v>
      </c>
      <c r="X163" s="101">
        <f t="shared" si="87"/>
        <v>1453</v>
      </c>
      <c r="Y163" s="101">
        <f t="shared" si="87"/>
        <v>1377</v>
      </c>
      <c r="Z163" s="101">
        <f t="shared" si="87"/>
        <v>175</v>
      </c>
      <c r="AD163" s="119"/>
      <c r="AE163" s="119"/>
    </row>
    <row r="164" spans="1:31" s="12" customFormat="1" ht="31.5" hidden="1" customHeight="1" x14ac:dyDescent="0.2">
      <c r="A164" s="93" t="s">
        <v>204</v>
      </c>
      <c r="B164" s="97">
        <f>B168+B171+B188</f>
        <v>10047</v>
      </c>
      <c r="C164" s="97">
        <f>C168+C171+C188+C174+C183</f>
        <v>40079.049999999996</v>
      </c>
      <c r="D164" s="15">
        <f>C164/B164</f>
        <v>3.9891559669553098</v>
      </c>
      <c r="E164" s="15"/>
      <c r="F164" s="53">
        <f t="shared" ref="F164:Z164" si="88">F168+F171+F174+F188+F177+F183</f>
        <v>8117</v>
      </c>
      <c r="G164" s="53">
        <f t="shared" si="88"/>
        <v>526</v>
      </c>
      <c r="H164" s="53">
        <f t="shared" si="88"/>
        <v>1341</v>
      </c>
      <c r="I164" s="53">
        <f t="shared" si="88"/>
        <v>1326</v>
      </c>
      <c r="J164" s="53">
        <f t="shared" si="88"/>
        <v>820.7</v>
      </c>
      <c r="K164" s="53">
        <f>K168+K171+K174+K188+K177+K183</f>
        <v>4881</v>
      </c>
      <c r="L164" s="53">
        <f t="shared" si="88"/>
        <v>671</v>
      </c>
      <c r="M164" s="53">
        <f t="shared" si="88"/>
        <v>1632</v>
      </c>
      <c r="N164" s="53">
        <f t="shared" si="88"/>
        <v>1046</v>
      </c>
      <c r="O164" s="53">
        <f t="shared" si="88"/>
        <v>79</v>
      </c>
      <c r="P164" s="53">
        <f t="shared" si="88"/>
        <v>735</v>
      </c>
      <c r="Q164" s="53">
        <f t="shared" si="88"/>
        <v>1697</v>
      </c>
      <c r="R164" s="53">
        <f t="shared" si="88"/>
        <v>5598</v>
      </c>
      <c r="S164" s="53">
        <f t="shared" si="88"/>
        <v>532.65000000000009</v>
      </c>
      <c r="T164" s="53">
        <f t="shared" si="88"/>
        <v>2262.6999999999998</v>
      </c>
      <c r="U164" s="53">
        <f t="shared" si="88"/>
        <v>813</v>
      </c>
      <c r="V164" s="53">
        <f t="shared" si="88"/>
        <v>2815</v>
      </c>
      <c r="W164" s="53">
        <f t="shared" si="88"/>
        <v>522</v>
      </c>
      <c r="X164" s="53">
        <f t="shared" si="88"/>
        <v>1741</v>
      </c>
      <c r="Y164" s="53">
        <f t="shared" si="88"/>
        <v>2605</v>
      </c>
      <c r="Z164" s="53">
        <f t="shared" si="88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55">
        <f>C164/C163*10</f>
        <v>12.923556383898054</v>
      </c>
      <c r="D165" s="15">
        <f>C165/B165</f>
        <v>1.882771919887686</v>
      </c>
      <c r="E165" s="15"/>
      <c r="F165" s="54">
        <f t="shared" ref="F165:Y165" si="89">F164/F163*10</f>
        <v>13.64201680672269</v>
      </c>
      <c r="G165" s="54">
        <f t="shared" si="89"/>
        <v>17.30263157894737</v>
      </c>
      <c r="H165" s="54">
        <f t="shared" si="89"/>
        <v>14.850498338870432</v>
      </c>
      <c r="I165" s="54">
        <f t="shared" si="89"/>
        <v>12.701149425287356</v>
      </c>
      <c r="J165" s="54">
        <f t="shared" si="89"/>
        <v>8.7401490947816836</v>
      </c>
      <c r="K165" s="54">
        <f t="shared" si="89"/>
        <v>8.8279978296256107</v>
      </c>
      <c r="L165" s="54">
        <f t="shared" si="89"/>
        <v>28.675213675213676</v>
      </c>
      <c r="M165" s="54">
        <f t="shared" si="89"/>
        <v>15.319628273725712</v>
      </c>
      <c r="N165" s="54">
        <f t="shared" si="89"/>
        <v>9.7848456501403174</v>
      </c>
      <c r="O165" s="54">
        <f t="shared" si="89"/>
        <v>6.0305343511450378</v>
      </c>
      <c r="P165" s="54">
        <f t="shared" si="89"/>
        <v>11.307692307692307</v>
      </c>
      <c r="Q165" s="54">
        <f t="shared" si="89"/>
        <v>14.272497897392766</v>
      </c>
      <c r="R165" s="54">
        <f t="shared" si="89"/>
        <v>12.498325519089082</v>
      </c>
      <c r="S165" s="54">
        <f t="shared" si="89"/>
        <v>10.136060894386301</v>
      </c>
      <c r="T165" s="54">
        <f t="shared" si="89"/>
        <v>22.500994431185362</v>
      </c>
      <c r="U165" s="54">
        <f t="shared" si="89"/>
        <v>8.904709748083242</v>
      </c>
      <c r="V165" s="54">
        <f t="shared" si="89"/>
        <v>20.805617147080561</v>
      </c>
      <c r="W165" s="54">
        <f t="shared" si="89"/>
        <v>10</v>
      </c>
      <c r="X165" s="54">
        <f t="shared" si="89"/>
        <v>11.982105987611838</v>
      </c>
      <c r="Y165" s="54">
        <f t="shared" si="89"/>
        <v>18.917937545388526</v>
      </c>
      <c r="Z165" s="54">
        <f t="shared" ref="Z165" si="90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55">
        <f>SUM(F166:Z166)</f>
        <v>3788.1</v>
      </c>
      <c r="D166" s="15"/>
      <c r="E166" s="15"/>
      <c r="F166" s="54">
        <f t="shared" ref="F166:V166" si="91">F162-F163</f>
        <v>500</v>
      </c>
      <c r="G166" s="54">
        <f t="shared" si="91"/>
        <v>275</v>
      </c>
      <c r="H166" s="54">
        <f>H162-H163</f>
        <v>259.59999999999991</v>
      </c>
      <c r="I166" s="54">
        <f>I162-I163</f>
        <v>0</v>
      </c>
      <c r="J166" s="54">
        <f t="shared" si="91"/>
        <v>50</v>
      </c>
      <c r="K166" s="54">
        <f t="shared" si="91"/>
        <v>24</v>
      </c>
      <c r="L166" s="54">
        <f t="shared" si="91"/>
        <v>160</v>
      </c>
      <c r="M166" s="54">
        <f t="shared" si="91"/>
        <v>415</v>
      </c>
      <c r="N166" s="54">
        <f t="shared" si="91"/>
        <v>0</v>
      </c>
      <c r="O166" s="54">
        <f t="shared" si="91"/>
        <v>87</v>
      </c>
      <c r="P166" s="54">
        <f t="shared" si="91"/>
        <v>0</v>
      </c>
      <c r="Q166" s="54">
        <f t="shared" si="91"/>
        <v>0</v>
      </c>
      <c r="R166" s="54">
        <f t="shared" si="91"/>
        <v>799</v>
      </c>
      <c r="S166" s="54">
        <f>S162-S163</f>
        <v>0</v>
      </c>
      <c r="T166" s="54">
        <f t="shared" si="91"/>
        <v>0</v>
      </c>
      <c r="U166" s="54">
        <f t="shared" si="91"/>
        <v>261.5</v>
      </c>
      <c r="V166" s="54">
        <f t="shared" si="91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7">
        <f>SUM(F167:Z167)</f>
        <v>14969.3</v>
      </c>
      <c r="D167" s="15">
        <f t="shared" ref="D167:D185" si="92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>SUM(F168:Z168)</f>
        <v>21911</v>
      </c>
      <c r="D168" s="15">
        <f t="shared" si="92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49">
        <f>C168/C167*10</f>
        <v>14.637290988890596</v>
      </c>
      <c r="D169" s="15">
        <f t="shared" si="92"/>
        <v>1.6709098650827199</v>
      </c>
      <c r="E169" s="15"/>
      <c r="F169" s="54">
        <f t="shared" ref="F169:G169" si="93">F168/F167*10</f>
        <v>14.019627887957473</v>
      </c>
      <c r="G169" s="54">
        <f t="shared" si="93"/>
        <v>28</v>
      </c>
      <c r="H169" s="54">
        <f t="shared" ref="H169:K169" si="94">H168/H167*10</f>
        <v>10.25</v>
      </c>
      <c r="I169" s="54">
        <f t="shared" si="94"/>
        <v>10</v>
      </c>
      <c r="J169" s="54">
        <f t="shared" si="94"/>
        <v>6</v>
      </c>
      <c r="K169" s="54">
        <f t="shared" si="94"/>
        <v>8.0018587360594786</v>
      </c>
      <c r="L169" s="54">
        <f t="shared" ref="L169:M169" si="95">L168/L167*10</f>
        <v>18</v>
      </c>
      <c r="M169" s="54">
        <f t="shared" si="95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6">T168/T167*10</f>
        <v>28.571428571428573</v>
      </c>
      <c r="U169" s="54"/>
      <c r="V169" s="54">
        <f t="shared" ref="V169:Y169" si="97">V168/V167*10</f>
        <v>14</v>
      </c>
      <c r="W169" s="54">
        <f t="shared" si="97"/>
        <v>10</v>
      </c>
      <c r="X169" s="54">
        <f t="shared" si="97"/>
        <v>13.32155477031802</v>
      </c>
      <c r="Y169" s="54">
        <f t="shared" si="97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174</v>
      </c>
      <c r="B170" s="27">
        <v>4088</v>
      </c>
      <c r="C170" s="27">
        <f>SUM(F170:Z170)</f>
        <v>5054</v>
      </c>
      <c r="D170" s="15">
        <f t="shared" si="92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175</v>
      </c>
      <c r="B171" s="27">
        <v>2763</v>
      </c>
      <c r="C171" s="27">
        <f>SUM(F171:Z171)</f>
        <v>4341.1000000000004</v>
      </c>
      <c r="D171" s="15">
        <f t="shared" si="92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49">
        <f>C171/C170*10</f>
        <v>8.5894341115947768</v>
      </c>
      <c r="D172" s="15">
        <f t="shared" si="92"/>
        <v>1.2708507654071461</v>
      </c>
      <c r="E172" s="15"/>
      <c r="F172" s="50"/>
      <c r="G172" s="50">
        <f t="shared" ref="G172" si="98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99">K171/K170*10</f>
        <v>7.799009200283086</v>
      </c>
      <c r="L172" s="50">
        <f t="shared" ref="L172:N172" si="100">L171/L170*10</f>
        <v>9.6491228070175445</v>
      </c>
      <c r="M172" s="50"/>
      <c r="N172" s="50">
        <f t="shared" si="100"/>
        <v>9.7848456501403174</v>
      </c>
      <c r="O172" s="50">
        <f t="shared" ref="O172:R172" si="101">O171/O170*10</f>
        <v>5.9689922480620154</v>
      </c>
      <c r="P172" s="50"/>
      <c r="Q172" s="50">
        <f t="shared" si="101"/>
        <v>10</v>
      </c>
      <c r="R172" s="50">
        <f t="shared" si="101"/>
        <v>1</v>
      </c>
      <c r="S172" s="50">
        <f>S171/S170*10</f>
        <v>6.7</v>
      </c>
      <c r="T172" s="50"/>
      <c r="U172" s="50">
        <f t="shared" ref="U172" si="102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200</v>
      </c>
      <c r="B173" s="49">
        <v>243</v>
      </c>
      <c r="C173" s="49">
        <f>SUM(F173:Z173)</f>
        <v>1183.0999999999999</v>
      </c>
      <c r="D173" s="15">
        <f t="shared" si="92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201</v>
      </c>
      <c r="B174" s="49">
        <v>419</v>
      </c>
      <c r="C174" s="49">
        <f>SUM(F174:Z174)</f>
        <v>2071.9499999999998</v>
      </c>
      <c r="D174" s="15">
        <f t="shared" si="92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49">
        <f>C174/C173*10</f>
        <v>17.512889865607303</v>
      </c>
      <c r="D175" s="15">
        <f t="shared" si="92"/>
        <v>0.78533138410795078</v>
      </c>
      <c r="E175" s="15"/>
      <c r="F175" s="50"/>
      <c r="G175" s="50">
        <f t="shared" ref="G175:H175" si="103">G174/G173*10</f>
        <v>16</v>
      </c>
      <c r="H175" s="50">
        <f t="shared" si="103"/>
        <v>18</v>
      </c>
      <c r="I175" s="50"/>
      <c r="J175" s="50">
        <f t="shared" ref="J175" si="104">J174/J173*10</f>
        <v>5.34</v>
      </c>
      <c r="K175" s="50"/>
      <c r="L175" s="50"/>
      <c r="M175" s="50"/>
      <c r="N175" s="50"/>
      <c r="O175" s="50">
        <f t="shared" ref="O175" si="105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170</v>
      </c>
      <c r="B176" s="27">
        <v>75</v>
      </c>
      <c r="C176" s="27">
        <f>SUM(F176:Z176)</f>
        <v>58</v>
      </c>
      <c r="D176" s="15">
        <f t="shared" si="92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171</v>
      </c>
      <c r="B177" s="27">
        <v>83</v>
      </c>
      <c r="C177" s="27">
        <f>SUM(F177:Z177)</f>
        <v>85</v>
      </c>
      <c r="D177" s="15">
        <f t="shared" si="92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49">
        <f>C177/C176*10</f>
        <v>14.655172413793103</v>
      </c>
      <c r="D178" s="15">
        <f t="shared" si="92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210</v>
      </c>
      <c r="B179" s="27">
        <v>617</v>
      </c>
      <c r="C179" s="27">
        <f>SUM(F179:Z179)</f>
        <v>867</v>
      </c>
      <c r="D179" s="15">
        <f t="shared" si="92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7">
        <f>SUM(F180:Z180)</f>
        <v>26430</v>
      </c>
      <c r="D180" s="15">
        <f t="shared" si="92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55">
        <f>C180/C179*10</f>
        <v>304.84429065743944</v>
      </c>
      <c r="D181" s="15">
        <f t="shared" si="92"/>
        <v>2.5854148087373217</v>
      </c>
      <c r="E181" s="15"/>
      <c r="F181" s="54"/>
      <c r="G181" s="54"/>
      <c r="H181" s="54">
        <f t="shared" ref="H181" si="106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7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7">
        <f>SUM(F182:Z182)</f>
        <v>4867</v>
      </c>
      <c r="D182" s="15">
        <f t="shared" si="92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7">
        <f>SUM(F183:Z183)</f>
        <v>7275</v>
      </c>
      <c r="D183" s="15">
        <f t="shared" si="92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55">
        <f>C183/C182*10</f>
        <v>14.947606328333675</v>
      </c>
      <c r="D184" s="15">
        <f t="shared" si="92"/>
        <v>1.0602310010585092</v>
      </c>
      <c r="E184" s="15"/>
      <c r="F184" s="54">
        <f t="shared" ref="F184:H184" si="108">F183/F182*10</f>
        <v>20</v>
      </c>
      <c r="G184" s="54"/>
      <c r="H184" s="54">
        <f t="shared" si="108"/>
        <v>13.729372937293729</v>
      </c>
      <c r="I184" s="54"/>
      <c r="J184" s="54">
        <f t="shared" ref="J184:M184" si="109">J183/J182*10</f>
        <v>13.799999999999999</v>
      </c>
      <c r="K184" s="54">
        <f t="shared" si="109"/>
        <v>10.238853503184712</v>
      </c>
      <c r="L184" s="54">
        <f t="shared" si="109"/>
        <v>21.5625</v>
      </c>
      <c r="M184" s="54">
        <f t="shared" si="109"/>
        <v>16.46927374301676</v>
      </c>
      <c r="N184" s="54"/>
      <c r="O184" s="54"/>
      <c r="P184" s="54"/>
      <c r="Q184" s="54"/>
      <c r="R184" s="54"/>
      <c r="S184" s="54">
        <f t="shared" ref="S184" si="110">S183/S182*10</f>
        <v>9.9047619047619051</v>
      </c>
      <c r="T184" s="54"/>
      <c r="U184" s="54">
        <f t="shared" ref="U184:V184" si="111">U183/U182*10</f>
        <v>10</v>
      </c>
      <c r="V184" s="54">
        <f t="shared" si="111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7">
        <f>SUM(F185:Z185)</f>
        <v>12695</v>
      </c>
      <c r="D185" s="15">
        <f t="shared" si="92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7"/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195</v>
      </c>
      <c r="B187" s="23"/>
      <c r="C187" s="27">
        <f>SUM(F187:Z187)</f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196</v>
      </c>
      <c r="B188" s="23"/>
      <c r="C188" s="27">
        <f>SUM(F188:Z188)</f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197</v>
      </c>
      <c r="B189" s="23"/>
      <c r="C189" s="49">
        <f>C188/C187*10</f>
        <v>9.0706620773435915</v>
      </c>
      <c r="D189" s="15"/>
      <c r="E189" s="15"/>
      <c r="F189" s="56">
        <f t="shared" ref="F189:G189" si="112">F188/F187*10</f>
        <v>10.996852046169989</v>
      </c>
      <c r="G189" s="56">
        <f t="shared" si="112"/>
        <v>10</v>
      </c>
      <c r="H189" s="56"/>
      <c r="I189" s="56">
        <f>I188/I187*10</f>
        <v>10.748663101604279</v>
      </c>
      <c r="J189" s="56">
        <f t="shared" ref="J189:K189" si="113">J188/J187*10</f>
        <v>9.8739495798319332</v>
      </c>
      <c r="K189" s="56">
        <f t="shared" si="113"/>
        <v>16</v>
      </c>
      <c r="L189" s="56"/>
      <c r="M189" s="56"/>
      <c r="N189" s="56"/>
      <c r="O189" s="56"/>
      <c r="P189" s="56"/>
      <c r="Q189" s="56">
        <f t="shared" ref="Q189:Y189" si="114">Q188/Q187*10</f>
        <v>10.952380952380953</v>
      </c>
      <c r="R189" s="56">
        <f t="shared" si="114"/>
        <v>7.7245745943806892</v>
      </c>
      <c r="S189" s="56">
        <f t="shared" si="114"/>
        <v>10</v>
      </c>
      <c r="T189" s="56">
        <f t="shared" si="114"/>
        <v>5</v>
      </c>
      <c r="U189" s="56">
        <f t="shared" si="114"/>
        <v>10</v>
      </c>
      <c r="V189" s="56"/>
      <c r="W189" s="56"/>
      <c r="X189" s="56">
        <f t="shared" si="114"/>
        <v>7.2585669781931461</v>
      </c>
      <c r="Y189" s="56">
        <f t="shared" si="114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189</v>
      </c>
      <c r="B190" s="23"/>
      <c r="C190" s="27">
        <f>SUM(F190:Z190)</f>
        <v>39.299999999999997</v>
      </c>
      <c r="D190" s="15" t="e">
        <f t="shared" ref="D190:D206" si="115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6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191</v>
      </c>
      <c r="B191" s="23"/>
      <c r="C191" s="27">
        <v>14</v>
      </c>
      <c r="D191" s="15" t="e">
        <f t="shared" si="115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190</v>
      </c>
      <c r="B192" s="23"/>
      <c r="C192" s="27">
        <f>SUM(F192:Z192)</f>
        <v>53.95</v>
      </c>
      <c r="D192" s="15" t="e">
        <f t="shared" si="115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7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193</v>
      </c>
      <c r="B193" s="23"/>
      <c r="C193" s="27">
        <v>18</v>
      </c>
      <c r="D193" s="15" t="e">
        <f t="shared" si="115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7">
        <f>(C192/C190)*10</f>
        <v>13.727735368956743</v>
      </c>
      <c r="D194" s="15" t="e">
        <f t="shared" si="115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8">M195</f>
        <v>2.5</v>
      </c>
      <c r="N194" s="56"/>
      <c r="O194" s="56"/>
      <c r="P194" s="56"/>
      <c r="Q194" s="56">
        <f t="shared" ref="Q194" si="119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192</v>
      </c>
      <c r="B195" s="23"/>
      <c r="C195" s="27">
        <f>(C193/C191)*10</f>
        <v>12.857142857142858</v>
      </c>
      <c r="D195" s="15" t="e">
        <f t="shared" si="115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0">M193/M191*10</f>
        <v>2.5</v>
      </c>
      <c r="N195" s="91"/>
      <c r="O195" s="91"/>
      <c r="P195" s="91"/>
      <c r="Q195" s="91">
        <f t="shared" ref="Q195" si="121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198</v>
      </c>
      <c r="B196" s="19">
        <v>107.8</v>
      </c>
      <c r="C196" s="49">
        <f>SUM(F196:Z196)</f>
        <v>116.9</v>
      </c>
      <c r="D196" s="15">
        <f t="shared" si="115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199</v>
      </c>
      <c r="B197" s="19">
        <v>153.1</v>
      </c>
      <c r="C197" s="49">
        <f>SUM(F197:Z197)</f>
        <v>194.77999999999997</v>
      </c>
      <c r="D197" s="15">
        <f t="shared" si="115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49">
        <f>C197/C196*10</f>
        <v>16.662104362703161</v>
      </c>
      <c r="D198" s="15">
        <f t="shared" si="115"/>
        <v>1.1732036905939913</v>
      </c>
      <c r="E198" s="15"/>
      <c r="F198" s="90"/>
      <c r="G198" s="90"/>
      <c r="H198" s="91"/>
      <c r="I198" s="91">
        <f t="shared" ref="I198" si="122">I197/I196*10</f>
        <v>16</v>
      </c>
      <c r="J198" s="91"/>
      <c r="K198" s="91"/>
      <c r="L198" s="91"/>
      <c r="M198" s="91"/>
      <c r="N198" s="91"/>
      <c r="O198" s="91"/>
      <c r="P198" s="91">
        <f t="shared" ref="P198" si="123">P197/P196*10</f>
        <v>5.2</v>
      </c>
      <c r="Q198" s="91"/>
      <c r="R198" s="91"/>
      <c r="S198" s="91">
        <f t="shared" ref="S198:U198" si="124">S197/S196*10</f>
        <v>16.700000000000003</v>
      </c>
      <c r="T198" s="91">
        <f t="shared" si="124"/>
        <v>11.210191082802549</v>
      </c>
      <c r="U198" s="91">
        <f t="shared" si="124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7">
        <f>SUM(F199:Z199)</f>
        <v>95510</v>
      </c>
      <c r="D199" s="15">
        <f t="shared" si="115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81">
        <f>C199/C202</f>
        <v>0.90961904761904766</v>
      </c>
      <c r="D200" s="15">
        <f t="shared" si="115"/>
        <v>0.98960761762664107</v>
      </c>
      <c r="E200" s="15"/>
      <c r="F200" s="87">
        <f>F199/F202</f>
        <v>1.2756814824761649</v>
      </c>
      <c r="G200" s="87">
        <f t="shared" ref="G200:Z200" si="125">G199/G202</f>
        <v>0.65834557023984341</v>
      </c>
      <c r="H200" s="87">
        <f t="shared" si="125"/>
        <v>0.99909008189262971</v>
      </c>
      <c r="I200" s="87">
        <f>I199/I202</f>
        <v>0.70823529411764707</v>
      </c>
      <c r="J200" s="87">
        <f t="shared" si="125"/>
        <v>0.92702462177395428</v>
      </c>
      <c r="K200" s="87">
        <f t="shared" si="125"/>
        <v>1.0508474576271187</v>
      </c>
      <c r="L200" s="87">
        <f t="shared" si="125"/>
        <v>0.84554547569202143</v>
      </c>
      <c r="M200" s="87">
        <f t="shared" si="125"/>
        <v>0.85626608592357945</v>
      </c>
      <c r="N200" s="87">
        <f t="shared" si="125"/>
        <v>0.96660030966600308</v>
      </c>
      <c r="O200" s="87">
        <f t="shared" si="125"/>
        <v>0.91745177209510986</v>
      </c>
      <c r="P200" s="87">
        <f t="shared" si="125"/>
        <v>0.625</v>
      </c>
      <c r="Q200" s="87">
        <f t="shared" si="125"/>
        <v>0.80107755565007799</v>
      </c>
      <c r="R200" s="87">
        <f t="shared" si="125"/>
        <v>0.92377622377622381</v>
      </c>
      <c r="S200" s="87">
        <f t="shared" si="125"/>
        <v>1.0005871990604815</v>
      </c>
      <c r="T200" s="87">
        <f t="shared" si="125"/>
        <v>0.92522510766018529</v>
      </c>
      <c r="U200" s="87">
        <f t="shared" si="125"/>
        <v>0.99314565483476136</v>
      </c>
      <c r="V200" s="87">
        <f t="shared" si="125"/>
        <v>0.64378985727300331</v>
      </c>
      <c r="W200" s="87">
        <f t="shared" si="125"/>
        <v>0.92272727272727273</v>
      </c>
      <c r="X200" s="87">
        <f t="shared" si="125"/>
        <v>1.0491803278688525</v>
      </c>
      <c r="Y200" s="87">
        <f t="shared" si="125"/>
        <v>0.87740907114910882</v>
      </c>
      <c r="Z200" s="87">
        <f t="shared" si="125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7">
        <f>SUM(F201:Z201)</f>
        <v>148953</v>
      </c>
      <c r="D201" s="15">
        <f t="shared" si="115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7">
        <f>SUM(F202:Z202)</f>
        <v>105000</v>
      </c>
      <c r="D202" s="15">
        <f t="shared" si="115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7">
        <f>SUM(F203:Z203)</f>
        <v>81874.5</v>
      </c>
      <c r="D203" s="15">
        <f t="shared" si="115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82">
        <f>C203/C202</f>
        <v>0.77975714285714282</v>
      </c>
      <c r="D204" s="15">
        <f t="shared" si="115"/>
        <v>0.91988652322903197</v>
      </c>
      <c r="E204" s="15"/>
      <c r="F204" s="16">
        <f t="shared" ref="F204:Z204" si="126">F203/F202</f>
        <v>1.020545185980932</v>
      </c>
      <c r="G204" s="16">
        <f t="shared" si="126"/>
        <v>0.48507097405775818</v>
      </c>
      <c r="H204" s="16">
        <f t="shared" si="126"/>
        <v>0.80746132848043672</v>
      </c>
      <c r="I204" s="16">
        <f t="shared" si="126"/>
        <v>0.70823529411764707</v>
      </c>
      <c r="J204" s="16">
        <f t="shared" si="126"/>
        <v>0.92049836843666566</v>
      </c>
      <c r="K204" s="16">
        <f t="shared" si="126"/>
        <v>1</v>
      </c>
      <c r="L204" s="16">
        <f t="shared" si="126"/>
        <v>0.5664107932077227</v>
      </c>
      <c r="M204" s="16">
        <f t="shared" si="126"/>
        <v>0.5311819441694714</v>
      </c>
      <c r="N204" s="16">
        <f t="shared" si="126"/>
        <v>0.93541251935412517</v>
      </c>
      <c r="O204" s="16">
        <f t="shared" si="126"/>
        <v>0.6543292956482728</v>
      </c>
      <c r="P204" s="16">
        <f t="shared" si="126"/>
        <v>0.625</v>
      </c>
      <c r="Q204" s="16">
        <f t="shared" si="126"/>
        <v>0.74223734581029355</v>
      </c>
      <c r="R204" s="16">
        <f t="shared" si="126"/>
        <v>0.50979020979020984</v>
      </c>
      <c r="S204" s="16">
        <f t="shared" si="126"/>
        <v>1.0005871990604815</v>
      </c>
      <c r="T204" s="16">
        <f t="shared" si="126"/>
        <v>0.89129583713950145</v>
      </c>
      <c r="U204" s="16">
        <f t="shared" si="126"/>
        <v>0.86903304773561807</v>
      </c>
      <c r="V204" s="16">
        <f t="shared" si="126"/>
        <v>0.51412086243546917</v>
      </c>
      <c r="W204" s="16">
        <f t="shared" si="126"/>
        <v>0.51863636363636367</v>
      </c>
      <c r="X204" s="16">
        <f t="shared" si="126"/>
        <v>1.0390163934426229</v>
      </c>
      <c r="Y204" s="16">
        <f t="shared" si="126"/>
        <v>0.7958266917837995</v>
      </c>
      <c r="Z204" s="16">
        <f t="shared" si="126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6">
        <f>SUM(F205:Z205)</f>
        <v>71638</v>
      </c>
      <c r="D205" s="15">
        <f t="shared" si="115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6">
        <f>SUM(F206:Z206)</f>
        <v>9155</v>
      </c>
      <c r="D206" s="15">
        <f t="shared" si="115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145</v>
      </c>
      <c r="B207" s="23"/>
      <c r="C207" s="27">
        <f>SUM(F207:Z207)</f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188</v>
      </c>
      <c r="B208" s="27">
        <v>90210</v>
      </c>
      <c r="C208" s="27">
        <f>SUM(F208:Z208)</f>
        <v>85622</v>
      </c>
      <c r="D208" s="15">
        <f t="shared" ref="D208:D213" si="127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hidden="1" customHeight="1" outlineLevel="1" x14ac:dyDescent="0.2">
      <c r="A209" s="31" t="s">
        <v>123</v>
      </c>
      <c r="B209" s="27">
        <v>88096</v>
      </c>
      <c r="C209" s="27">
        <f>SUM(F209:Z209)</f>
        <v>82750.899999999994</v>
      </c>
      <c r="D209" s="15">
        <f t="shared" si="127"/>
        <v>0.9393264166363966</v>
      </c>
      <c r="E209" s="15"/>
      <c r="F209" s="35">
        <v>525</v>
      </c>
      <c r="G209" s="35">
        <v>1850</v>
      </c>
      <c r="H209" s="35">
        <v>8526</v>
      </c>
      <c r="I209" s="35">
        <v>6500</v>
      </c>
      <c r="J209" s="35">
        <v>4744</v>
      </c>
      <c r="K209" s="35">
        <v>4954</v>
      </c>
      <c r="L209" s="45">
        <v>2881</v>
      </c>
      <c r="M209" s="35">
        <v>4539</v>
      </c>
      <c r="N209" s="35">
        <v>2386.9</v>
      </c>
      <c r="O209" s="35">
        <v>2851</v>
      </c>
      <c r="P209" s="35">
        <v>2191</v>
      </c>
      <c r="Q209" s="35">
        <v>3732</v>
      </c>
      <c r="R209" s="35">
        <v>4509</v>
      </c>
      <c r="S209" s="35">
        <v>2954</v>
      </c>
      <c r="T209" s="35">
        <v>3200</v>
      </c>
      <c r="U209" s="35">
        <v>4037</v>
      </c>
      <c r="V209" s="35">
        <v>911</v>
      </c>
      <c r="W209" s="35">
        <v>1606</v>
      </c>
      <c r="X209" s="35">
        <v>7754</v>
      </c>
      <c r="Y209" s="35">
        <v>7200</v>
      </c>
      <c r="Z209" s="35">
        <v>4900</v>
      </c>
      <c r="AD209" s="123"/>
      <c r="AE209" s="123"/>
    </row>
    <row r="210" spans="1:36" s="46" customFormat="1" ht="30" hidden="1" customHeight="1" x14ac:dyDescent="0.2">
      <c r="A210" s="11" t="s">
        <v>124</v>
      </c>
      <c r="B210" s="48">
        <f>B209/B208</f>
        <v>0.97656579093226914</v>
      </c>
      <c r="C210" s="48">
        <f>C209/C208</f>
        <v>0.96646773025624244</v>
      </c>
      <c r="D210" s="15">
        <f t="shared" si="127"/>
        <v>0.9896596207139442</v>
      </c>
      <c r="E210" s="15"/>
      <c r="F210" s="68">
        <f t="shared" ref="F210:Z210" si="128">F209/F208</f>
        <v>1</v>
      </c>
      <c r="G210" s="68">
        <f t="shared" si="128"/>
        <v>0.95607235142118863</v>
      </c>
      <c r="H210" s="68">
        <f t="shared" si="128"/>
        <v>0.98566473988439307</v>
      </c>
      <c r="I210" s="68">
        <f t="shared" si="128"/>
        <v>0.90769445608155286</v>
      </c>
      <c r="J210" s="68">
        <f t="shared" si="128"/>
        <v>0.91831204026325974</v>
      </c>
      <c r="K210" s="68">
        <f t="shared" si="128"/>
        <v>1</v>
      </c>
      <c r="L210" s="68">
        <f t="shared" si="128"/>
        <v>0.9296547273313972</v>
      </c>
      <c r="M210" s="68">
        <f t="shared" si="128"/>
        <v>0.99889964788732399</v>
      </c>
      <c r="N210" s="68">
        <f t="shared" si="128"/>
        <v>1.0148384353741497</v>
      </c>
      <c r="O210" s="68">
        <f t="shared" si="128"/>
        <v>1</v>
      </c>
      <c r="P210" s="68">
        <f t="shared" si="128"/>
        <v>0.8482384823848238</v>
      </c>
      <c r="Q210" s="68">
        <f t="shared" si="128"/>
        <v>0.87502930832356385</v>
      </c>
      <c r="R210" s="68">
        <f t="shared" si="128"/>
        <v>1</v>
      </c>
      <c r="S210" s="68">
        <f t="shared" si="128"/>
        <v>1</v>
      </c>
      <c r="T210" s="68">
        <f t="shared" si="128"/>
        <v>0.98431251922485385</v>
      </c>
      <c r="U210" s="68">
        <f t="shared" si="128"/>
        <v>1</v>
      </c>
      <c r="V210" s="68">
        <f t="shared" si="128"/>
        <v>1</v>
      </c>
      <c r="W210" s="68">
        <f t="shared" si="128"/>
        <v>1</v>
      </c>
      <c r="X210" s="68">
        <f t="shared" si="128"/>
        <v>1.0001289823294208</v>
      </c>
      <c r="Y210" s="68">
        <f t="shared" si="128"/>
        <v>0.94724378371266937</v>
      </c>
      <c r="Z210" s="68">
        <f t="shared" si="128"/>
        <v>0.99694811800610372</v>
      </c>
      <c r="AD210" s="122"/>
      <c r="AE210" s="122"/>
    </row>
    <row r="211" spans="1:36" s="46" customFormat="1" ht="30" hidden="1" customHeight="1" outlineLevel="1" x14ac:dyDescent="0.2">
      <c r="A211" s="11" t="s">
        <v>125</v>
      </c>
      <c r="B211" s="27"/>
      <c r="C211" s="27">
        <f>SUM(F211:Z211)</f>
        <v>0</v>
      </c>
      <c r="D211" s="15" t="e">
        <f t="shared" si="127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hidden="1" customHeight="1" outlineLevel="1" x14ac:dyDescent="0.2">
      <c r="A212" s="31" t="s">
        <v>126</v>
      </c>
      <c r="B212" s="23">
        <v>10389</v>
      </c>
      <c r="C212" s="27">
        <f>SUM(F212:Z212)</f>
        <v>11691</v>
      </c>
      <c r="D212" s="15">
        <f t="shared" si="127"/>
        <v>1.1253248628356916</v>
      </c>
      <c r="E212" s="15"/>
      <c r="F212" s="45">
        <v>42</v>
      </c>
      <c r="G212" s="35"/>
      <c r="H212" s="35">
        <v>3406</v>
      </c>
      <c r="I212" s="35">
        <v>553</v>
      </c>
      <c r="J212" s="35">
        <v>273</v>
      </c>
      <c r="K212" s="35">
        <v>1339</v>
      </c>
      <c r="L212" s="35"/>
      <c r="M212" s="35">
        <v>328</v>
      </c>
      <c r="N212" s="35"/>
      <c r="O212" s="35">
        <v>412</v>
      </c>
      <c r="P212" s="45">
        <v>280</v>
      </c>
      <c r="Q212" s="35">
        <v>94</v>
      </c>
      <c r="R212" s="35"/>
      <c r="S212" s="35"/>
      <c r="T212" s="35">
        <v>372</v>
      </c>
      <c r="U212" s="35">
        <v>300</v>
      </c>
      <c r="V212" s="35">
        <v>60</v>
      </c>
      <c r="W212" s="35"/>
      <c r="X212" s="35">
        <v>85</v>
      </c>
      <c r="Y212" s="35">
        <v>3592</v>
      </c>
      <c r="Z212" s="35">
        <v>555</v>
      </c>
      <c r="AD212" s="123"/>
      <c r="AE212" s="123"/>
    </row>
    <row r="213" spans="1:36" s="46" customFormat="1" ht="30" hidden="1" customHeight="1" x14ac:dyDescent="0.2">
      <c r="A213" s="11" t="s">
        <v>127</v>
      </c>
      <c r="B213" s="15"/>
      <c r="C213" s="15"/>
      <c r="D213" s="15" t="e">
        <f t="shared" si="127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hidden="1" customHeight="1" x14ac:dyDescent="0.2">
      <c r="A214" s="13" t="s">
        <v>128</v>
      </c>
      <c r="B214" s="23"/>
      <c r="C214" s="27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129</v>
      </c>
      <c r="B215" s="23">
        <v>105196</v>
      </c>
      <c r="C215" s="27">
        <f>SUM(F215:Z215)</f>
        <v>115251.4</v>
      </c>
      <c r="D215" s="9">
        <f t="shared" ref="D215:D227" si="129">C215/B215</f>
        <v>1.0955872846876307</v>
      </c>
      <c r="E215" s="9"/>
      <c r="F215" s="26">
        <v>3100</v>
      </c>
      <c r="G215" s="26">
        <v>2230</v>
      </c>
      <c r="H215" s="26">
        <v>13240</v>
      </c>
      <c r="I215" s="26">
        <v>10242</v>
      </c>
      <c r="J215" s="26">
        <v>8638</v>
      </c>
      <c r="K215" s="26">
        <v>6120</v>
      </c>
      <c r="L215" s="26">
        <v>6989</v>
      </c>
      <c r="M215" s="26">
        <v>7888</v>
      </c>
      <c r="N215" s="26">
        <v>2609</v>
      </c>
      <c r="O215" s="26">
        <v>4060</v>
      </c>
      <c r="P215" s="26">
        <v>4091</v>
      </c>
      <c r="Q215" s="26">
        <v>5495</v>
      </c>
      <c r="R215" s="26">
        <v>6871</v>
      </c>
      <c r="S215" s="26">
        <v>2800</v>
      </c>
      <c r="T215" s="26">
        <v>3038</v>
      </c>
      <c r="U215" s="26">
        <v>3200.4</v>
      </c>
      <c r="V215" s="26">
        <v>2050</v>
      </c>
      <c r="W215" s="26">
        <v>1514</v>
      </c>
      <c r="X215" s="26">
        <v>5983</v>
      </c>
      <c r="Y215" s="26">
        <v>6837</v>
      </c>
      <c r="Z215" s="26">
        <v>8256</v>
      </c>
      <c r="AD215" s="123"/>
      <c r="AE215" s="123"/>
    </row>
    <row r="216" spans="1:36" s="46" customFormat="1" ht="30" hidden="1" customHeight="1" outlineLevel="1" x14ac:dyDescent="0.2">
      <c r="A216" s="13" t="s">
        <v>130</v>
      </c>
      <c r="B216" s="23">
        <v>99221</v>
      </c>
      <c r="C216" s="27">
        <f>SUM(F216:Z216)</f>
        <v>115218</v>
      </c>
      <c r="D216" s="9">
        <f t="shared" si="129"/>
        <v>1.1612259501516815</v>
      </c>
      <c r="E216" s="9"/>
      <c r="F216" s="30">
        <v>2050</v>
      </c>
      <c r="G216" s="30">
        <v>2963</v>
      </c>
      <c r="H216" s="30">
        <v>12143</v>
      </c>
      <c r="I216" s="30">
        <v>16541</v>
      </c>
      <c r="J216" s="30">
        <v>6539</v>
      </c>
      <c r="K216" s="30">
        <v>4614</v>
      </c>
      <c r="L216" s="30">
        <v>4320</v>
      </c>
      <c r="M216" s="30">
        <v>7934</v>
      </c>
      <c r="N216" s="30">
        <v>4709</v>
      </c>
      <c r="O216" s="30">
        <v>3815</v>
      </c>
      <c r="P216" s="30">
        <v>3026</v>
      </c>
      <c r="Q216" s="30">
        <v>5245</v>
      </c>
      <c r="R216" s="30">
        <v>8414</v>
      </c>
      <c r="S216" s="30">
        <v>2766</v>
      </c>
      <c r="T216" s="30">
        <v>4693</v>
      </c>
      <c r="U216" s="30">
        <v>2954</v>
      </c>
      <c r="V216" s="30">
        <v>2015</v>
      </c>
      <c r="W216" s="30">
        <v>1267</v>
      </c>
      <c r="X216" s="30">
        <v>5801</v>
      </c>
      <c r="Y216" s="30">
        <v>6651</v>
      </c>
      <c r="Z216" s="30">
        <v>6758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131</v>
      </c>
      <c r="B217" s="27">
        <f>B215*0.45</f>
        <v>47338.200000000004</v>
      </c>
      <c r="C217" s="27">
        <f>C215*0.45</f>
        <v>51863.13</v>
      </c>
      <c r="D217" s="9">
        <f t="shared" si="129"/>
        <v>1.0955872846876304</v>
      </c>
      <c r="E217" s="9"/>
      <c r="F217" s="26">
        <f>F215*0.45</f>
        <v>1395</v>
      </c>
      <c r="G217" s="26">
        <f t="shared" ref="G217:Z217" si="130">G215*0.45</f>
        <v>1003.5</v>
      </c>
      <c r="H217" s="26">
        <f t="shared" si="130"/>
        <v>5958</v>
      </c>
      <c r="I217" s="26">
        <f t="shared" si="130"/>
        <v>4608.9000000000005</v>
      </c>
      <c r="J217" s="26">
        <f t="shared" si="130"/>
        <v>3887.1</v>
      </c>
      <c r="K217" s="26">
        <f t="shared" si="130"/>
        <v>2754</v>
      </c>
      <c r="L217" s="26">
        <f t="shared" si="130"/>
        <v>3145.05</v>
      </c>
      <c r="M217" s="26">
        <f t="shared" si="130"/>
        <v>3549.6</v>
      </c>
      <c r="N217" s="26">
        <f t="shared" si="130"/>
        <v>1174.05</v>
      </c>
      <c r="O217" s="26">
        <f t="shared" si="130"/>
        <v>1827</v>
      </c>
      <c r="P217" s="26">
        <f t="shared" si="130"/>
        <v>1840.95</v>
      </c>
      <c r="Q217" s="26">
        <f t="shared" si="130"/>
        <v>2472.75</v>
      </c>
      <c r="R217" s="26">
        <f t="shared" si="130"/>
        <v>3091.9500000000003</v>
      </c>
      <c r="S217" s="26">
        <f t="shared" si="130"/>
        <v>1260</v>
      </c>
      <c r="T217" s="26">
        <f t="shared" si="130"/>
        <v>1367.1000000000001</v>
      </c>
      <c r="U217" s="26">
        <f t="shared" si="130"/>
        <v>1440.18</v>
      </c>
      <c r="V217" s="26">
        <f t="shared" si="130"/>
        <v>922.5</v>
      </c>
      <c r="W217" s="26">
        <f t="shared" si="130"/>
        <v>681.30000000000007</v>
      </c>
      <c r="X217" s="26">
        <f t="shared" si="130"/>
        <v>2692.35</v>
      </c>
      <c r="Y217" s="26">
        <f t="shared" si="130"/>
        <v>3076.65</v>
      </c>
      <c r="Z217" s="26">
        <f t="shared" si="130"/>
        <v>3715.2000000000003</v>
      </c>
      <c r="AA217" s="59"/>
      <c r="AD217" s="122"/>
      <c r="AE217" s="122"/>
    </row>
    <row r="218" spans="1:36" s="46" customFormat="1" ht="30" hidden="1" customHeight="1" x14ac:dyDescent="0.2">
      <c r="A218" s="13" t="s">
        <v>132</v>
      </c>
      <c r="B218" s="48">
        <f>B215/B216</f>
        <v>1.0602191068423015</v>
      </c>
      <c r="C218" s="48">
        <f>C215/C216</f>
        <v>1.0002898852609834</v>
      </c>
      <c r="D218" s="9">
        <f t="shared" si="129"/>
        <v>0.94347468254952693</v>
      </c>
      <c r="E218" s="9"/>
      <c r="F218" s="68">
        <f>F215/F216</f>
        <v>1.5121951219512195</v>
      </c>
      <c r="G218" s="68">
        <f t="shared" ref="G218:Z218" si="131">G215/G216</f>
        <v>0.75261559230509623</v>
      </c>
      <c r="H218" s="68">
        <f t="shared" si="131"/>
        <v>1.0903401136457218</v>
      </c>
      <c r="I218" s="68">
        <f t="shared" si="131"/>
        <v>0.61918868266731153</v>
      </c>
      <c r="J218" s="68">
        <f t="shared" si="131"/>
        <v>1.3209970943569354</v>
      </c>
      <c r="K218" s="68">
        <f t="shared" si="131"/>
        <v>1.3263979193758126</v>
      </c>
      <c r="L218" s="68">
        <f t="shared" si="131"/>
        <v>1.6178240740740741</v>
      </c>
      <c r="M218" s="68">
        <f t="shared" si="131"/>
        <v>0.99420216788505167</v>
      </c>
      <c r="N218" s="68">
        <f t="shared" si="131"/>
        <v>0.55404544489275853</v>
      </c>
      <c r="O218" s="68">
        <f t="shared" si="131"/>
        <v>1.0642201834862386</v>
      </c>
      <c r="P218" s="68">
        <f t="shared" si="131"/>
        <v>1.3519497686715136</v>
      </c>
      <c r="Q218" s="68">
        <f t="shared" si="131"/>
        <v>1.0476644423260248</v>
      </c>
      <c r="R218" s="68">
        <f t="shared" si="131"/>
        <v>0.81661516520085575</v>
      </c>
      <c r="S218" s="68">
        <f t="shared" si="131"/>
        <v>1.0122921185827911</v>
      </c>
      <c r="T218" s="68">
        <f t="shared" si="131"/>
        <v>0.64734711272107393</v>
      </c>
      <c r="U218" s="68">
        <f t="shared" si="131"/>
        <v>1.0834123222748815</v>
      </c>
      <c r="V218" s="68">
        <f t="shared" si="131"/>
        <v>1.0173697270471465</v>
      </c>
      <c r="W218" s="68">
        <f t="shared" si="131"/>
        <v>1.1949486977111285</v>
      </c>
      <c r="X218" s="68">
        <f t="shared" si="131"/>
        <v>1.0313739010515428</v>
      </c>
      <c r="Y218" s="68">
        <f t="shared" si="131"/>
        <v>1.0279657194406857</v>
      </c>
      <c r="Z218" s="68">
        <f t="shared" si="131"/>
        <v>1.2216632139686299</v>
      </c>
      <c r="AD218" s="122"/>
      <c r="AE218" s="122"/>
    </row>
    <row r="219" spans="1:36" s="58" customFormat="1" ht="30" hidden="1" customHeight="1" outlineLevel="1" x14ac:dyDescent="0.2">
      <c r="A219" s="51" t="s">
        <v>133</v>
      </c>
      <c r="B219" s="23">
        <v>260815</v>
      </c>
      <c r="C219" s="27">
        <f>SUM(F219:Z219)</f>
        <v>300826</v>
      </c>
      <c r="D219" s="9">
        <f t="shared" si="129"/>
        <v>1.1534075877537717</v>
      </c>
      <c r="E219" s="9"/>
      <c r="F219" s="26">
        <v>300</v>
      </c>
      <c r="G219" s="26">
        <v>8400</v>
      </c>
      <c r="H219" s="26">
        <v>29307</v>
      </c>
      <c r="I219" s="26">
        <v>21909</v>
      </c>
      <c r="J219" s="26">
        <v>7421</v>
      </c>
      <c r="K219" s="26">
        <v>14410</v>
      </c>
      <c r="L219" s="26">
        <v>4700</v>
      </c>
      <c r="M219" s="26">
        <v>15722</v>
      </c>
      <c r="N219" s="26">
        <v>12600</v>
      </c>
      <c r="O219" s="26">
        <v>15300</v>
      </c>
      <c r="P219" s="26">
        <v>10490</v>
      </c>
      <c r="Q219" s="26">
        <v>14355</v>
      </c>
      <c r="R219" s="26">
        <v>3474</v>
      </c>
      <c r="S219" s="26">
        <v>7900</v>
      </c>
      <c r="T219" s="26">
        <v>14600</v>
      </c>
      <c r="U219" s="26">
        <v>43083</v>
      </c>
      <c r="V219" s="26">
        <v>4500</v>
      </c>
      <c r="W219" s="26">
        <v>1000</v>
      </c>
      <c r="X219" s="26">
        <v>7576</v>
      </c>
      <c r="Y219" s="26">
        <v>45094</v>
      </c>
      <c r="Z219" s="26">
        <v>18685</v>
      </c>
      <c r="AD219" s="123"/>
      <c r="AE219" s="123"/>
    </row>
    <row r="220" spans="1:36" s="46" customFormat="1" ht="28.15" hidden="1" customHeight="1" outlineLevel="1" x14ac:dyDescent="0.2">
      <c r="A220" s="13" t="s">
        <v>130</v>
      </c>
      <c r="B220" s="23">
        <v>283125</v>
      </c>
      <c r="C220" s="27">
        <f>SUM(F220:Z220)</f>
        <v>286074</v>
      </c>
      <c r="D220" s="9">
        <f t="shared" si="129"/>
        <v>1.0104158940397352</v>
      </c>
      <c r="E220" s="9"/>
      <c r="F220" s="30">
        <v>600</v>
      </c>
      <c r="G220" s="30">
        <v>8000</v>
      </c>
      <c r="H220" s="30">
        <v>25123</v>
      </c>
      <c r="I220" s="30">
        <v>18776</v>
      </c>
      <c r="J220" s="30">
        <v>8896</v>
      </c>
      <c r="K220" s="30">
        <v>12063</v>
      </c>
      <c r="L220" s="30">
        <v>710</v>
      </c>
      <c r="M220" s="30">
        <v>19682</v>
      </c>
      <c r="N220" s="30">
        <v>12989</v>
      </c>
      <c r="O220" s="30">
        <v>13114</v>
      </c>
      <c r="P220" s="30">
        <v>7332</v>
      </c>
      <c r="Q220" s="30">
        <v>15408</v>
      </c>
      <c r="R220" s="30">
        <v>2622</v>
      </c>
      <c r="S220" s="30">
        <v>3236</v>
      </c>
      <c r="T220" s="30">
        <v>10145</v>
      </c>
      <c r="U220" s="30">
        <v>53168</v>
      </c>
      <c r="V220" s="30">
        <v>3454</v>
      </c>
      <c r="W220" s="30">
        <v>634</v>
      </c>
      <c r="X220" s="30">
        <v>7396</v>
      </c>
      <c r="Y220" s="30">
        <v>43232</v>
      </c>
      <c r="Z220" s="30">
        <v>19494</v>
      </c>
      <c r="AD220" s="122"/>
      <c r="AE220" s="122"/>
    </row>
    <row r="221" spans="1:36" s="46" customFormat="1" ht="27" hidden="1" customHeight="1" outlineLevel="1" x14ac:dyDescent="0.2">
      <c r="A221" s="13" t="s">
        <v>131</v>
      </c>
      <c r="B221" s="27">
        <f>B219*0.3</f>
        <v>78244.5</v>
      </c>
      <c r="C221" s="27">
        <f>C219*0.3</f>
        <v>90247.8</v>
      </c>
      <c r="D221" s="9">
        <f t="shared" si="129"/>
        <v>1.1534075877537719</v>
      </c>
      <c r="E221" s="9"/>
      <c r="F221" s="26">
        <f>F219*0.3</f>
        <v>90</v>
      </c>
      <c r="G221" s="26">
        <f t="shared" ref="G221:Z221" si="132">G219*0.3</f>
        <v>2520</v>
      </c>
      <c r="H221" s="26">
        <f t="shared" si="132"/>
        <v>8792.1</v>
      </c>
      <c r="I221" s="26">
        <f t="shared" si="132"/>
        <v>6572.7</v>
      </c>
      <c r="J221" s="26">
        <f t="shared" si="132"/>
        <v>2226.2999999999997</v>
      </c>
      <c r="K221" s="26">
        <f t="shared" si="132"/>
        <v>4323</v>
      </c>
      <c r="L221" s="26">
        <f t="shared" si="132"/>
        <v>1410</v>
      </c>
      <c r="M221" s="26">
        <f t="shared" si="132"/>
        <v>4716.5999999999995</v>
      </c>
      <c r="N221" s="26">
        <f t="shared" si="132"/>
        <v>3780</v>
      </c>
      <c r="O221" s="26">
        <f t="shared" si="132"/>
        <v>4590</v>
      </c>
      <c r="P221" s="26">
        <f t="shared" si="132"/>
        <v>3147</v>
      </c>
      <c r="Q221" s="26">
        <f t="shared" si="132"/>
        <v>4306.5</v>
      </c>
      <c r="R221" s="26">
        <f t="shared" si="132"/>
        <v>1042.2</v>
      </c>
      <c r="S221" s="26">
        <f t="shared" si="132"/>
        <v>2370</v>
      </c>
      <c r="T221" s="26">
        <f t="shared" si="132"/>
        <v>4380</v>
      </c>
      <c r="U221" s="26">
        <f t="shared" si="132"/>
        <v>12924.9</v>
      </c>
      <c r="V221" s="26">
        <f t="shared" si="132"/>
        <v>1350</v>
      </c>
      <c r="W221" s="26">
        <f t="shared" si="132"/>
        <v>300</v>
      </c>
      <c r="X221" s="26">
        <f t="shared" si="132"/>
        <v>2272.7999999999997</v>
      </c>
      <c r="Y221" s="26">
        <f t="shared" si="132"/>
        <v>13528.199999999999</v>
      </c>
      <c r="Z221" s="26">
        <f t="shared" si="132"/>
        <v>5605.5</v>
      </c>
      <c r="AD221" s="122"/>
      <c r="AE221" s="122"/>
    </row>
    <row r="222" spans="1:36" s="58" customFormat="1" ht="30" hidden="1" customHeight="1" x14ac:dyDescent="0.2">
      <c r="A222" s="13" t="s">
        <v>132</v>
      </c>
      <c r="B222" s="9">
        <f>B219/B220</f>
        <v>0.92120088300220748</v>
      </c>
      <c r="C222" s="9">
        <f>C219/C220</f>
        <v>1.0515670770499941</v>
      </c>
      <c r="D222" s="9">
        <f t="shared" si="129"/>
        <v>1.1415176607548629</v>
      </c>
      <c r="E222" s="9"/>
      <c r="F222" s="87">
        <f t="shared" ref="F222:Z222" si="133">F219/F220</f>
        <v>0.5</v>
      </c>
      <c r="G222" s="87">
        <f t="shared" si="133"/>
        <v>1.05</v>
      </c>
      <c r="H222" s="87">
        <f t="shared" si="133"/>
        <v>1.1665406201488675</v>
      </c>
      <c r="I222" s="87">
        <f t="shared" si="133"/>
        <v>1.1668619514273542</v>
      </c>
      <c r="J222" s="87">
        <f t="shared" si="133"/>
        <v>0.83419514388489213</v>
      </c>
      <c r="K222" s="87">
        <f t="shared" si="133"/>
        <v>1.1945618834452458</v>
      </c>
      <c r="L222" s="87">
        <f t="shared" si="133"/>
        <v>6.619718309859155</v>
      </c>
      <c r="M222" s="87">
        <f t="shared" si="133"/>
        <v>0.798800934864343</v>
      </c>
      <c r="N222" s="87">
        <f t="shared" si="133"/>
        <v>0.97005158210793752</v>
      </c>
      <c r="O222" s="87">
        <f t="shared" si="133"/>
        <v>1.1666920847948756</v>
      </c>
      <c r="P222" s="87">
        <f t="shared" si="133"/>
        <v>1.4307146753955264</v>
      </c>
      <c r="Q222" s="87">
        <f t="shared" si="133"/>
        <v>0.93165887850467288</v>
      </c>
      <c r="R222" s="87">
        <f t="shared" si="133"/>
        <v>1.3249427917620138</v>
      </c>
      <c r="S222" s="87">
        <f t="shared" si="133"/>
        <v>2.4412855377008653</v>
      </c>
      <c r="T222" s="87">
        <f t="shared" si="133"/>
        <v>1.4391325776244455</v>
      </c>
      <c r="U222" s="87">
        <f t="shared" si="133"/>
        <v>0.81031823653325308</v>
      </c>
      <c r="V222" s="87">
        <f t="shared" si="133"/>
        <v>1.3028372900984366</v>
      </c>
      <c r="W222" s="87">
        <f t="shared" si="133"/>
        <v>1.5772870662460567</v>
      </c>
      <c r="X222" s="87">
        <f t="shared" si="133"/>
        <v>1.024337479718767</v>
      </c>
      <c r="Y222" s="87">
        <f t="shared" si="133"/>
        <v>1.0430699481865284</v>
      </c>
      <c r="Z222" s="87">
        <f t="shared" si="133"/>
        <v>0.95850005129783522</v>
      </c>
      <c r="AD222" s="123"/>
      <c r="AE222" s="123"/>
    </row>
    <row r="223" spans="1:36" s="58" customFormat="1" ht="30" hidden="1" customHeight="1" outlineLevel="1" x14ac:dyDescent="0.2">
      <c r="A223" s="51" t="s">
        <v>134</v>
      </c>
      <c r="B223" s="23">
        <v>221605</v>
      </c>
      <c r="C223" s="27">
        <f>SUM(F223:Z223)</f>
        <v>301063.90000000002</v>
      </c>
      <c r="D223" s="9">
        <f t="shared" si="129"/>
        <v>1.3585609530470883</v>
      </c>
      <c r="E223" s="9"/>
      <c r="F223" s="26"/>
      <c r="G223" s="89">
        <v>7500</v>
      </c>
      <c r="H223" s="26">
        <v>39100</v>
      </c>
      <c r="I223" s="92">
        <v>26843</v>
      </c>
      <c r="J223" s="92">
        <v>8279</v>
      </c>
      <c r="K223" s="89">
        <v>4200</v>
      </c>
      <c r="L223" s="89">
        <v>2320</v>
      </c>
      <c r="M223" s="26">
        <v>30680</v>
      </c>
      <c r="N223" s="89">
        <v>11200</v>
      </c>
      <c r="O223" s="89">
        <v>8500</v>
      </c>
      <c r="P223" s="26">
        <v>4800</v>
      </c>
      <c r="Q223" s="26">
        <v>17690</v>
      </c>
      <c r="R223" s="89">
        <v>2812</v>
      </c>
      <c r="S223" s="89">
        <v>4021</v>
      </c>
      <c r="T223" s="89">
        <v>4200</v>
      </c>
      <c r="U223" s="89">
        <v>59048.9</v>
      </c>
      <c r="V223" s="89">
        <v>6500</v>
      </c>
      <c r="W223" s="89"/>
      <c r="X223" s="26">
        <v>11376</v>
      </c>
      <c r="Y223" s="89">
        <v>33754</v>
      </c>
      <c r="Z223" s="26">
        <v>18240</v>
      </c>
      <c r="AD223" s="123"/>
      <c r="AE223" s="123"/>
    </row>
    <row r="224" spans="1:36" s="46" customFormat="1" ht="30" hidden="1" customHeight="1" outlineLevel="1" x14ac:dyDescent="0.2">
      <c r="A224" s="13" t="s">
        <v>130</v>
      </c>
      <c r="B224" s="23">
        <v>337167</v>
      </c>
      <c r="C224" s="27">
        <f>SUM(F224:Z224)</f>
        <v>264914</v>
      </c>
      <c r="D224" s="9">
        <f t="shared" si="129"/>
        <v>0.78570559989560074</v>
      </c>
      <c r="E224" s="9"/>
      <c r="F224" s="30"/>
      <c r="G224" s="30">
        <v>8889</v>
      </c>
      <c r="H224" s="30">
        <v>32450</v>
      </c>
      <c r="I224" s="30">
        <v>39117</v>
      </c>
      <c r="J224" s="30">
        <v>6843</v>
      </c>
      <c r="K224" s="30">
        <v>1318</v>
      </c>
      <c r="L224" s="30">
        <v>2811</v>
      </c>
      <c r="M224" s="30">
        <v>23649</v>
      </c>
      <c r="N224" s="30">
        <v>4558</v>
      </c>
      <c r="O224" s="30">
        <v>8345</v>
      </c>
      <c r="P224" s="30">
        <v>9310</v>
      </c>
      <c r="Q224" s="30">
        <v>15845</v>
      </c>
      <c r="R224" s="30">
        <v>1912</v>
      </c>
      <c r="S224" s="30">
        <v>1521</v>
      </c>
      <c r="T224" s="30">
        <v>5866</v>
      </c>
      <c r="U224" s="30">
        <v>51691</v>
      </c>
      <c r="V224" s="30">
        <v>3598</v>
      </c>
      <c r="W224" s="30"/>
      <c r="X224" s="30">
        <v>9426</v>
      </c>
      <c r="Y224" s="30">
        <v>22170</v>
      </c>
      <c r="Z224" s="30">
        <v>15595</v>
      </c>
      <c r="AD224" s="122"/>
      <c r="AE224" s="122"/>
    </row>
    <row r="225" spans="1:31" s="46" customFormat="1" ht="30" hidden="1" customHeight="1" outlineLevel="1" x14ac:dyDescent="0.2">
      <c r="A225" s="13" t="s">
        <v>135</v>
      </c>
      <c r="B225" s="23">
        <v>849</v>
      </c>
      <c r="C225" s="27">
        <f>C223*0.19</f>
        <v>57202.141000000003</v>
      </c>
      <c r="D225" s="9">
        <f t="shared" si="129"/>
        <v>67.375902237926979</v>
      </c>
      <c r="E225" s="9"/>
      <c r="F225" s="26"/>
      <c r="G225" s="26">
        <f t="shared" ref="G225:Z225" si="134">G223*0.19</f>
        <v>1425</v>
      </c>
      <c r="H225" s="26">
        <f t="shared" si="134"/>
        <v>7429</v>
      </c>
      <c r="I225" s="26">
        <f t="shared" si="134"/>
        <v>5100.17</v>
      </c>
      <c r="J225" s="26">
        <f t="shared" si="134"/>
        <v>1573.01</v>
      </c>
      <c r="K225" s="26">
        <f t="shared" si="134"/>
        <v>798</v>
      </c>
      <c r="L225" s="26">
        <f t="shared" si="134"/>
        <v>440.8</v>
      </c>
      <c r="M225" s="26">
        <f t="shared" si="134"/>
        <v>5829.2</v>
      </c>
      <c r="N225" s="26">
        <f t="shared" si="134"/>
        <v>2128</v>
      </c>
      <c r="O225" s="26">
        <f t="shared" si="134"/>
        <v>1615</v>
      </c>
      <c r="P225" s="26">
        <f t="shared" si="134"/>
        <v>912</v>
      </c>
      <c r="Q225" s="26">
        <f t="shared" si="134"/>
        <v>3361.1</v>
      </c>
      <c r="R225" s="26">
        <f t="shared" si="134"/>
        <v>534.28</v>
      </c>
      <c r="S225" s="26">
        <f t="shared" si="134"/>
        <v>763.99</v>
      </c>
      <c r="T225" s="26">
        <f t="shared" si="134"/>
        <v>798</v>
      </c>
      <c r="U225" s="26">
        <f t="shared" si="134"/>
        <v>11219.291000000001</v>
      </c>
      <c r="V225" s="26">
        <f t="shared" si="134"/>
        <v>1235</v>
      </c>
      <c r="W225" s="26"/>
      <c r="X225" s="26">
        <f t="shared" si="134"/>
        <v>2161.44</v>
      </c>
      <c r="Y225" s="26">
        <f t="shared" si="134"/>
        <v>6413.26</v>
      </c>
      <c r="Z225" s="26">
        <f t="shared" si="134"/>
        <v>3465.6</v>
      </c>
      <c r="AD225" s="122"/>
      <c r="AE225" s="122"/>
    </row>
    <row r="226" spans="1:31" s="58" customFormat="1" ht="30" hidden="1" customHeight="1" x14ac:dyDescent="0.2">
      <c r="A226" s="13" t="s">
        <v>136</v>
      </c>
      <c r="B226" s="9">
        <f>B223/B224</f>
        <v>0.65725589989530409</v>
      </c>
      <c r="C226" s="9">
        <f>C223/C224</f>
        <v>1.13645900178926</v>
      </c>
      <c r="D226" s="9">
        <f t="shared" si="129"/>
        <v>1.7290966912131018</v>
      </c>
      <c r="E226" s="9"/>
      <c r="F226" s="87"/>
      <c r="G226" s="87">
        <f>G223/G224</f>
        <v>0.8437394532568343</v>
      </c>
      <c r="H226" s="87">
        <f>H223/H224</f>
        <v>1.2049306625577811</v>
      </c>
      <c r="I226" s="87">
        <f>I223/I224</f>
        <v>0.68622338113863535</v>
      </c>
      <c r="J226" s="87">
        <f t="shared" ref="J226" si="135">J223/J224</f>
        <v>1.2098494812216865</v>
      </c>
      <c r="K226" s="87">
        <f t="shared" ref="K226:Q226" si="136">K223/K224</f>
        <v>3.1866464339908953</v>
      </c>
      <c r="L226" s="87">
        <f t="shared" si="136"/>
        <v>0.82532906438989684</v>
      </c>
      <c r="M226" s="87">
        <f t="shared" si="136"/>
        <v>1.2973064400186054</v>
      </c>
      <c r="N226" s="87">
        <f t="shared" si="136"/>
        <v>2.4572180781044319</v>
      </c>
      <c r="O226" s="87">
        <f t="shared" si="136"/>
        <v>1.0185739964050329</v>
      </c>
      <c r="P226" s="87">
        <f t="shared" si="136"/>
        <v>0.51557465091299681</v>
      </c>
      <c r="Q226" s="87">
        <f t="shared" si="136"/>
        <v>1.1164405175134111</v>
      </c>
      <c r="R226" s="87">
        <f t="shared" ref="R226" si="137">R223/R224</f>
        <v>1.4707112970711298</v>
      </c>
      <c r="S226" s="87">
        <f>S223/S224</f>
        <v>2.6436554898093361</v>
      </c>
      <c r="T226" s="87">
        <f>T223/T224</f>
        <v>0.71599045346062051</v>
      </c>
      <c r="U226" s="87">
        <f>U223/U224</f>
        <v>1.1423439283434254</v>
      </c>
      <c r="V226" s="87">
        <f t="shared" ref="V226:Z226" si="138">V223/V224</f>
        <v>1.8065591995553085</v>
      </c>
      <c r="W226" s="87"/>
      <c r="X226" s="87">
        <f t="shared" si="138"/>
        <v>1.2068746021642267</v>
      </c>
      <c r="Y226" s="87">
        <f t="shared" si="138"/>
        <v>1.5225078935498422</v>
      </c>
      <c r="Z226" s="87">
        <f t="shared" si="138"/>
        <v>1.1696056428342418</v>
      </c>
      <c r="AD226" s="123"/>
      <c r="AE226" s="123"/>
    </row>
    <row r="227" spans="1:31" s="46" customFormat="1" ht="30" hidden="1" customHeight="1" x14ac:dyDescent="0.2">
      <c r="A227" s="51" t="s">
        <v>137</v>
      </c>
      <c r="B227" s="27">
        <v>50</v>
      </c>
      <c r="C227" s="27">
        <f>SUM(F227:Z227)</f>
        <v>120</v>
      </c>
      <c r="D227" s="9">
        <f t="shared" si="129"/>
        <v>2.4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>
        <v>120</v>
      </c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135</v>
      </c>
      <c r="B228" s="27">
        <f>B227*0.7</f>
        <v>35</v>
      </c>
      <c r="C228" s="27">
        <f>C227*0.7</f>
        <v>84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>
        <f>Q227*0.7</f>
        <v>84</v>
      </c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138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135</v>
      </c>
      <c r="B230" s="27">
        <f>B229*0.2</f>
        <v>0</v>
      </c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155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139</v>
      </c>
      <c r="B232" s="27">
        <f>B230+B228+B225+B221+B217</f>
        <v>126466.70000000001</v>
      </c>
      <c r="C232" s="27">
        <f>C230+C228+C225+C221+C217</f>
        <v>199397.071</v>
      </c>
      <c r="D232" s="9">
        <f>C232/B232</f>
        <v>1.5766764768907544</v>
      </c>
      <c r="E232" s="9"/>
      <c r="F232" s="26">
        <f>F230+F228+F225+F221+F217</f>
        <v>1485</v>
      </c>
      <c r="G232" s="26">
        <f>G230+G228+G225+G221+G217</f>
        <v>4948.5</v>
      </c>
      <c r="H232" s="26">
        <f t="shared" ref="H232:Z232" si="139">H230+H228+H225+H221+H217</f>
        <v>22179.1</v>
      </c>
      <c r="I232" s="26">
        <f>I230+I228+I225+I221+I217</f>
        <v>16281.77</v>
      </c>
      <c r="J232" s="26">
        <f t="shared" si="139"/>
        <v>7686.41</v>
      </c>
      <c r="K232" s="26">
        <f t="shared" si="139"/>
        <v>7875</v>
      </c>
      <c r="L232" s="26">
        <f t="shared" si="139"/>
        <v>4995.8500000000004</v>
      </c>
      <c r="M232" s="26">
        <f t="shared" si="139"/>
        <v>14095.4</v>
      </c>
      <c r="N232" s="26">
        <f t="shared" si="139"/>
        <v>7082.05</v>
      </c>
      <c r="O232" s="26">
        <f t="shared" si="139"/>
        <v>8032</v>
      </c>
      <c r="P232" s="26">
        <f>P230+P228+P225+P221+P217</f>
        <v>5899.95</v>
      </c>
      <c r="Q232" s="45">
        <f t="shared" si="139"/>
        <v>10224.35</v>
      </c>
      <c r="R232" s="26">
        <f t="shared" si="139"/>
        <v>4668.43</v>
      </c>
      <c r="S232" s="26">
        <f t="shared" si="139"/>
        <v>4393.99</v>
      </c>
      <c r="T232" s="26">
        <f t="shared" si="139"/>
        <v>6545.1</v>
      </c>
      <c r="U232" s="26">
        <f t="shared" si="139"/>
        <v>25584.370999999999</v>
      </c>
      <c r="V232" s="26">
        <f t="shared" si="139"/>
        <v>3507.5</v>
      </c>
      <c r="W232" s="26">
        <f t="shared" si="139"/>
        <v>981.30000000000007</v>
      </c>
      <c r="X232" s="26">
        <f t="shared" si="139"/>
        <v>7126.59</v>
      </c>
      <c r="Y232" s="26">
        <f t="shared" si="139"/>
        <v>23018.11</v>
      </c>
      <c r="Z232" s="26">
        <f t="shared" si="139"/>
        <v>12786.300000000001</v>
      </c>
      <c r="AD232" s="122"/>
      <c r="AE232" s="122"/>
    </row>
    <row r="233" spans="1:31" s="46" customFormat="1" ht="45" hidden="1" x14ac:dyDescent="0.2">
      <c r="A233" s="13" t="s">
        <v>160</v>
      </c>
      <c r="B233" s="26"/>
      <c r="C233" s="26">
        <f>SUM(F233:Z233)</f>
        <v>70805.5</v>
      </c>
      <c r="D233" s="9"/>
      <c r="E233" s="9"/>
      <c r="F233" s="26">
        <v>670.8</v>
      </c>
      <c r="G233" s="26">
        <v>2051.4</v>
      </c>
      <c r="H233" s="26">
        <v>6078.1</v>
      </c>
      <c r="I233" s="26">
        <v>7184.7</v>
      </c>
      <c r="J233" s="26">
        <v>2601.8000000000002</v>
      </c>
      <c r="K233" s="26">
        <v>2825.1</v>
      </c>
      <c r="L233" s="26">
        <v>951.1</v>
      </c>
      <c r="M233" s="26">
        <v>6539</v>
      </c>
      <c r="N233" s="26">
        <v>2884.5</v>
      </c>
      <c r="O233" s="26">
        <v>2751.1</v>
      </c>
      <c r="P233" s="26">
        <v>1939.6</v>
      </c>
      <c r="Q233" s="45">
        <v>3782.7</v>
      </c>
      <c r="R233" s="26">
        <v>2092.4</v>
      </c>
      <c r="S233" s="26">
        <v>1244.5</v>
      </c>
      <c r="T233" s="26">
        <v>2070.5</v>
      </c>
      <c r="U233" s="26">
        <v>8439.4</v>
      </c>
      <c r="V233" s="26">
        <v>1126.4000000000001</v>
      </c>
      <c r="W233" s="26">
        <v>330.6</v>
      </c>
      <c r="X233" s="26">
        <v>2175.1999999999998</v>
      </c>
      <c r="Y233" s="26">
        <v>7981.3</v>
      </c>
      <c r="Z233" s="26">
        <v>5085.3</v>
      </c>
      <c r="AD233" s="122"/>
      <c r="AE233" s="122"/>
    </row>
    <row r="234" spans="1:31" s="46" customFormat="1" ht="22.5" hidden="1" x14ac:dyDescent="0.2">
      <c r="A234" s="51" t="s">
        <v>154</v>
      </c>
      <c r="B234" s="49">
        <v>23.5</v>
      </c>
      <c r="C234" s="49">
        <f>C232/C233*10</f>
        <v>28.161240440361269</v>
      </c>
      <c r="D234" s="9">
        <f>C234/B234</f>
        <v>1.1983506570366498</v>
      </c>
      <c r="E234" s="9"/>
      <c r="F234" s="50">
        <f>F232/F233*10</f>
        <v>22.13774597495528</v>
      </c>
      <c r="G234" s="50">
        <f>G232/G233*10</f>
        <v>24.122550453348932</v>
      </c>
      <c r="H234" s="50">
        <f t="shared" ref="H234:Z234" si="140">H232/H233*10</f>
        <v>36.490186077886179</v>
      </c>
      <c r="I234" s="50">
        <f>I232/I233*10</f>
        <v>22.661725611368606</v>
      </c>
      <c r="J234" s="50">
        <f t="shared" si="140"/>
        <v>29.542662771927123</v>
      </c>
      <c r="K234" s="50">
        <f t="shared" si="140"/>
        <v>27.875119464797709</v>
      </c>
      <c r="L234" s="50">
        <f t="shared" si="140"/>
        <v>52.527073914414892</v>
      </c>
      <c r="M234" s="50">
        <f t="shared" si="140"/>
        <v>21.555895396849671</v>
      </c>
      <c r="N234" s="50">
        <f>N232/N233*10</f>
        <v>24.552088750216676</v>
      </c>
      <c r="O234" s="50">
        <f t="shared" si="140"/>
        <v>29.195594489476939</v>
      </c>
      <c r="P234" s="50">
        <f>P232/P233*10</f>
        <v>30.418385234068879</v>
      </c>
      <c r="Q234" s="50">
        <f t="shared" si="140"/>
        <v>27.029238374705898</v>
      </c>
      <c r="R234" s="50">
        <f t="shared" si="140"/>
        <v>22.31136493978207</v>
      </c>
      <c r="S234" s="50">
        <f t="shared" si="140"/>
        <v>35.307271996785857</v>
      </c>
      <c r="T234" s="50">
        <f t="shared" si="140"/>
        <v>31.61120502294132</v>
      </c>
      <c r="U234" s="50">
        <f t="shared" si="140"/>
        <v>30.315390904566677</v>
      </c>
      <c r="V234" s="50">
        <f t="shared" si="140"/>
        <v>31.139026988636363</v>
      </c>
      <c r="W234" s="50">
        <f t="shared" si="140"/>
        <v>29.682395644283122</v>
      </c>
      <c r="X234" s="50">
        <f t="shared" si="140"/>
        <v>32.762918352335419</v>
      </c>
      <c r="Y234" s="50">
        <f t="shared" si="140"/>
        <v>28.840051119491811</v>
      </c>
      <c r="Z234" s="50">
        <f t="shared" si="140"/>
        <v>25.1436493422217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173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177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140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141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142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hidden="1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81"/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81"/>
    </row>
    <row r="245" spans="1:32" ht="20.25" hidden="1" customHeight="1" x14ac:dyDescent="0.25">
      <c r="A245" s="179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144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146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147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147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150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153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162</v>
      </c>
      <c r="T260" s="1" t="s">
        <v>165</v>
      </c>
      <c r="V260" s="1" t="s">
        <v>163</v>
      </c>
      <c r="Y260" s="1" t="s">
        <v>164</v>
      </c>
      <c r="Z260" s="1" t="s">
        <v>161</v>
      </c>
    </row>
    <row r="261" spans="1:26" ht="16.5" hidden="1" customHeight="1" x14ac:dyDescent="0.25"/>
    <row r="262" spans="1:26" ht="22.5" hidden="1" customHeight="1" x14ac:dyDescent="0.25">
      <c r="A262" s="13" t="s">
        <v>178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4144</v>
      </c>
      <c r="F270" s="153">
        <f t="shared" ref="F270:Z270" si="141">F20-F269</f>
        <v>0</v>
      </c>
      <c r="G270" s="153">
        <f t="shared" si="141"/>
        <v>887</v>
      </c>
      <c r="H270" s="153">
        <f t="shared" si="141"/>
        <v>2868</v>
      </c>
      <c r="I270" s="153">
        <f t="shared" si="141"/>
        <v>0</v>
      </c>
      <c r="J270" s="153">
        <f t="shared" si="141"/>
        <v>0</v>
      </c>
      <c r="K270" s="153">
        <f t="shared" si="141"/>
        <v>151</v>
      </c>
      <c r="L270" s="153">
        <f t="shared" si="141"/>
        <v>0</v>
      </c>
      <c r="M270" s="153">
        <f t="shared" si="141"/>
        <v>286</v>
      </c>
      <c r="N270" s="153">
        <f t="shared" si="141"/>
        <v>0</v>
      </c>
      <c r="O270" s="153">
        <f t="shared" si="141"/>
        <v>0</v>
      </c>
      <c r="P270" s="153">
        <f t="shared" si="141"/>
        <v>0</v>
      </c>
      <c r="Q270" s="153">
        <f t="shared" si="141"/>
        <v>0</v>
      </c>
      <c r="R270" s="153">
        <f t="shared" si="141"/>
        <v>144</v>
      </c>
      <c r="S270" s="153">
        <f t="shared" si="141"/>
        <v>-9</v>
      </c>
      <c r="T270" s="153">
        <f t="shared" si="141"/>
        <v>150</v>
      </c>
      <c r="U270" s="153">
        <f t="shared" si="141"/>
        <v>314</v>
      </c>
      <c r="V270" s="153">
        <f t="shared" si="141"/>
        <v>18</v>
      </c>
      <c r="W270" s="153">
        <f t="shared" si="141"/>
        <v>-640</v>
      </c>
      <c r="X270" s="153">
        <f t="shared" si="141"/>
        <v>-44</v>
      </c>
      <c r="Y270" s="153">
        <f t="shared" si="141"/>
        <v>0</v>
      </c>
      <c r="Z270" s="153">
        <f t="shared" si="141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217</v>
      </c>
      <c r="B274" s="156">
        <f t="shared" ref="B274:Z274" si="142">B42/$C42</f>
        <v>1.6259629057892215</v>
      </c>
      <c r="C274" s="156">
        <f t="shared" si="142"/>
        <v>1</v>
      </c>
      <c r="D274" s="156">
        <f t="shared" si="142"/>
        <v>4.6768528521787118E-6</v>
      </c>
      <c r="E274" s="156">
        <f t="shared" si="142"/>
        <v>1.5969217432301925E-4</v>
      </c>
      <c r="F274" s="157">
        <f t="shared" si="142"/>
        <v>6.3321749313703865E-2</v>
      </c>
      <c r="G274" s="157">
        <f t="shared" si="142"/>
        <v>4.0318471821935618E-2</v>
      </c>
      <c r="H274" s="157">
        <f t="shared" si="142"/>
        <v>0.10360980357862558</v>
      </c>
      <c r="I274" s="157">
        <f t="shared" si="142"/>
        <v>5.2918944814947189E-2</v>
      </c>
      <c r="J274" s="157">
        <f t="shared" si="142"/>
        <v>1.4851372212040789E-2</v>
      </c>
      <c r="K274" s="157">
        <f t="shared" si="142"/>
        <v>7.6865166574146604E-2</v>
      </c>
      <c r="L274" s="157">
        <f t="shared" si="142"/>
        <v>3.5603750484779817E-2</v>
      </c>
      <c r="M274" s="157">
        <f t="shared" si="142"/>
        <v>5.5025360638160346E-2</v>
      </c>
      <c r="N274" s="157">
        <f t="shared" si="142"/>
        <v>3.7679748750979063E-2</v>
      </c>
      <c r="O274" s="157">
        <f t="shared" si="142"/>
        <v>1.3520604092682296E-2</v>
      </c>
      <c r="P274" s="157">
        <f t="shared" si="142"/>
        <v>1.6357041284229257E-2</v>
      </c>
      <c r="Q274" s="157">
        <f t="shared" si="142"/>
        <v>3.4143707748112213E-2</v>
      </c>
      <c r="R274" s="157">
        <f t="shared" si="142"/>
        <v>6.7983239926085334E-2</v>
      </c>
      <c r="S274" s="157">
        <f t="shared" si="142"/>
        <v>4.0402120103723869E-2</v>
      </c>
      <c r="T274" s="157">
        <f t="shared" si="142"/>
        <v>6.1603157342418044E-2</v>
      </c>
      <c r="U274" s="157">
        <f t="shared" si="142"/>
        <v>3.1839577804308648E-2</v>
      </c>
      <c r="V274" s="157">
        <f t="shared" si="142"/>
        <v>2.8501250922032196E-2</v>
      </c>
      <c r="W274" s="157">
        <f t="shared" si="142"/>
        <v>1.4813350265773404E-2</v>
      </c>
      <c r="X274" s="157">
        <f t="shared" si="142"/>
        <v>3.4417465761237387E-2</v>
      </c>
      <c r="Y274" s="157">
        <f t="shared" si="142"/>
        <v>0.12709976198261635</v>
      </c>
      <c r="Z274" s="157">
        <f t="shared" si="142"/>
        <v>4.9124354577462108E-2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90841</v>
      </c>
    </row>
    <row r="277" spans="1:27" hidden="1" x14ac:dyDescent="0.25">
      <c r="C277" s="2">
        <f>C276/6000</f>
        <v>15.140166666666667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3">G64/$C64</f>
        <v>6.0141020323517215E-3</v>
      </c>
      <c r="H279" s="157">
        <f t="shared" si="143"/>
        <v>0.28883243467440894</v>
      </c>
      <c r="I279" s="157">
        <f t="shared" si="143"/>
        <v>2.753007051016176E-2</v>
      </c>
      <c r="J279" s="157">
        <f t="shared" si="143"/>
        <v>3.8884280381584406E-3</v>
      </c>
      <c r="K279" s="157">
        <f t="shared" si="143"/>
        <v>2.4160099543757776E-2</v>
      </c>
      <c r="L279" s="157">
        <f t="shared" si="143"/>
        <v>0</v>
      </c>
      <c r="M279" s="157">
        <f t="shared" si="143"/>
        <v>4.3291165491497301E-2</v>
      </c>
      <c r="N279" s="157">
        <f>N64/$C64</f>
        <v>1.8768145997511407E-2</v>
      </c>
      <c r="O279" s="157">
        <f t="shared" si="143"/>
        <v>3.7173372044794692E-2</v>
      </c>
      <c r="P279" s="157">
        <f t="shared" si="143"/>
        <v>3.7432600580671924E-2</v>
      </c>
      <c r="Q279" s="157">
        <f t="shared" si="143"/>
        <v>1.7109083367897137E-2</v>
      </c>
      <c r="R279" s="157">
        <f t="shared" si="143"/>
        <v>3.1781418498548319E-2</v>
      </c>
      <c r="S279" s="157">
        <f t="shared" si="143"/>
        <v>1.0835752799668188E-2</v>
      </c>
      <c r="T279" s="157">
        <f>T64/$C64</f>
        <v>4.2669017005391954E-2</v>
      </c>
      <c r="U279" s="157">
        <f>U64/$C64</f>
        <v>7.807963500622149E-2</v>
      </c>
      <c r="V279" s="157">
        <f t="shared" si="143"/>
        <v>1.0472832849440067E-2</v>
      </c>
      <c r="W279" s="157">
        <f t="shared" si="143"/>
        <v>0</v>
      </c>
      <c r="X279" s="157">
        <f t="shared" si="143"/>
        <v>2.2293654085441726E-2</v>
      </c>
      <c r="Y279" s="157">
        <f t="shared" si="143"/>
        <v>0.22552882621318954</v>
      </c>
      <c r="Z279" s="157">
        <f t="shared" si="143"/>
        <v>7.4139361260887604E-2</v>
      </c>
      <c r="AA279" s="157">
        <f t="shared" si="143"/>
        <v>0</v>
      </c>
    </row>
    <row r="280" spans="1:27" hidden="1" x14ac:dyDescent="0.25">
      <c r="H280" s="157">
        <f>H70/$C70</f>
        <v>0.33360716339439744</v>
      </c>
      <c r="I280" s="157">
        <f t="shared" ref="I280:Z280" si="144">I70/$C70</f>
        <v>2.9327199539965498E-2</v>
      </c>
      <c r="J280" s="157">
        <f t="shared" si="144"/>
        <v>5.0932391357923273E-3</v>
      </c>
      <c r="K280" s="157">
        <f t="shared" si="144"/>
        <v>1.7251293847038527E-2</v>
      </c>
      <c r="L280" s="157">
        <f t="shared" si="144"/>
        <v>0</v>
      </c>
      <c r="M280" s="157">
        <f t="shared" si="144"/>
        <v>5.0768093321284812E-2</v>
      </c>
      <c r="N280" s="157">
        <f>N70/$C70</f>
        <v>1.6429803663846217E-3</v>
      </c>
      <c r="O280" s="157">
        <f t="shared" si="144"/>
        <v>2.8259262301815493E-2</v>
      </c>
      <c r="P280" s="157">
        <f t="shared" si="144"/>
        <v>3.2941756346011666E-2</v>
      </c>
      <c r="Q280" s="157">
        <f t="shared" si="144"/>
        <v>1.9715764396615459E-2</v>
      </c>
      <c r="R280" s="157">
        <f t="shared" si="144"/>
        <v>3.097017990635012E-2</v>
      </c>
      <c r="S280" s="157">
        <f t="shared" si="144"/>
        <v>5.2575371724307898E-3</v>
      </c>
      <c r="T280" s="157">
        <f t="shared" si="144"/>
        <v>2.1030148689723159E-2</v>
      </c>
      <c r="U280" s="157">
        <f t="shared" si="144"/>
        <v>4.2717489526000168E-3</v>
      </c>
      <c r="V280" s="157">
        <f t="shared" si="144"/>
        <v>1.437607820586544E-2</v>
      </c>
      <c r="W280" s="157">
        <f t="shared" si="144"/>
        <v>0</v>
      </c>
      <c r="X280" s="157">
        <f t="shared" si="144"/>
        <v>1.6429803663846217E-2</v>
      </c>
      <c r="Y280" s="157">
        <f t="shared" si="144"/>
        <v>0.29902242668200113</v>
      </c>
      <c r="Z280" s="157">
        <f t="shared" si="144"/>
        <v>8.0506037952846457E-2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/>
    <row r="285" spans="1:27" hidden="1" x14ac:dyDescent="0.25"/>
    <row r="286" spans="1:27" hidden="1" x14ac:dyDescent="0.25"/>
  </sheetData>
  <dataConsolidate/>
  <mergeCells count="30"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8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2024-05-20T04:51:46Z</cp:lastPrinted>
  <dcterms:created xsi:type="dcterms:W3CDTF">2017-06-08T05:54:08Z</dcterms:created>
  <dcterms:modified xsi:type="dcterms:W3CDTF">2024-05-20T07:38:48Z</dcterms:modified>
</cp:coreProperties>
</file>