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60" yWindow="-285" windowWidth="14160" windowHeight="122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оперативка!$A$2:$AC$307</definedName>
  </definedNames>
  <calcPr calcId="145621"/>
</workbook>
</file>

<file path=xl/calcChain.xml><?xml version="1.0" encoding="utf-8"?>
<calcChain xmlns="http://schemas.openxmlformats.org/spreadsheetml/2006/main">
  <c r="Z155" i="1" l="1"/>
  <c r="S215" i="1" l="1"/>
  <c r="Q167" i="1" l="1"/>
  <c r="N220" i="1" l="1"/>
  <c r="N203" i="1"/>
  <c r="AA203" i="1" l="1"/>
  <c r="AA223" i="1"/>
  <c r="AA220" i="1"/>
  <c r="V223" i="1" l="1"/>
  <c r="Y187" i="1" l="1"/>
  <c r="Y189" i="1" s="1"/>
  <c r="Y267" i="1" l="1"/>
  <c r="R105" i="1" l="1"/>
  <c r="X174" i="1" l="1"/>
  <c r="R180" i="1" l="1"/>
  <c r="Q271" i="1" l="1"/>
  <c r="V203" i="1" l="1"/>
  <c r="Z158" i="1" l="1"/>
  <c r="X166" i="1" l="1"/>
  <c r="I242" i="1" l="1"/>
  <c r="K179" i="1" l="1"/>
  <c r="AC167" i="1" l="1"/>
  <c r="P105" i="1" l="1"/>
  <c r="V167" i="1" l="1"/>
  <c r="B156" i="1" l="1"/>
  <c r="C156" i="1"/>
  <c r="K167" i="1" l="1"/>
  <c r="T169" i="1" l="1"/>
  <c r="Y206" i="1" l="1"/>
  <c r="B200" i="1" l="1"/>
  <c r="E115" i="1" l="1"/>
  <c r="P169" i="1" l="1"/>
  <c r="E230" i="1" l="1"/>
  <c r="B212" i="1"/>
  <c r="E129" i="1" l="1"/>
  <c r="E109" i="1"/>
  <c r="X105" i="1" l="1"/>
  <c r="X106" i="1" s="1"/>
  <c r="R106" i="1"/>
  <c r="L175" i="1"/>
  <c r="M175" i="1"/>
  <c r="E247" i="1"/>
  <c r="E249" i="1"/>
  <c r="Q229" i="1" l="1"/>
  <c r="E119" i="1" l="1"/>
  <c r="G121" i="1"/>
  <c r="H121" i="1"/>
  <c r="H122" i="1" s="1"/>
  <c r="R254" i="1" l="1"/>
  <c r="I187" i="1" l="1"/>
  <c r="I189" i="1" s="1"/>
  <c r="J187" i="1"/>
  <c r="J189" i="1" s="1"/>
  <c r="K187" i="1"/>
  <c r="K189" i="1" s="1"/>
  <c r="L187" i="1"/>
  <c r="L189" i="1" s="1"/>
  <c r="M187" i="1"/>
  <c r="M189" i="1" s="1"/>
  <c r="N187" i="1"/>
  <c r="N189" i="1" s="1"/>
  <c r="O187" i="1"/>
  <c r="O189" i="1" s="1"/>
  <c r="P187" i="1"/>
  <c r="P189" i="1" s="1"/>
  <c r="Q187" i="1"/>
  <c r="Q189" i="1" s="1"/>
  <c r="R187" i="1"/>
  <c r="R189" i="1" s="1"/>
  <c r="S187" i="1"/>
  <c r="S189" i="1" s="1"/>
  <c r="T187" i="1"/>
  <c r="T189" i="1" s="1"/>
  <c r="T190" i="1"/>
  <c r="Z120" i="1" l="1"/>
  <c r="S167" i="1" l="1"/>
  <c r="E110" i="1" l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AA120" i="1"/>
  <c r="AB120" i="1"/>
  <c r="AC120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B152" i="1" l="1"/>
  <c r="I252" i="1" l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I248" i="1"/>
  <c r="E248" i="1" s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E237" i="1"/>
  <c r="E238" i="1"/>
  <c r="E239" i="1"/>
  <c r="E240" i="1"/>
  <c r="E246" i="1" l="1"/>
  <c r="G164" i="1"/>
  <c r="G185" i="1"/>
  <c r="G186" i="1"/>
  <c r="I144" i="1" l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R121" i="1" l="1"/>
  <c r="R122" i="1" s="1"/>
  <c r="B169" i="1" l="1"/>
  <c r="E165" i="1" l="1"/>
  <c r="E166" i="1" l="1"/>
  <c r="G165" i="1"/>
  <c r="N190" i="1"/>
  <c r="AB134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Z267" i="1"/>
  <c r="AA267" i="1"/>
  <c r="AB267" i="1"/>
  <c r="AC267" i="1"/>
  <c r="I180" i="1"/>
  <c r="J180" i="1"/>
  <c r="K180" i="1"/>
  <c r="L180" i="1"/>
  <c r="M180" i="1"/>
  <c r="N180" i="1"/>
  <c r="O180" i="1"/>
  <c r="P180" i="1"/>
  <c r="Q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J169" i="1"/>
  <c r="E170" i="1"/>
  <c r="G170" i="1" s="1"/>
  <c r="J167" i="1"/>
  <c r="L167" i="1"/>
  <c r="M167" i="1"/>
  <c r="N167" i="1"/>
  <c r="O167" i="1"/>
  <c r="P167" i="1"/>
  <c r="R167" i="1"/>
  <c r="T167" i="1"/>
  <c r="U167" i="1"/>
  <c r="W167" i="1"/>
  <c r="X167" i="1"/>
  <c r="Y167" i="1"/>
  <c r="Z167" i="1"/>
  <c r="AA167" i="1"/>
  <c r="AB167" i="1"/>
  <c r="I167" i="1"/>
  <c r="J105" i="1"/>
  <c r="K105" i="1"/>
  <c r="L105" i="1"/>
  <c r="M105" i="1"/>
  <c r="N105" i="1"/>
  <c r="O105" i="1"/>
  <c r="Q105" i="1"/>
  <c r="R107" i="1"/>
  <c r="S105" i="1"/>
  <c r="S121" i="1" s="1"/>
  <c r="S122" i="1" s="1"/>
  <c r="T105" i="1"/>
  <c r="U105" i="1"/>
  <c r="V105" i="1"/>
  <c r="W105" i="1"/>
  <c r="Y105" i="1"/>
  <c r="Z105" i="1"/>
  <c r="AA105" i="1"/>
  <c r="AB105" i="1"/>
  <c r="AC105" i="1"/>
  <c r="I105" i="1"/>
  <c r="I134" i="1"/>
  <c r="E134" i="1" s="1"/>
  <c r="I121" i="1" l="1"/>
  <c r="I122" i="1" s="1"/>
  <c r="I106" i="1"/>
  <c r="V107" i="1"/>
  <c r="V121" i="1"/>
  <c r="V122" i="1" s="1"/>
  <c r="N107" i="1"/>
  <c r="N121" i="1"/>
  <c r="N122" i="1" s="1"/>
  <c r="J107" i="1"/>
  <c r="J121" i="1"/>
  <c r="J122" i="1" s="1"/>
  <c r="AC107" i="1"/>
  <c r="AC121" i="1"/>
  <c r="AC122" i="1" s="1"/>
  <c r="Y107" i="1"/>
  <c r="Y121" i="1"/>
  <c r="Y122" i="1" s="1"/>
  <c r="U107" i="1"/>
  <c r="U121" i="1"/>
  <c r="U122" i="1" s="1"/>
  <c r="Q107" i="1"/>
  <c r="Q121" i="1"/>
  <c r="Q122" i="1" s="1"/>
  <c r="M107" i="1"/>
  <c r="M121" i="1"/>
  <c r="M122" i="1" s="1"/>
  <c r="AB107" i="1"/>
  <c r="AB121" i="1"/>
  <c r="AB122" i="1" s="1"/>
  <c r="T107" i="1"/>
  <c r="T121" i="1"/>
  <c r="T122" i="1" s="1"/>
  <c r="L107" i="1"/>
  <c r="L121" i="1"/>
  <c r="L122" i="1" s="1"/>
  <c r="Z107" i="1"/>
  <c r="Z121" i="1"/>
  <c r="Z122" i="1" s="1"/>
  <c r="AA107" i="1"/>
  <c r="AA121" i="1"/>
  <c r="AA122" i="1" s="1"/>
  <c r="W107" i="1"/>
  <c r="W121" i="1"/>
  <c r="W122" i="1" s="1"/>
  <c r="O107" i="1"/>
  <c r="O121" i="1"/>
  <c r="O122" i="1" s="1"/>
  <c r="K107" i="1"/>
  <c r="K121" i="1"/>
  <c r="K122" i="1" s="1"/>
  <c r="P107" i="1"/>
  <c r="P121" i="1"/>
  <c r="P122" i="1" s="1"/>
  <c r="X107" i="1"/>
  <c r="X121" i="1"/>
  <c r="S107" i="1"/>
  <c r="S127" i="1"/>
  <c r="E105" i="1"/>
  <c r="J106" i="1"/>
  <c r="I107" i="1"/>
  <c r="I127" i="1"/>
  <c r="E107" i="1" l="1"/>
  <c r="X122" i="1"/>
  <c r="E121" i="1"/>
  <c r="AC271" i="1"/>
  <c r="I175" i="1"/>
  <c r="Z179" i="1" l="1"/>
  <c r="I179" i="1" l="1"/>
  <c r="AE105" i="1" l="1"/>
  <c r="AE185" i="1"/>
  <c r="AE186" i="1"/>
  <c r="AE191" i="1"/>
  <c r="AE192" i="1"/>
  <c r="AE193" i="1"/>
  <c r="AE194" i="1"/>
  <c r="AE195" i="1"/>
  <c r="AE196" i="1"/>
  <c r="AE259" i="1"/>
  <c r="I155" i="1" l="1"/>
  <c r="J155" i="1"/>
  <c r="K155" i="1"/>
  <c r="L155" i="1"/>
  <c r="R155" i="1"/>
  <c r="E173" i="1" l="1"/>
  <c r="G173" i="1" s="1"/>
  <c r="AE173" i="1" l="1"/>
  <c r="F173" i="1"/>
  <c r="E199" i="1"/>
  <c r="B166" i="1"/>
  <c r="I166" i="1"/>
  <c r="K127" i="1"/>
  <c r="L127" i="1"/>
  <c r="M127" i="1"/>
  <c r="N127" i="1"/>
  <c r="O127" i="1"/>
  <c r="P127" i="1"/>
  <c r="Q127" i="1"/>
  <c r="R127" i="1"/>
  <c r="T127" i="1"/>
  <c r="U127" i="1"/>
  <c r="V127" i="1"/>
  <c r="W127" i="1"/>
  <c r="X127" i="1"/>
  <c r="Y127" i="1"/>
  <c r="Z127" i="1"/>
  <c r="AA127" i="1"/>
  <c r="AB127" i="1"/>
  <c r="AC127" i="1"/>
  <c r="B127" i="1"/>
  <c r="J127" i="1"/>
  <c r="Z166" i="1"/>
  <c r="AB166" i="1"/>
  <c r="AE199" i="1" l="1"/>
  <c r="I234" i="1"/>
  <c r="U187" i="1"/>
  <c r="U189" i="1" s="1"/>
  <c r="V187" i="1"/>
  <c r="V189" i="1" s="1"/>
  <c r="W187" i="1"/>
  <c r="W189" i="1" s="1"/>
  <c r="X187" i="1"/>
  <c r="X189" i="1" s="1"/>
  <c r="Z187" i="1"/>
  <c r="Z189" i="1" s="1"/>
  <c r="AA187" i="1"/>
  <c r="AA189" i="1" s="1"/>
  <c r="AB187" i="1"/>
  <c r="AB189" i="1" s="1"/>
  <c r="AC187" i="1"/>
  <c r="AC189" i="1" s="1"/>
  <c r="J190" i="1"/>
  <c r="K190" i="1"/>
  <c r="L190" i="1"/>
  <c r="M190" i="1"/>
  <c r="O190" i="1"/>
  <c r="P190" i="1"/>
  <c r="Q190" i="1"/>
  <c r="R190" i="1"/>
  <c r="S190" i="1"/>
  <c r="U190" i="1"/>
  <c r="V190" i="1"/>
  <c r="W190" i="1"/>
  <c r="X190" i="1"/>
  <c r="Y190" i="1"/>
  <c r="Z190" i="1"/>
  <c r="AA190" i="1"/>
  <c r="AB190" i="1"/>
  <c r="AC190" i="1"/>
  <c r="I190" i="1"/>
  <c r="I188" i="1" l="1"/>
  <c r="W188" i="1"/>
  <c r="S188" i="1"/>
  <c r="K188" i="1"/>
  <c r="Z188" i="1"/>
  <c r="R188" i="1"/>
  <c r="J188" i="1"/>
  <c r="AC188" i="1"/>
  <c r="Y188" i="1"/>
  <c r="U188" i="1"/>
  <c r="Q188" i="1"/>
  <c r="M188" i="1"/>
  <c r="AA188" i="1"/>
  <c r="O188" i="1"/>
  <c r="V188" i="1"/>
  <c r="N188" i="1"/>
  <c r="AB188" i="1"/>
  <c r="X188" i="1"/>
  <c r="T188" i="1"/>
  <c r="P188" i="1"/>
  <c r="L188" i="1"/>
  <c r="B220" i="1"/>
  <c r="B197" i="1" l="1"/>
  <c r="L232" i="1"/>
  <c r="S232" i="1"/>
  <c r="V232" i="1"/>
  <c r="K212" i="1"/>
  <c r="K200" i="1" l="1"/>
  <c r="AE230" i="1" l="1"/>
  <c r="G230" i="1"/>
  <c r="B155" i="1"/>
  <c r="U154" i="1" l="1"/>
  <c r="B161" i="1" l="1"/>
  <c r="E174" i="1" l="1"/>
  <c r="E180" i="1" l="1"/>
  <c r="G180" i="1" s="1"/>
  <c r="G174" i="1"/>
  <c r="AE174" i="1"/>
  <c r="AE180" i="1" s="1"/>
  <c r="F174" i="1"/>
  <c r="E157" i="1"/>
  <c r="AE157" i="1" l="1"/>
  <c r="AC158" i="1"/>
  <c r="I158" i="1" l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AA158" i="1"/>
  <c r="AB158" i="1"/>
  <c r="E104" i="1" l="1"/>
  <c r="E106" i="1" s="1"/>
  <c r="G104" i="1" l="1"/>
  <c r="G122" i="1" s="1"/>
  <c r="E122" i="1"/>
  <c r="AE104" i="1"/>
  <c r="B203" i="1"/>
  <c r="F106" i="1" l="1"/>
  <c r="B153" i="1" l="1"/>
  <c r="R151" i="1" l="1"/>
  <c r="I151" i="1" l="1"/>
  <c r="I152" i="1"/>
  <c r="I153" i="1"/>
  <c r="I154" i="1"/>
  <c r="E138" i="1"/>
  <c r="E139" i="1"/>
  <c r="F139" i="1" s="1"/>
  <c r="E140" i="1"/>
  <c r="E141" i="1"/>
  <c r="E142" i="1"/>
  <c r="E143" i="1"/>
  <c r="J151" i="1"/>
  <c r="K151" i="1"/>
  <c r="L151" i="1"/>
  <c r="M151" i="1"/>
  <c r="N151" i="1"/>
  <c r="O151" i="1"/>
  <c r="P151" i="1"/>
  <c r="Q151" i="1"/>
  <c r="S151" i="1"/>
  <c r="T151" i="1"/>
  <c r="U151" i="1"/>
  <c r="V151" i="1"/>
  <c r="W151" i="1"/>
  <c r="X151" i="1"/>
  <c r="Y151" i="1"/>
  <c r="Z151" i="1"/>
  <c r="AA151" i="1"/>
  <c r="AB151" i="1"/>
  <c r="AC151" i="1"/>
  <c r="AE138" i="1" l="1"/>
  <c r="AE139" i="1"/>
  <c r="AE140" i="1"/>
  <c r="F143" i="1"/>
  <c r="AE143" i="1"/>
  <c r="F142" i="1"/>
  <c r="AE142" i="1"/>
  <c r="F141" i="1"/>
  <c r="AE141" i="1"/>
  <c r="F138" i="1"/>
  <c r="E222" i="1"/>
  <c r="E221" i="1"/>
  <c r="J223" i="1"/>
  <c r="L223" i="1"/>
  <c r="X223" i="1"/>
  <c r="AC200" i="1"/>
  <c r="L200" i="1"/>
  <c r="M200" i="1"/>
  <c r="N200" i="1"/>
  <c r="O200" i="1"/>
  <c r="P200" i="1"/>
  <c r="R200" i="1"/>
  <c r="S200" i="1"/>
  <c r="T200" i="1"/>
  <c r="U200" i="1"/>
  <c r="V200" i="1"/>
  <c r="W200" i="1"/>
  <c r="X200" i="1"/>
  <c r="Y200" i="1"/>
  <c r="Z200" i="1"/>
  <c r="AA200" i="1"/>
  <c r="AC229" i="1"/>
  <c r="AB229" i="1"/>
  <c r="AA229" i="1"/>
  <c r="Z229" i="1"/>
  <c r="Y229" i="1"/>
  <c r="W229" i="1"/>
  <c r="V229" i="1"/>
  <c r="U229" i="1"/>
  <c r="S229" i="1"/>
  <c r="R229" i="1"/>
  <c r="AC209" i="1"/>
  <c r="AB209" i="1"/>
  <c r="AA209" i="1"/>
  <c r="X209" i="1"/>
  <c r="Z209" i="1"/>
  <c r="Y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AE222" i="1" l="1"/>
  <c r="AE221" i="1"/>
  <c r="E223" i="1"/>
  <c r="AE223" i="1" l="1"/>
  <c r="B234" i="1"/>
  <c r="S153" i="1" l="1"/>
  <c r="S152" i="1"/>
  <c r="J234" i="1" l="1"/>
  <c r="E177" i="1"/>
  <c r="F177" i="1" l="1"/>
  <c r="AE177" i="1"/>
  <c r="O154" i="1"/>
  <c r="O152" i="1"/>
  <c r="AC161" i="1"/>
  <c r="B271" i="1" l="1"/>
  <c r="B228" i="1"/>
  <c r="B215" i="1"/>
  <c r="B209" i="1"/>
  <c r="H209" i="1"/>
  <c r="B206" i="1"/>
  <c r="I206" i="1"/>
  <c r="I203" i="1"/>
  <c r="E202" i="1"/>
  <c r="AE202" i="1" s="1"/>
  <c r="B183" i="1"/>
  <c r="B179" i="1"/>
  <c r="I161" i="1"/>
  <c r="F202" i="1" l="1"/>
  <c r="J161" i="1"/>
  <c r="M266" i="1" l="1"/>
  <c r="I159" i="1" l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AA159" i="1"/>
  <c r="AB159" i="1"/>
  <c r="AC159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3" i="1" l="1"/>
  <c r="G253" i="1" s="1"/>
  <c r="AV109" i="1"/>
  <c r="AV112" i="1"/>
  <c r="AV108" i="1"/>
  <c r="AE253" i="1" l="1"/>
  <c r="X229" i="1"/>
  <c r="K154" i="1" l="1"/>
  <c r="J203" i="1" l="1"/>
  <c r="K203" i="1"/>
  <c r="L203" i="1"/>
  <c r="M203" i="1"/>
  <c r="T229" i="1" l="1"/>
  <c r="AB64" i="1" l="1"/>
  <c r="AA63" i="1" l="1"/>
  <c r="V63" i="1" l="1"/>
  <c r="T42" i="1" l="1"/>
  <c r="T92" i="1" s="1"/>
  <c r="AB200" i="1" l="1"/>
  <c r="B154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1" i="1" l="1"/>
  <c r="AA161" i="1"/>
  <c r="X161" i="1"/>
  <c r="W161" i="1"/>
  <c r="T161" i="1"/>
  <c r="S161" i="1"/>
  <c r="P161" i="1"/>
  <c r="O161" i="1"/>
  <c r="L161" i="1"/>
  <c r="M161" i="1"/>
  <c r="N161" i="1"/>
  <c r="Q161" i="1"/>
  <c r="R161" i="1"/>
  <c r="U161" i="1"/>
  <c r="V161" i="1"/>
  <c r="Y161" i="1"/>
  <c r="Z161" i="1"/>
  <c r="K161" i="1" l="1"/>
  <c r="E158" i="1"/>
  <c r="M152" i="1"/>
  <c r="F158" i="1" l="1"/>
  <c r="AE158" i="1"/>
  <c r="Q228" i="1"/>
  <c r="P228" i="1"/>
  <c r="I228" i="1"/>
  <c r="J228" i="1"/>
  <c r="K228" i="1"/>
  <c r="L228" i="1"/>
  <c r="M228" i="1"/>
  <c r="N228" i="1"/>
  <c r="O228" i="1"/>
  <c r="I229" i="1"/>
  <c r="J229" i="1"/>
  <c r="K229" i="1"/>
  <c r="L229" i="1"/>
  <c r="M229" i="1"/>
  <c r="N229" i="1"/>
  <c r="O229" i="1"/>
  <c r="P229" i="1"/>
  <c r="F280" i="1" l="1"/>
  <c r="F283" i="1"/>
  <c r="F287" i="1"/>
  <c r="F288" i="1"/>
  <c r="J153" i="1" l="1"/>
  <c r="J154" i="1"/>
  <c r="L154" i="1"/>
  <c r="M154" i="1"/>
  <c r="N154" i="1"/>
  <c r="P154" i="1"/>
  <c r="Q154" i="1"/>
  <c r="R154" i="1"/>
  <c r="S154" i="1"/>
  <c r="T154" i="1"/>
  <c r="V154" i="1"/>
  <c r="W154" i="1"/>
  <c r="X154" i="1"/>
  <c r="Z154" i="1"/>
  <c r="AA154" i="1"/>
  <c r="B151" i="1" l="1"/>
  <c r="Q242" i="1" l="1"/>
  <c r="AB183" i="1" l="1"/>
  <c r="M183" i="1"/>
  <c r="N183" i="1"/>
  <c r="P183" i="1"/>
  <c r="R183" i="1"/>
  <c r="AC166" i="1"/>
  <c r="R220" i="1" l="1"/>
  <c r="AB220" i="1"/>
  <c r="O206" i="1"/>
  <c r="AB203" i="1"/>
  <c r="W203" i="1"/>
  <c r="P203" i="1"/>
  <c r="Q234" i="1" l="1"/>
  <c r="AC169" i="1"/>
  <c r="J178" i="1"/>
  <c r="K178" i="1"/>
  <c r="L178" i="1"/>
  <c r="M178" i="1"/>
  <c r="N178" i="1"/>
  <c r="O178" i="1"/>
  <c r="P178" i="1"/>
  <c r="I178" i="1"/>
  <c r="R178" i="1"/>
  <c r="T178" i="1"/>
  <c r="U178" i="1"/>
  <c r="Z178" i="1"/>
  <c r="W232" i="1"/>
  <c r="X232" i="1"/>
  <c r="AA232" i="1"/>
  <c r="Y175" i="1" l="1"/>
  <c r="U175" i="1"/>
  <c r="B276" i="1" l="1"/>
  <c r="E133" i="1" l="1"/>
  <c r="AE133" i="1" l="1"/>
  <c r="E144" i="1"/>
  <c r="K152" i="1"/>
  <c r="J152" i="1"/>
  <c r="L152" i="1"/>
  <c r="N152" i="1"/>
  <c r="P152" i="1"/>
  <c r="Q152" i="1"/>
  <c r="R152" i="1"/>
  <c r="T152" i="1"/>
  <c r="U152" i="1"/>
  <c r="V152" i="1"/>
  <c r="W152" i="1"/>
  <c r="X152" i="1"/>
  <c r="Y152" i="1"/>
  <c r="Z152" i="1"/>
  <c r="AA152" i="1"/>
  <c r="AB152" i="1"/>
  <c r="AC152" i="1"/>
  <c r="L153" i="1"/>
  <c r="N153" i="1"/>
  <c r="O153" i="1"/>
  <c r="P153" i="1"/>
  <c r="R153" i="1"/>
  <c r="T153" i="1"/>
  <c r="V153" i="1"/>
  <c r="W153" i="1"/>
  <c r="X153" i="1"/>
  <c r="Z153" i="1"/>
  <c r="AA153" i="1"/>
  <c r="AB153" i="1"/>
  <c r="AC153" i="1"/>
  <c r="AB154" i="1"/>
  <c r="AC154" i="1"/>
  <c r="U155" i="1"/>
  <c r="AB155" i="1"/>
  <c r="L156" i="1"/>
  <c r="O156" i="1"/>
  <c r="Q156" i="1"/>
  <c r="X156" i="1"/>
  <c r="AE144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7" i="1" l="1"/>
  <c r="G257" i="1" s="1"/>
  <c r="E260" i="1"/>
  <c r="E261" i="1"/>
  <c r="AE260" i="1" l="1"/>
  <c r="E263" i="1"/>
  <c r="G261" i="1"/>
  <c r="F257" i="1"/>
  <c r="AE257" i="1"/>
  <c r="F261" i="1"/>
  <c r="AE261" i="1"/>
  <c r="E262" i="1"/>
  <c r="F260" i="1"/>
  <c r="E264" i="1"/>
  <c r="F264" i="1" l="1"/>
  <c r="F263" i="1"/>
  <c r="G263" i="1"/>
  <c r="F262" i="1"/>
  <c r="G262" i="1"/>
  <c r="AE264" i="1"/>
  <c r="AE262" i="1"/>
  <c r="E256" i="1"/>
  <c r="AE256" i="1" l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1" i="1"/>
  <c r="E112" i="1"/>
  <c r="E114" i="1" s="1"/>
  <c r="E118" i="1"/>
  <c r="E120" i="1" s="1"/>
  <c r="E126" i="1"/>
  <c r="E128" i="1"/>
  <c r="E130" i="1"/>
  <c r="E131" i="1"/>
  <c r="G131" i="1" s="1"/>
  <c r="E132" i="1"/>
  <c r="E135" i="1"/>
  <c r="E136" i="1"/>
  <c r="E137" i="1"/>
  <c r="F157" i="1"/>
  <c r="E162" i="1"/>
  <c r="E168" i="1"/>
  <c r="F170" i="1"/>
  <c r="E171" i="1"/>
  <c r="E176" i="1"/>
  <c r="E181" i="1"/>
  <c r="E182" i="1"/>
  <c r="F182" i="1" s="1"/>
  <c r="E198" i="1"/>
  <c r="G198" i="1" s="1"/>
  <c r="E201" i="1"/>
  <c r="G201" i="1" s="1"/>
  <c r="E204" i="1"/>
  <c r="G204" i="1" s="1"/>
  <c r="E205" i="1"/>
  <c r="E207" i="1"/>
  <c r="G207" i="1" s="1"/>
  <c r="E208" i="1"/>
  <c r="G208" i="1" s="1"/>
  <c r="E210" i="1"/>
  <c r="G210" i="1" s="1"/>
  <c r="E211" i="1"/>
  <c r="E213" i="1"/>
  <c r="G213" i="1" s="1"/>
  <c r="E214" i="1"/>
  <c r="E216" i="1"/>
  <c r="E217" i="1"/>
  <c r="G217" i="1" s="1"/>
  <c r="E218" i="1"/>
  <c r="E219" i="1"/>
  <c r="E225" i="1"/>
  <c r="G225" i="1" s="1"/>
  <c r="E227" i="1"/>
  <c r="E231" i="1"/>
  <c r="E233" i="1"/>
  <c r="E235" i="1"/>
  <c r="E236" i="1"/>
  <c r="G236" i="1" s="1"/>
  <c r="E241" i="1"/>
  <c r="G241" i="1" s="1"/>
  <c r="E243" i="1"/>
  <c r="E244" i="1" s="1"/>
  <c r="E245" i="1"/>
  <c r="E250" i="1"/>
  <c r="E252" i="1" s="1"/>
  <c r="E251" i="1"/>
  <c r="E255" i="1"/>
  <c r="G181" i="1" l="1"/>
  <c r="F181" i="1"/>
  <c r="E156" i="1"/>
  <c r="F156" i="1" s="1"/>
  <c r="F132" i="1"/>
  <c r="G115" i="1"/>
  <c r="G117" i="1" s="1"/>
  <c r="E117" i="1"/>
  <c r="G118" i="1"/>
  <c r="G120" i="1" s="1"/>
  <c r="AE216" i="1"/>
  <c r="G216" i="1"/>
  <c r="AE168" i="1"/>
  <c r="AE225" i="1"/>
  <c r="AE214" i="1"/>
  <c r="AE201" i="1"/>
  <c r="F176" i="1"/>
  <c r="AE137" i="1"/>
  <c r="AE255" i="1"/>
  <c r="G255" i="1"/>
  <c r="AE233" i="1"/>
  <c r="G233" i="1"/>
  <c r="AE231" i="1"/>
  <c r="AE218" i="1"/>
  <c r="AE213" i="1"/>
  <c r="F171" i="1"/>
  <c r="G171" i="1"/>
  <c r="AE162" i="1"/>
  <c r="G162" i="1"/>
  <c r="AE136" i="1"/>
  <c r="AE219" i="1"/>
  <c r="AE227" i="1"/>
  <c r="AE182" i="1"/>
  <c r="AE135" i="1"/>
  <c r="AE108" i="1"/>
  <c r="G108" i="1"/>
  <c r="AE129" i="1"/>
  <c r="G129" i="1"/>
  <c r="AE130" i="1"/>
  <c r="G130" i="1"/>
  <c r="AE128" i="1"/>
  <c r="G128" i="1"/>
  <c r="AE112" i="1"/>
  <c r="G112" i="1"/>
  <c r="G114" i="1" s="1"/>
  <c r="AE132" i="1"/>
  <c r="G132" i="1"/>
  <c r="AE126" i="1"/>
  <c r="G126" i="1"/>
  <c r="AE109" i="1"/>
  <c r="G109" i="1"/>
  <c r="G111" i="1" s="1"/>
  <c r="F236" i="1"/>
  <c r="AE236" i="1"/>
  <c r="AE250" i="1"/>
  <c r="AE251" i="1"/>
  <c r="E167" i="1"/>
  <c r="F217" i="1"/>
  <c r="AE217" i="1"/>
  <c r="F211" i="1"/>
  <c r="AE211" i="1"/>
  <c r="F245" i="1"/>
  <c r="AE245" i="1"/>
  <c r="AE170" i="1"/>
  <c r="AE171" i="1"/>
  <c r="AE208" i="1"/>
  <c r="F208" i="1"/>
  <c r="AE207" i="1"/>
  <c r="F207" i="1"/>
  <c r="AE205" i="1"/>
  <c r="F205" i="1"/>
  <c r="F210" i="1"/>
  <c r="AE210" i="1"/>
  <c r="AE204" i="1"/>
  <c r="F204" i="1"/>
  <c r="F243" i="1"/>
  <c r="AE243" i="1"/>
  <c r="E242" i="1"/>
  <c r="AE241" i="1"/>
  <c r="F235" i="1"/>
  <c r="AE235" i="1"/>
  <c r="AE198" i="1"/>
  <c r="AE165" i="1"/>
  <c r="AE181" i="1"/>
  <c r="AE176" i="1"/>
  <c r="E155" i="1"/>
  <c r="F155" i="1" s="1"/>
  <c r="AE131" i="1"/>
  <c r="F115" i="1"/>
  <c r="F117" i="1" s="1"/>
  <c r="AE115" i="1"/>
  <c r="F118" i="1"/>
  <c r="F120" i="1" s="1"/>
  <c r="AE118" i="1"/>
  <c r="E161" i="1"/>
  <c r="AE160" i="1"/>
  <c r="E127" i="1"/>
  <c r="F231" i="1"/>
  <c r="E232" i="1"/>
  <c r="E187" i="1"/>
  <c r="E212" i="1"/>
  <c r="F219" i="1"/>
  <c r="E220" i="1"/>
  <c r="F213" i="1"/>
  <c r="F216" i="1"/>
  <c r="E203" i="1"/>
  <c r="F233" i="1"/>
  <c r="F241" i="1"/>
  <c r="F218" i="1"/>
  <c r="F230" i="1"/>
  <c r="E169" i="1"/>
  <c r="E154" i="1"/>
  <c r="E153" i="1"/>
  <c r="F128" i="1"/>
  <c r="E152" i="1"/>
  <c r="E159" i="1"/>
  <c r="E151" i="1"/>
  <c r="E234" i="1"/>
  <c r="E200" i="1"/>
  <c r="E206" i="1"/>
  <c r="E215" i="1"/>
  <c r="F214" i="1"/>
  <c r="E209" i="1"/>
  <c r="G209" i="1" s="1"/>
  <c r="F126" i="1"/>
  <c r="E183" i="1"/>
  <c r="F183" i="1" s="1"/>
  <c r="E229" i="1"/>
  <c r="E179" i="1"/>
  <c r="I330" i="1"/>
  <c r="G187" i="1" l="1"/>
  <c r="G189" i="1" s="1"/>
  <c r="F187" i="1"/>
  <c r="AE212" i="1"/>
  <c r="E189" i="1"/>
  <c r="AE183" i="1"/>
  <c r="F206" i="1"/>
  <c r="F179" i="1"/>
  <c r="AE232" i="1"/>
  <c r="F169" i="1"/>
  <c r="AE161" i="1"/>
  <c r="AE127" i="1"/>
  <c r="AE155" i="1"/>
  <c r="AE159" i="1"/>
  <c r="F212" i="1"/>
  <c r="F229" i="1"/>
  <c r="AE229" i="1"/>
  <c r="F209" i="1"/>
  <c r="AE209" i="1"/>
  <c r="F203" i="1"/>
  <c r="E188" i="1"/>
  <c r="AE187" i="1"/>
  <c r="F200" i="1"/>
  <c r="AE200" i="1"/>
  <c r="F153" i="1"/>
  <c r="AE153" i="1"/>
  <c r="F152" i="1"/>
  <c r="AE152" i="1"/>
  <c r="F151" i="1"/>
  <c r="AE151" i="1"/>
  <c r="F161" i="1"/>
  <c r="F234" i="1"/>
  <c r="F154" i="1"/>
  <c r="AE154" i="1"/>
  <c r="F232" i="1"/>
  <c r="F215" i="1"/>
  <c r="F220" i="1"/>
  <c r="O330" i="1"/>
  <c r="AE188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AE268" i="1"/>
  <c r="E270" i="1"/>
  <c r="AS26" i="1"/>
  <c r="F270" i="1" l="1"/>
  <c r="G270" i="1"/>
  <c r="AT26" i="1"/>
  <c r="N197" i="1" l="1"/>
  <c r="AE215" i="1" l="1"/>
  <c r="E163" i="1" l="1"/>
  <c r="AE163" i="1" s="1"/>
  <c r="G163" i="1" l="1"/>
  <c r="J206" i="1" l="1"/>
  <c r="E172" i="1" l="1"/>
  <c r="G172" i="1" s="1"/>
  <c r="AE172" i="1" l="1"/>
  <c r="F172" i="1"/>
  <c r="P179" i="1"/>
  <c r="W220" i="1" l="1"/>
  <c r="R206" i="1" l="1"/>
  <c r="X169" i="1" l="1"/>
  <c r="AE169" i="1" s="1"/>
  <c r="Q106" i="1" l="1"/>
  <c r="F103" i="1" l="1"/>
  <c r="I197" i="1" l="1"/>
  <c r="V179" i="1" l="1"/>
  <c r="AC215" i="1"/>
  <c r="AC197" i="1" l="1"/>
  <c r="K197" i="1" l="1"/>
  <c r="U203" i="1" l="1"/>
  <c r="R203" i="1" l="1"/>
  <c r="J197" i="1"/>
  <c r="L197" i="1"/>
  <c r="M197" i="1"/>
  <c r="O197" i="1"/>
  <c r="P197" i="1"/>
  <c r="Q197" i="1"/>
  <c r="R197" i="1"/>
  <c r="S197" i="1"/>
  <c r="U197" i="1" l="1"/>
  <c r="Y197" i="1"/>
  <c r="AA197" i="1"/>
  <c r="W197" i="1"/>
  <c r="T197" i="1"/>
  <c r="X197" i="1"/>
  <c r="Z197" i="1"/>
  <c r="V197" i="1"/>
  <c r="E190" i="1"/>
  <c r="V220" i="1"/>
  <c r="AE190" i="1" l="1"/>
  <c r="E197" i="1"/>
  <c r="AC179" i="1"/>
  <c r="AE197" i="1" l="1"/>
  <c r="Y215" i="1"/>
  <c r="AB212" i="1"/>
  <c r="P215" i="1"/>
  <c r="V206" i="1" l="1"/>
  <c r="AE156" i="1" l="1"/>
  <c r="K215" i="1"/>
  <c r="W179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7" i="1" l="1"/>
  <c r="X220" i="1" l="1"/>
  <c r="AE220" i="1" s="1"/>
  <c r="W206" i="1" l="1"/>
  <c r="S179" i="1" l="1"/>
  <c r="AC183" i="1" l="1"/>
  <c r="U169" i="1" l="1"/>
  <c r="AB179" i="1" l="1"/>
  <c r="X206" i="1" l="1"/>
  <c r="AE206" i="1" s="1"/>
  <c r="M179" i="1" l="1"/>
  <c r="M169" i="1"/>
  <c r="I200" i="1" l="1"/>
  <c r="R169" i="1" l="1"/>
  <c r="Q169" i="1"/>
  <c r="O203" i="1" l="1"/>
  <c r="AA169" i="1" l="1"/>
  <c r="Z169" i="1" l="1"/>
  <c r="O169" i="1" l="1"/>
  <c r="U220" i="1" l="1"/>
  <c r="S169" i="1"/>
  <c r="Y169" i="1" l="1"/>
  <c r="F225" i="1" l="1"/>
  <c r="F227" i="1"/>
  <c r="N179" i="1" l="1"/>
  <c r="X203" i="1" l="1"/>
  <c r="AE203" i="1" s="1"/>
  <c r="L169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7" i="1" l="1"/>
  <c r="F121" i="1"/>
  <c r="K169" i="1"/>
  <c r="B232" i="1" l="1"/>
  <c r="M220" i="1" l="1"/>
  <c r="W169" i="1" l="1"/>
  <c r="J200" i="1" l="1"/>
  <c r="V169" i="1" l="1"/>
  <c r="F197" i="1" l="1"/>
  <c r="AA179" i="1"/>
  <c r="L220" i="1" l="1"/>
  <c r="N169" i="1" l="1"/>
  <c r="T179" i="1" l="1"/>
  <c r="L234" i="1" l="1"/>
  <c r="I169" i="1" l="1"/>
  <c r="J179" i="1" l="1"/>
  <c r="Y183" i="1" l="1"/>
  <c r="Q203" i="1" l="1"/>
  <c r="X179" i="1" l="1"/>
  <c r="AE179" i="1" s="1"/>
  <c r="L166" i="1" l="1"/>
  <c r="O166" i="1"/>
  <c r="U166" i="1"/>
  <c r="AA166" i="1"/>
  <c r="W166" i="1" l="1"/>
  <c r="S166" i="1"/>
  <c r="V166" i="1"/>
  <c r="N166" i="1"/>
  <c r="Y166" i="1"/>
  <c r="Q166" i="1"/>
  <c r="M166" i="1"/>
  <c r="T166" i="1"/>
  <c r="P166" i="1"/>
  <c r="F162" i="1"/>
  <c r="R166" i="1"/>
  <c r="J166" i="1"/>
  <c r="AC175" i="1"/>
  <c r="K166" i="1"/>
  <c r="AA175" i="1"/>
  <c r="K175" i="1"/>
  <c r="T175" i="1"/>
  <c r="S175" i="1"/>
  <c r="Z175" i="1"/>
  <c r="R175" i="1"/>
  <c r="N175" i="1"/>
  <c r="J175" i="1"/>
  <c r="AB175" i="1"/>
  <c r="P175" i="1"/>
  <c r="W175" i="1"/>
  <c r="O175" i="1"/>
  <c r="K234" i="1"/>
  <c r="M234" i="1"/>
  <c r="N234" i="1"/>
  <c r="O234" i="1"/>
  <c r="P234" i="1"/>
  <c r="R234" i="1"/>
  <c r="S234" i="1"/>
  <c r="T234" i="1"/>
  <c r="U234" i="1"/>
  <c r="V234" i="1"/>
  <c r="W234" i="1"/>
  <c r="X234" i="1"/>
  <c r="AE234" i="1" s="1"/>
  <c r="Y234" i="1"/>
  <c r="Z234" i="1"/>
  <c r="AA234" i="1"/>
  <c r="AB234" i="1"/>
  <c r="AC234" i="1"/>
  <c r="AE164" i="1" l="1"/>
  <c r="AE166" i="1"/>
  <c r="E175" i="1"/>
  <c r="AE167" i="1"/>
  <c r="AE175" i="1" l="1"/>
  <c r="F130" i="1"/>
  <c r="F137" i="1"/>
  <c r="E226" i="1" l="1"/>
  <c r="G226" i="1" s="1"/>
  <c r="E224" i="1"/>
  <c r="AE224" i="1" l="1"/>
  <c r="G224" i="1"/>
  <c r="F226" i="1"/>
  <c r="AE226" i="1"/>
  <c r="E228" i="1"/>
  <c r="G228" i="1" s="1"/>
  <c r="F224" i="1"/>
  <c r="F228" i="1" l="1"/>
  <c r="AE228" i="1"/>
  <c r="O179" i="1"/>
  <c r="F104" i="1" l="1"/>
  <c r="F122" i="1" s="1"/>
  <c r="Q179" i="1" l="1"/>
  <c r="F255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E272" i="1"/>
  <c r="G272" i="1" s="1"/>
  <c r="E269" i="1"/>
  <c r="G269" i="1" s="1"/>
  <c r="I267" i="1"/>
  <c r="E265" i="1"/>
  <c r="G265" i="1" s="1"/>
  <c r="AC254" i="1"/>
  <c r="AB254" i="1"/>
  <c r="AA254" i="1"/>
  <c r="Z254" i="1"/>
  <c r="Y254" i="1"/>
  <c r="X254" i="1"/>
  <c r="W254" i="1"/>
  <c r="V254" i="1"/>
  <c r="U254" i="1"/>
  <c r="T254" i="1"/>
  <c r="S254" i="1"/>
  <c r="Q254" i="1"/>
  <c r="P254" i="1"/>
  <c r="O254" i="1"/>
  <c r="N254" i="1"/>
  <c r="M254" i="1"/>
  <c r="L254" i="1"/>
  <c r="K254" i="1"/>
  <c r="J254" i="1"/>
  <c r="I254" i="1"/>
  <c r="B254" i="1"/>
  <c r="F253" i="1"/>
  <c r="AC242" i="1"/>
  <c r="AB242" i="1"/>
  <c r="AA242" i="1"/>
  <c r="Z242" i="1"/>
  <c r="Y242" i="1"/>
  <c r="X242" i="1"/>
  <c r="AE242" i="1" s="1"/>
  <c r="W242" i="1"/>
  <c r="V242" i="1"/>
  <c r="U242" i="1"/>
  <c r="T242" i="1"/>
  <c r="S242" i="1"/>
  <c r="R242" i="1"/>
  <c r="P242" i="1"/>
  <c r="O242" i="1"/>
  <c r="N242" i="1"/>
  <c r="M242" i="1"/>
  <c r="L242" i="1"/>
  <c r="K242" i="1"/>
  <c r="J242" i="1"/>
  <c r="B242" i="1"/>
  <c r="F242" i="1" s="1"/>
  <c r="AB215" i="1"/>
  <c r="F201" i="1"/>
  <c r="K183" i="1"/>
  <c r="AC178" i="1"/>
  <c r="AB178" i="1"/>
  <c r="AA178" i="1"/>
  <c r="Y178" i="1"/>
  <c r="X178" i="1"/>
  <c r="W178" i="1"/>
  <c r="V178" i="1"/>
  <c r="S178" i="1"/>
  <c r="Q178" i="1"/>
  <c r="E178" i="1" s="1"/>
  <c r="Q175" i="1"/>
  <c r="AB169" i="1"/>
  <c r="F160" i="1"/>
  <c r="F136" i="1"/>
  <c r="F135" i="1"/>
  <c r="AC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B134" i="1"/>
  <c r="F131" i="1"/>
  <c r="F129" i="1"/>
  <c r="F112" i="1"/>
  <c r="F114" i="1" s="1"/>
  <c r="F109" i="1"/>
  <c r="F111" i="1" s="1"/>
  <c r="F108" i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78" i="1"/>
  <c r="F178" i="1"/>
  <c r="AE276" i="1"/>
  <c r="AE265" i="1"/>
  <c r="AE134" i="1"/>
  <c r="E275" i="1"/>
  <c r="G275" i="1" s="1"/>
  <c r="E273" i="1"/>
  <c r="E254" i="1"/>
  <c r="G254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5" i="1"/>
  <c r="F199" i="1"/>
  <c r="F198" i="1"/>
  <c r="F189" i="1" s="1"/>
  <c r="F107" i="1"/>
  <c r="F134" i="1"/>
  <c r="F133" i="1"/>
  <c r="E17" i="1"/>
  <c r="E9" i="1"/>
  <c r="E24" i="1"/>
  <c r="E44" i="1"/>
  <c r="F7" i="1"/>
  <c r="E32" i="1"/>
  <c r="F12" i="1"/>
  <c r="E34" i="1"/>
  <c r="E60" i="1"/>
  <c r="F168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4" i="1"/>
  <c r="AE254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0" i="1"/>
  <c r="F164" i="1"/>
  <c r="F166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E279" i="1" l="1"/>
  <c r="AE277" i="1"/>
  <c r="F277" i="1"/>
  <c r="AE279" i="1" l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<sst xmlns="http://schemas.openxmlformats.org/spreadsheetml/2006/main" count="317" uniqueCount="248">
  <si>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</si>
  <si>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</si>
  <si>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</si>
  <si>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</si>
  <si>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</si>
  <si>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</si>
  <si>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</si>
  <si>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</si>
  <si>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</si>
  <si>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</si>
  <si>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</si>
  <si>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</si>
  <si>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</si>
  <si>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</si>
  <si>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</si>
  <si>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</si>
  <si>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</si>
  <si>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</si>
  <si>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</si>
  <si>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</si>
  <si>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</si>
  <si>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</si>
  <si>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</si>
  <si>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</si>
  <si>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</si>
  <si>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</si>
  <si>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</si>
  <si>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</si>
  <si>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</si>
  <si>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</si>
  <si>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</si>
  <si>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</si>
  <si>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</si>
  <si>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</si>
  <si>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</si>
  <si>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</si>
  <si>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</si>
  <si>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</si>
  <si>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</si>
  <si>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</si>
  <si>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</si>
  <si>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</si>
  <si>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</si>
  <si>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</si>
  <si>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</si>
  <si>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</si>
  <si>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</si>
  <si>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</si>
  <si>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</si>
  <si>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</si>
  <si>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</si>
  <si>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</si>
  <si>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</si>
  <si>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</si>
  <si>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</si>
  <si>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</si>
  <si>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</si>
  <si>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</si>
  <si>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</si>
  <si>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</si>
  <si>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</si>
  <si>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</si>
  <si>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</si>
  <si>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</si>
  <si>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</si>
  <si>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</si>
  <si>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</si>
  <si>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</si>
  <si>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</si>
  <si>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</si>
  <si>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</si>
  <si>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</si>
  <si>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</si>
  <si>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</si>
  <si>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</si>
  <si>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</si>
  <si>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</si>
  <si>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</si>
  <si>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</si>
  <si>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</si>
  <si>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</si>
  <si>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</si>
  <si>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</si>
  <si>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</si>
  <si>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</si>
  <si>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</si>
  <si>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</si>
  <si>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</si>
  <si>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</si>
  <si>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</si>
  <si>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</si>
  <si>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</si>
  <si>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</si>
  <si>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</si>
  <si>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</si>
  <si>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</si>
  <si>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</si>
  <si>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</si>
  <si>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</si>
  <si>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</si>
  <si>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</si>
  <si>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</si>
  <si>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</si>
  <si>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</si>
  <si>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</si>
  <si>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</si>
  <si>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</si>
  <si>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</si>
  <si>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</si>
  <si>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</si>
  <si>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</si>
  <si>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</si>
  <si>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</si>
  <si>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</si>
  <si>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</si>
  <si>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</si>
  <si>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</si>
  <si>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</si>
  <si>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</si>
  <si>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</si>
  <si>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</si>
  <si>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</si>
  <si>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</si>
  <si>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</si>
  <si>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</si>
  <si>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</si>
  <si>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</si>
  <si>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</si>
  <si>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</si>
  <si>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</si>
  <si>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</si>
  <si>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</si>
  <si>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</si>
  <si>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</si>
  <si>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</si>
  <si>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</si>
  <si>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</si>
  <si>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</si>
  <si>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</si>
  <si>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</si>
  <si>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</si>
  <si>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</si>
  <si>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</si>
  <si>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</si>
  <si>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</si>
  <si>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</si>
  <si>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</si>
  <si>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</si>
  <si>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</si>
  <si>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</si>
  <si>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</si>
  <si>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</si>
  <si>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</si>
  <si>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</si>
  <si>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</si>
  <si>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</si>
  <si>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</si>
  <si>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</si>
  <si>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</si>
  <si>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</si>
  <si>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</si>
  <si>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</si>
  <si>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</si>
  <si>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</si>
  <si>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</si>
  <si>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</si>
  <si>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</si>
  <si>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</si>
  <si>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</si>
  <si>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</si>
  <si>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</si>
  <si>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</si>
  <si>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</si>
  <si>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</si>
  <si>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</si>
  <si>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</si>
  <si>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</si>
  <si>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</si>
  <si>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</si>
  <si>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</si>
  <si>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</si>
  <si>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</si>
  <si>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</si>
  <si>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</si>
  <si>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</si>
  <si>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</si>
  <si>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</si>
  <si>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</si>
  <si>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</si>
  <si>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</si>
  <si>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</si>
  <si>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</si>
  <si>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</si>
  <si>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</si>
  <si>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</si>
  <si>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</si>
  <si>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</si>
  <si>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</si>
  <si>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</si>
  <si>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</si>
  <si>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</si>
  <si>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</si>
  <si>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</si>
  <si>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</si>
  <si>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</si>
  <si>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</si>
  <si>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</si>
  <si>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</si>
  <si>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</si>
  <si>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</si>
  <si>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</si>
  <si>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</si>
  <si>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</si>
  <si>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</si>
  <si>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</si>
  <si>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</si>
  <si>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</si>
  <si>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</si>
  <si>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</si>
  <si>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</si>
  <si>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</si>
  <si>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</si>
  <si>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</si>
  <si>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</si>
  <si>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</si>
  <si>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</si>
  <si>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</si>
  <si>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</si>
  <si>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</si>
  <si>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</si>
  <si>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</si>
  <si>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</si>
  <si>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</si>
  <si>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</si>
  <si>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</si>
  <si>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</si>
  <si>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</si>
  <si>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</si>
  <si>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</si>
  <si>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гибель однолетних трав</t>
  </si>
  <si>
    <t>% уборки от стата</t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</si>
  <si>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</si>
  <si>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32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</si>
  <si>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32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</si>
  <si>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2"/>
        <rFont val="Times New Roman"/>
        <family val="1"/>
        <charset val="204"/>
      </rPr>
      <t xml:space="preserve"> (на 2023 г. данные 4-сх)</t>
    </r>
  </si>
  <si>
    <t xml:space="preserve">На соответ. период 2023 г.                   </t>
  </si>
  <si>
    <t>к к плану</t>
  </si>
  <si>
    <t>Информация о сельскохозяйственных работах по состоянию на 19 ноября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</si>
</sst>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\ _₽_-;\-* #,##0\ _₽_-;_-* &quot;-&quot;??\ _₽_-;_-@_-"/>
    <numFmt numFmtId="169" formatCode="#,##0.000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7"/>
      <name val="Times New Roman"/>
      <family val="1"/>
    </font>
    <font>
      <i/>
      <sz val="17"/>
      <name val="Times New Roman"/>
      <family val="1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name val="Calibri"/>
      <family val="2"/>
      <charset val="204"/>
    </font>
    <font>
      <b/>
      <i/>
      <sz val="44"/>
      <name val="Times New Roman"/>
      <family val="1"/>
      <charset val="204"/>
    </font>
    <font>
      <sz val="44"/>
      <name val="Times New Roman"/>
      <family val="1"/>
      <charset val="204"/>
    </font>
    <font>
      <i/>
      <sz val="44"/>
      <name val="Times New Roman"/>
      <family val="1"/>
      <charset val="204"/>
    </font>
    <font>
      <b/>
      <sz val="4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325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9" fillId="0" borderId="3" xfId="2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5" xfId="2" applyNumberFormat="1" applyFont="1" applyFill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vertical="center"/>
    </xf>
    <xf numFmtId="164" fontId="25" fillId="0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/>
    </xf>
    <xf numFmtId="3" fontId="24" fillId="0" borderId="2" xfId="2" applyNumberFormat="1" applyFont="1" applyFill="1" applyBorder="1" applyAlignment="1">
      <alignment horizontal="center" vertical="center"/>
    </xf>
    <xf numFmtId="164" fontId="24" fillId="0" borderId="4" xfId="2" applyNumberFormat="1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/>
    </xf>
    <xf numFmtId="164" fontId="29" fillId="0" borderId="3" xfId="2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164" fontId="27" fillId="0" borderId="3" xfId="2" applyNumberFormat="1" applyFont="1" applyFill="1" applyBorder="1" applyAlignment="1">
      <alignment horizontal="center" vertical="center" wrapText="1"/>
    </xf>
    <xf numFmtId="164" fontId="29" fillId="0" borderId="3" xfId="2" applyNumberFormat="1" applyFont="1" applyFill="1" applyBorder="1" applyAlignment="1">
      <alignment horizontal="center" vertical="center" wrapText="1"/>
    </xf>
    <xf numFmtId="1" fontId="28" fillId="0" borderId="2" xfId="2" applyNumberFormat="1" applyFont="1" applyFill="1" applyBorder="1" applyAlignment="1">
      <alignment horizontal="center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1" fontId="28" fillId="0" borderId="3" xfId="2" applyNumberFormat="1" applyFont="1" applyFill="1" applyBorder="1" applyAlignment="1">
      <alignment horizontal="center" vertical="center"/>
    </xf>
    <xf numFmtId="166" fontId="28" fillId="0" borderId="3" xfId="2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1" fontId="28" fillId="0" borderId="3" xfId="5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3" xfId="2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9" fillId="0" borderId="3" xfId="2" applyNumberFormat="1" applyFont="1" applyFill="1" applyBorder="1" applyAlignment="1">
      <alignment horizontal="center" vertical="center"/>
    </xf>
    <xf numFmtId="166" fontId="28" fillId="0" borderId="3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/>
    </xf>
    <xf numFmtId="168" fontId="29" fillId="0" borderId="2" xfId="5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166" fontId="29" fillId="0" borderId="2" xfId="5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66" fontId="27" fillId="0" borderId="3" xfId="2" applyNumberFormat="1" applyFont="1" applyFill="1" applyBorder="1" applyAlignment="1">
      <alignment horizontal="center" vertical="center"/>
    </xf>
    <xf numFmtId="166" fontId="28" fillId="0" borderId="2" xfId="2" applyNumberFormat="1" applyFont="1" applyFill="1" applyBorder="1" applyAlignment="1">
      <alignment horizontal="center" vertical="center"/>
    </xf>
    <xf numFmtId="166" fontId="29" fillId="0" borderId="2" xfId="2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 wrapText="1"/>
    </xf>
    <xf numFmtId="164" fontId="30" fillId="0" borderId="2" xfId="2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/>
    </xf>
    <xf numFmtId="164" fontId="28" fillId="0" borderId="2" xfId="2" applyNumberFormat="1" applyFont="1" applyFill="1" applyBorder="1" applyAlignment="1">
      <alignment horizontal="center" vertical="center"/>
    </xf>
    <xf numFmtId="168" fontId="28" fillId="0" borderId="2" xfId="5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 wrapText="1"/>
    </xf>
    <xf numFmtId="1" fontId="30" fillId="0" borderId="2" xfId="5" applyNumberFormat="1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1" fontId="30" fillId="0" borderId="3" xfId="0" applyNumberFormat="1" applyFont="1" applyFill="1" applyBorder="1" applyAlignment="1">
      <alignment horizontal="center" vertical="center"/>
    </xf>
    <xf numFmtId="166" fontId="30" fillId="0" borderId="3" xfId="2" applyNumberFormat="1" applyFont="1" applyFill="1" applyBorder="1" applyAlignment="1">
      <alignment horizontal="center" vertical="center"/>
    </xf>
    <xf numFmtId="165" fontId="30" fillId="0" borderId="3" xfId="0" applyNumberFormat="1" applyFont="1" applyFill="1" applyBorder="1" applyAlignment="1">
      <alignment horizontal="center" vertical="center" wrapText="1"/>
    </xf>
    <xf numFmtId="1" fontId="30" fillId="0" borderId="3" xfId="2" applyNumberFormat="1" applyFont="1" applyFill="1" applyBorder="1" applyAlignment="1">
      <alignment horizontal="center" vertical="center"/>
    </xf>
    <xf numFmtId="166" fontId="30" fillId="0" borderId="2" xfId="2" applyNumberFormat="1" applyFont="1" applyFill="1" applyBorder="1" applyAlignment="1">
      <alignment horizontal="center" vertical="center"/>
    </xf>
    <xf numFmtId="1" fontId="30" fillId="0" borderId="2" xfId="2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 wrapText="1"/>
    </xf>
    <xf numFmtId="3" fontId="30" fillId="0" borderId="2" xfId="2" applyNumberFormat="1" applyFont="1" applyFill="1" applyBorder="1" applyAlignment="1">
      <alignment horizontal="center" vertical="center" wrapText="1"/>
    </xf>
    <xf numFmtId="0" fontId="30" fillId="0" borderId="2" xfId="2" applyNumberFormat="1" applyFont="1" applyFill="1" applyBorder="1" applyAlignment="1">
      <alignment wrapText="1"/>
    </xf>
    <xf numFmtId="1" fontId="29" fillId="0" borderId="3" xfId="0" applyNumberFormat="1" applyFont="1" applyFill="1" applyBorder="1" applyAlignment="1">
      <alignment horizontal="center" vertical="center"/>
    </xf>
    <xf numFmtId="167" fontId="28" fillId="0" borderId="3" xfId="2" applyNumberFormat="1" applyFont="1" applyFill="1" applyBorder="1" applyAlignment="1">
      <alignment horizontal="center" vertical="center"/>
    </xf>
    <xf numFmtId="169" fontId="30" fillId="0" borderId="2" xfId="0" applyNumberFormat="1" applyFont="1" applyFill="1" applyBorder="1" applyAlignment="1">
      <alignment horizontal="center" vertical="center" wrapText="1"/>
    </xf>
    <xf numFmtId="166" fontId="30" fillId="0" borderId="2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Fill="1" applyBorder="1" applyAlignment="1">
      <alignment horizontal="center" vertical="center" wrapText="1"/>
    </xf>
    <xf numFmtId="165" fontId="30" fillId="0" borderId="3" xfId="0" applyNumberFormat="1" applyFont="1" applyFill="1" applyBorder="1" applyAlignment="1">
      <alignment horizontal="center" vertical="center"/>
    </xf>
    <xf numFmtId="2" fontId="28" fillId="0" borderId="3" xfId="0" applyNumberFormat="1" applyFont="1" applyFill="1" applyBorder="1" applyAlignment="1">
      <alignment horizontal="center" vertical="center"/>
    </xf>
    <xf numFmtId="1" fontId="29" fillId="0" borderId="2" xfId="5" applyNumberFormat="1" applyFont="1" applyFill="1" applyBorder="1" applyAlignment="1">
      <alignment horizontal="center" vertical="center" wrapText="1"/>
    </xf>
    <xf numFmtId="166" fontId="27" fillId="0" borderId="2" xfId="2" applyNumberFormat="1" applyFont="1" applyFill="1" applyBorder="1" applyAlignment="1">
      <alignment horizontal="center" vertical="center"/>
    </xf>
    <xf numFmtId="0" fontId="30" fillId="0" borderId="2" xfId="5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20" zoomScaleNormal="60" zoomScaleSheetLayoutView="2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I250" sqref="I250:AC250"/>
    </sheetView>
  </sheetViews>
  <sheetFormatPr defaultColWidth="9.140625" defaultRowHeight="16.5" outlineLevelRow="1" x14ac:dyDescent="0.25"/>
  <cols>
    <col min="1" max="1" width="81.7109375" style="63" customWidth="1"/>
    <col min="2" max="2" width="40.7109375" style="12" customWidth="1"/>
    <col min="3" max="4" width="40.7109375" style="12" hidden="1" customWidth="1"/>
    <col min="5" max="6" width="40.7109375" style="12" customWidth="1"/>
    <col min="7" max="7" width="40.7109375" style="12" hidden="1" customWidth="1"/>
    <col min="8" max="8" width="40.7109375" style="12" customWidth="1"/>
    <col min="9" max="9" width="40.7109375" style="11" customWidth="1"/>
    <col min="10" max="10" width="47.42578125" style="11" customWidth="1"/>
    <col min="11" max="29" width="40.710937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304" t="s">
        <v>247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 t="s">
        <v>1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 t="s">
        <v>2</v>
      </c>
      <c r="AC3" s="101"/>
      <c r="AE3" s="7"/>
      <c r="AF3" s="7"/>
      <c r="AG3" s="7"/>
      <c r="AH3" s="7"/>
      <c r="AI3" s="7"/>
      <c r="AR3" s="7"/>
      <c r="AS3" s="7"/>
    </row>
    <row r="4" spans="1:46" s="12" customFormat="1" ht="40.5" customHeight="1" thickBot="1" x14ac:dyDescent="0.45">
      <c r="A4" s="305" t="s">
        <v>3</v>
      </c>
      <c r="B4" s="308" t="s">
        <v>245</v>
      </c>
      <c r="C4" s="301"/>
      <c r="D4" s="311" t="s">
        <v>216</v>
      </c>
      <c r="E4" s="311" t="s">
        <v>194</v>
      </c>
      <c r="F4" s="311" t="s">
        <v>195</v>
      </c>
      <c r="G4" s="311" t="s">
        <v>240</v>
      </c>
      <c r="H4" s="319" t="s">
        <v>197</v>
      </c>
      <c r="I4" s="314" t="s">
        <v>4</v>
      </c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6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306"/>
      <c r="B5" s="309"/>
      <c r="C5" s="302"/>
      <c r="D5" s="312"/>
      <c r="E5" s="312"/>
      <c r="F5" s="312"/>
      <c r="G5" s="312"/>
      <c r="H5" s="321"/>
      <c r="I5" s="317" t="s">
        <v>5</v>
      </c>
      <c r="J5" s="317" t="s">
        <v>6</v>
      </c>
      <c r="K5" s="317" t="s">
        <v>7</v>
      </c>
      <c r="L5" s="317" t="s">
        <v>8</v>
      </c>
      <c r="M5" s="317" t="s">
        <v>9</v>
      </c>
      <c r="N5" s="317" t="s">
        <v>10</v>
      </c>
      <c r="O5" s="317" t="s">
        <v>11</v>
      </c>
      <c r="P5" s="317" t="s">
        <v>12</v>
      </c>
      <c r="Q5" s="317" t="s">
        <v>13</v>
      </c>
      <c r="R5" s="317" t="s">
        <v>14</v>
      </c>
      <c r="S5" s="317" t="s">
        <v>15</v>
      </c>
      <c r="T5" s="317" t="s">
        <v>16</v>
      </c>
      <c r="U5" s="317" t="s">
        <v>17</v>
      </c>
      <c r="V5" s="317" t="s">
        <v>18</v>
      </c>
      <c r="W5" s="317" t="s">
        <v>19</v>
      </c>
      <c r="X5" s="317" t="s">
        <v>20</v>
      </c>
      <c r="Y5" s="317" t="s">
        <v>21</v>
      </c>
      <c r="Z5" s="319" t="s">
        <v>22</v>
      </c>
      <c r="AA5" s="317" t="s">
        <v>23</v>
      </c>
      <c r="AB5" s="317" t="s">
        <v>24</v>
      </c>
      <c r="AC5" s="317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49" customHeight="1" thickBot="1" x14ac:dyDescent="0.3">
      <c r="A6" s="307"/>
      <c r="B6" s="310"/>
      <c r="C6" s="303" t="s">
        <v>223</v>
      </c>
      <c r="D6" s="313"/>
      <c r="E6" s="313"/>
      <c r="F6" s="313"/>
      <c r="G6" s="313"/>
      <c r="H6" s="320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20"/>
      <c r="AA6" s="318"/>
      <c r="AB6" s="318"/>
      <c r="AC6" s="318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102" t="s">
        <v>26</v>
      </c>
      <c r="B7" s="103">
        <v>48111</v>
      </c>
      <c r="C7" s="103"/>
      <c r="D7" s="103"/>
      <c r="E7" s="103">
        <f>SUM(I7:AC7)</f>
        <v>48111</v>
      </c>
      <c r="F7" s="104">
        <f>E7/B7</f>
        <v>1</v>
      </c>
      <c r="G7" s="104"/>
      <c r="H7" s="105">
        <v>21</v>
      </c>
      <c r="I7" s="106">
        <v>2068</v>
      </c>
      <c r="J7" s="106">
        <v>1426</v>
      </c>
      <c r="K7" s="106">
        <v>3311</v>
      </c>
      <c r="L7" s="106">
        <v>3013</v>
      </c>
      <c r="M7" s="106">
        <v>1381</v>
      </c>
      <c r="N7" s="106">
        <v>3235</v>
      </c>
      <c r="O7" s="106">
        <v>2215</v>
      </c>
      <c r="P7" s="106">
        <v>2793</v>
      </c>
      <c r="Q7" s="106">
        <v>2281</v>
      </c>
      <c r="R7" s="106">
        <v>692</v>
      </c>
      <c r="S7" s="106">
        <v>1579</v>
      </c>
      <c r="T7" s="106">
        <v>1997</v>
      </c>
      <c r="U7" s="106">
        <v>2796</v>
      </c>
      <c r="V7" s="106">
        <v>3011</v>
      </c>
      <c r="W7" s="106">
        <v>3199</v>
      </c>
      <c r="X7" s="106">
        <v>2334</v>
      </c>
      <c r="Y7" s="106">
        <v>2066</v>
      </c>
      <c r="Z7" s="106">
        <v>685</v>
      </c>
      <c r="AA7" s="106">
        <v>1885</v>
      </c>
      <c r="AB7" s="106">
        <v>3999</v>
      </c>
      <c r="AC7" s="106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107" t="s">
        <v>27</v>
      </c>
      <c r="B8" s="103">
        <v>54735</v>
      </c>
      <c r="C8" s="103"/>
      <c r="D8" s="103"/>
      <c r="E8" s="103">
        <f>SUM(I8:AC8)</f>
        <v>55236.36</v>
      </c>
      <c r="F8" s="104">
        <f>E8/B8</f>
        <v>1.0091597697999453</v>
      </c>
      <c r="G8" s="104"/>
      <c r="H8" s="105">
        <v>21</v>
      </c>
      <c r="I8" s="106">
        <v>2068</v>
      </c>
      <c r="J8" s="106">
        <v>1883</v>
      </c>
      <c r="K8" s="106">
        <v>3390</v>
      </c>
      <c r="L8" s="106">
        <v>3326</v>
      </c>
      <c r="M8" s="106">
        <v>1893</v>
      </c>
      <c r="N8" s="106">
        <v>3249</v>
      </c>
      <c r="O8" s="106">
        <v>2129</v>
      </c>
      <c r="P8" s="106">
        <v>3684</v>
      </c>
      <c r="Q8" s="106">
        <v>2906</v>
      </c>
      <c r="R8" s="106">
        <v>1002</v>
      </c>
      <c r="S8" s="106">
        <v>1731</v>
      </c>
      <c r="T8" s="106">
        <v>2041</v>
      </c>
      <c r="U8" s="106">
        <v>3534</v>
      </c>
      <c r="V8" s="106">
        <v>3133</v>
      </c>
      <c r="W8" s="106">
        <v>4306</v>
      </c>
      <c r="X8" s="106">
        <v>2384</v>
      </c>
      <c r="Y8" s="106">
        <v>2205</v>
      </c>
      <c r="Z8" s="106">
        <v>696</v>
      </c>
      <c r="AA8" s="106">
        <v>2134</v>
      </c>
      <c r="AB8" s="106">
        <v>4830.3600000000006</v>
      </c>
      <c r="AC8" s="106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08" t="s">
        <v>28</v>
      </c>
      <c r="B9" s="109">
        <f>B8/B7</f>
        <v>1.137681611273929</v>
      </c>
      <c r="C9" s="109"/>
      <c r="D9" s="109"/>
      <c r="E9" s="109">
        <f t="shared" ref="E9:AC9" si="1">E8/E7</f>
        <v>1.1481025129388289</v>
      </c>
      <c r="F9" s="109">
        <f t="shared" si="1"/>
        <v>1.0091597697999453</v>
      </c>
      <c r="G9" s="109"/>
      <c r="H9" s="105"/>
      <c r="I9" s="110">
        <f t="shared" si="1"/>
        <v>1</v>
      </c>
      <c r="J9" s="110">
        <f t="shared" si="1"/>
        <v>1.320476858345021</v>
      </c>
      <c r="K9" s="110">
        <f t="shared" si="1"/>
        <v>1.0238598610691634</v>
      </c>
      <c r="L9" s="110">
        <f t="shared" si="1"/>
        <v>1.1038831729173582</v>
      </c>
      <c r="M9" s="110">
        <f t="shared" si="1"/>
        <v>1.3707458363504708</v>
      </c>
      <c r="N9" s="110">
        <f t="shared" si="1"/>
        <v>1.0043276661514684</v>
      </c>
      <c r="O9" s="110">
        <f t="shared" si="1"/>
        <v>0.96117381489841991</v>
      </c>
      <c r="P9" s="110">
        <f t="shared" si="1"/>
        <v>1.3190118152524168</v>
      </c>
      <c r="Q9" s="110">
        <f t="shared" si="1"/>
        <v>1.2740026304252521</v>
      </c>
      <c r="R9" s="110">
        <f t="shared" si="1"/>
        <v>1.4479768786127167</v>
      </c>
      <c r="S9" s="110">
        <f t="shared" si="1"/>
        <v>1.0962634578847372</v>
      </c>
      <c r="T9" s="110">
        <f t="shared" si="1"/>
        <v>1.0220330495743615</v>
      </c>
      <c r="U9" s="110">
        <f t="shared" si="1"/>
        <v>1.2639484978540771</v>
      </c>
      <c r="V9" s="110">
        <f t="shared" si="1"/>
        <v>1.0405181002989041</v>
      </c>
      <c r="W9" s="110">
        <f t="shared" si="1"/>
        <v>1.3460456392622695</v>
      </c>
      <c r="X9" s="110">
        <f t="shared" si="1"/>
        <v>1.0214224507283634</v>
      </c>
      <c r="Y9" s="110">
        <f t="shared" si="1"/>
        <v>1.0672797676669894</v>
      </c>
      <c r="Z9" s="110">
        <f t="shared" si="1"/>
        <v>1.0160583941605839</v>
      </c>
      <c r="AA9" s="110">
        <f t="shared" si="1"/>
        <v>1.1320954907161804</v>
      </c>
      <c r="AB9" s="110">
        <f t="shared" si="1"/>
        <v>1.2078919729932485</v>
      </c>
      <c r="AC9" s="110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107" t="s">
        <v>29</v>
      </c>
      <c r="B10" s="103">
        <v>53686</v>
      </c>
      <c r="C10" s="103"/>
      <c r="D10" s="103"/>
      <c r="E10" s="103">
        <f>SUM(I10:AC10)</f>
        <v>52262.7</v>
      </c>
      <c r="F10" s="104">
        <f>E10/B10</f>
        <v>0.97348843273851648</v>
      </c>
      <c r="G10" s="104"/>
      <c r="H10" s="105">
        <v>21</v>
      </c>
      <c r="I10" s="106">
        <v>1430</v>
      </c>
      <c r="J10" s="106">
        <v>1883</v>
      </c>
      <c r="K10" s="106">
        <v>3390</v>
      </c>
      <c r="L10" s="106">
        <v>3032</v>
      </c>
      <c r="M10" s="106">
        <v>1804.3000000000002</v>
      </c>
      <c r="N10" s="106">
        <v>3249</v>
      </c>
      <c r="O10" s="106">
        <v>1861</v>
      </c>
      <c r="P10" s="106">
        <v>3572.4</v>
      </c>
      <c r="Q10" s="106">
        <v>2762</v>
      </c>
      <c r="R10" s="106">
        <v>1002</v>
      </c>
      <c r="S10" s="106">
        <v>1531</v>
      </c>
      <c r="T10" s="106">
        <v>2041</v>
      </c>
      <c r="U10" s="106">
        <v>3514</v>
      </c>
      <c r="V10" s="106">
        <v>3133</v>
      </c>
      <c r="W10" s="106">
        <v>4298</v>
      </c>
      <c r="X10" s="106">
        <v>1736</v>
      </c>
      <c r="Y10" s="106">
        <v>2165</v>
      </c>
      <c r="Z10" s="106">
        <v>696</v>
      </c>
      <c r="AA10" s="106">
        <v>1982</v>
      </c>
      <c r="AB10" s="106">
        <v>4830</v>
      </c>
      <c r="AC10" s="106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107" t="s">
        <v>30</v>
      </c>
      <c r="B11" s="110">
        <f t="shared" ref="B11:E11" si="3">B10/B8</f>
        <v>0.98083493194482507</v>
      </c>
      <c r="C11" s="110"/>
      <c r="D11" s="110"/>
      <c r="E11" s="110">
        <f t="shared" si="3"/>
        <v>0.94616480883244292</v>
      </c>
      <c r="F11" s="104">
        <f>E11/B11</f>
        <v>0.96465243846521931</v>
      </c>
      <c r="G11" s="104"/>
      <c r="H11" s="105"/>
      <c r="I11" s="110">
        <f>I10/I8</f>
        <v>0.69148936170212771</v>
      </c>
      <c r="J11" s="110">
        <f>J10/J8</f>
        <v>1</v>
      </c>
      <c r="K11" s="110">
        <f t="shared" ref="K11:AC11" si="4">K10/K8</f>
        <v>1</v>
      </c>
      <c r="L11" s="110">
        <f t="shared" si="4"/>
        <v>0.91160553217077567</v>
      </c>
      <c r="M11" s="110">
        <f t="shared" si="4"/>
        <v>0.95314315900686752</v>
      </c>
      <c r="N11" s="110">
        <f t="shared" si="4"/>
        <v>1</v>
      </c>
      <c r="O11" s="110">
        <v>0.97</v>
      </c>
      <c r="P11" s="110">
        <f t="shared" si="4"/>
        <v>0.96970684039087951</v>
      </c>
      <c r="Q11" s="110">
        <f t="shared" si="4"/>
        <v>0.95044735030970406</v>
      </c>
      <c r="R11" s="110">
        <f t="shared" si="4"/>
        <v>1</v>
      </c>
      <c r="S11" s="110">
        <v>0.94</v>
      </c>
      <c r="T11" s="110">
        <f t="shared" si="4"/>
        <v>1</v>
      </c>
      <c r="U11" s="110">
        <f t="shared" si="4"/>
        <v>0.99434069043576678</v>
      </c>
      <c r="V11" s="110">
        <f>V10/V8</f>
        <v>1</v>
      </c>
      <c r="W11" s="110">
        <f t="shared" si="4"/>
        <v>0.99814212726428242</v>
      </c>
      <c r="X11" s="110">
        <f t="shared" si="4"/>
        <v>0.72818791946308725</v>
      </c>
      <c r="Y11" s="110">
        <f t="shared" si="4"/>
        <v>0.98185941043083902</v>
      </c>
      <c r="Z11" s="110">
        <v>0.97</v>
      </c>
      <c r="AA11" s="110">
        <f t="shared" si="4"/>
        <v>0.92877225866916591</v>
      </c>
      <c r="AB11" s="110">
        <f t="shared" si="4"/>
        <v>0.99992547139343635</v>
      </c>
      <c r="AC11" s="110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108" t="s">
        <v>31</v>
      </c>
      <c r="B12" s="103">
        <v>27592</v>
      </c>
      <c r="C12" s="103"/>
      <c r="D12" s="103"/>
      <c r="E12" s="103">
        <f>SUM(I12:AC12)</f>
        <v>28828</v>
      </c>
      <c r="F12" s="104">
        <f>E12/B12</f>
        <v>1.0447955929254857</v>
      </c>
      <c r="G12" s="104"/>
      <c r="H12" s="105">
        <v>20</v>
      </c>
      <c r="I12" s="111">
        <v>1410</v>
      </c>
      <c r="J12" s="111">
        <v>1325</v>
      </c>
      <c r="K12" s="111">
        <v>2710</v>
      </c>
      <c r="L12" s="111">
        <v>1700</v>
      </c>
      <c r="M12" s="111">
        <v>590</v>
      </c>
      <c r="N12" s="111">
        <v>1998</v>
      </c>
      <c r="O12" s="111">
        <v>583</v>
      </c>
      <c r="P12" s="111">
        <v>2200</v>
      </c>
      <c r="Q12" s="111">
        <v>732</v>
      </c>
      <c r="R12" s="111">
        <v>428</v>
      </c>
      <c r="S12" s="111">
        <v>368</v>
      </c>
      <c r="T12" s="111">
        <v>790</v>
      </c>
      <c r="U12" s="111">
        <v>3534</v>
      </c>
      <c r="V12" s="111">
        <v>579</v>
      </c>
      <c r="W12" s="111">
        <v>2366</v>
      </c>
      <c r="X12" s="111">
        <v>676</v>
      </c>
      <c r="Y12" s="111">
        <v>639</v>
      </c>
      <c r="Z12" s="111"/>
      <c r="AA12" s="111">
        <v>1500</v>
      </c>
      <c r="AB12" s="111">
        <v>3800</v>
      </c>
      <c r="AC12" s="111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108" t="s">
        <v>32</v>
      </c>
      <c r="B13" s="104">
        <f>B12/B8</f>
        <v>0.50410158034164609</v>
      </c>
      <c r="C13" s="104"/>
      <c r="D13" s="104"/>
      <c r="E13" s="104">
        <f>E12/E8</f>
        <v>0.52190260183690595</v>
      </c>
      <c r="F13" s="104">
        <f t="shared" ref="F13:AC13" si="5">F12/F8</f>
        <v>1.0353123699457469</v>
      </c>
      <c r="G13" s="104"/>
      <c r="H13" s="105"/>
      <c r="I13" s="104">
        <f t="shared" si="5"/>
        <v>0.68181818181818177</v>
      </c>
      <c r="J13" s="104">
        <f t="shared" si="5"/>
        <v>0.70366436537440258</v>
      </c>
      <c r="K13" s="104">
        <f t="shared" si="5"/>
        <v>0.79941002949852502</v>
      </c>
      <c r="L13" s="104">
        <f t="shared" si="5"/>
        <v>0.51112447384245341</v>
      </c>
      <c r="M13" s="104">
        <f t="shared" si="5"/>
        <v>0.31167459059693609</v>
      </c>
      <c r="N13" s="104">
        <f t="shared" si="5"/>
        <v>0.61495844875346262</v>
      </c>
      <c r="O13" s="104">
        <f t="shared" si="5"/>
        <v>0.27383748238609679</v>
      </c>
      <c r="P13" s="104">
        <f t="shared" si="5"/>
        <v>0.59717698154180243</v>
      </c>
      <c r="Q13" s="104">
        <f t="shared" si="5"/>
        <v>0.25189263592567102</v>
      </c>
      <c r="R13" s="104">
        <f t="shared" si="5"/>
        <v>0.42714570858283435</v>
      </c>
      <c r="S13" s="104">
        <f t="shared" si="5"/>
        <v>0.21259387637203928</v>
      </c>
      <c r="T13" s="104">
        <f t="shared" si="5"/>
        <v>0.38706516413522785</v>
      </c>
      <c r="U13" s="104">
        <f t="shared" si="5"/>
        <v>1</v>
      </c>
      <c r="V13" s="104">
        <f t="shared" si="5"/>
        <v>0.18480689435046282</v>
      </c>
      <c r="W13" s="104">
        <f t="shared" si="5"/>
        <v>0.54946586158848121</v>
      </c>
      <c r="X13" s="104">
        <f t="shared" si="5"/>
        <v>0.28355704697986578</v>
      </c>
      <c r="Y13" s="104">
        <f t="shared" si="5"/>
        <v>0.28979591836734692</v>
      </c>
      <c r="Z13" s="104">
        <f t="shared" si="5"/>
        <v>0</v>
      </c>
      <c r="AA13" s="104">
        <f t="shared" si="5"/>
        <v>0.70290534208059985</v>
      </c>
      <c r="AB13" s="104">
        <f t="shared" si="5"/>
        <v>0.78669084705901826</v>
      </c>
      <c r="AC13" s="104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12" t="s">
        <v>33</v>
      </c>
      <c r="B14" s="103">
        <v>4491</v>
      </c>
      <c r="C14" s="103"/>
      <c r="D14" s="103"/>
      <c r="E14" s="113">
        <f t="shared" ref="E14:E21" si="6">SUM(I14:AC14)</f>
        <v>5606</v>
      </c>
      <c r="F14" s="104">
        <f>E14/B14</f>
        <v>1.2482743264306391</v>
      </c>
      <c r="G14" s="104"/>
      <c r="H14" s="105">
        <v>12</v>
      </c>
      <c r="I14" s="106">
        <v>100</v>
      </c>
      <c r="J14" s="106">
        <v>201</v>
      </c>
      <c r="K14" s="106">
        <v>1625</v>
      </c>
      <c r="L14" s="106">
        <v>575</v>
      </c>
      <c r="M14" s="106"/>
      <c r="N14" s="106">
        <v>275</v>
      </c>
      <c r="O14" s="106"/>
      <c r="P14" s="106"/>
      <c r="Q14" s="106">
        <v>600</v>
      </c>
      <c r="R14" s="106">
        <v>75</v>
      </c>
      <c r="S14" s="106"/>
      <c r="T14" s="106">
        <v>500</v>
      </c>
      <c r="U14" s="106"/>
      <c r="V14" s="106">
        <v>585</v>
      </c>
      <c r="W14" s="106">
        <v>295</v>
      </c>
      <c r="X14" s="106"/>
      <c r="Y14" s="106">
        <v>145</v>
      </c>
      <c r="Z14" s="106"/>
      <c r="AA14" s="106"/>
      <c r="AB14" s="106">
        <v>630</v>
      </c>
      <c r="AC14" s="106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107" t="s">
        <v>34</v>
      </c>
      <c r="B15" s="103">
        <v>19999</v>
      </c>
      <c r="C15" s="103"/>
      <c r="D15" s="103"/>
      <c r="E15" s="113">
        <f t="shared" si="6"/>
        <v>19999.399999999998</v>
      </c>
      <c r="F15" s="104">
        <f>E15/B15</f>
        <v>1.00002000100005</v>
      </c>
      <c r="G15" s="104"/>
      <c r="H15" s="105"/>
      <c r="I15" s="106">
        <v>1214</v>
      </c>
      <c r="J15" s="106">
        <v>599</v>
      </c>
      <c r="K15" s="106">
        <v>1456</v>
      </c>
      <c r="L15" s="106">
        <v>1166.4000000000001</v>
      </c>
      <c r="M15" s="106">
        <v>648</v>
      </c>
      <c r="N15" s="106">
        <v>1046</v>
      </c>
      <c r="O15" s="106">
        <v>965.7</v>
      </c>
      <c r="P15" s="106">
        <v>1272</v>
      </c>
      <c r="Q15" s="106">
        <v>779.2</v>
      </c>
      <c r="R15" s="106">
        <v>418</v>
      </c>
      <c r="S15" s="106">
        <v>542</v>
      </c>
      <c r="T15" s="106">
        <v>1129</v>
      </c>
      <c r="U15" s="106">
        <v>1318</v>
      </c>
      <c r="V15" s="106">
        <v>1036</v>
      </c>
      <c r="W15" s="106">
        <v>1268.5</v>
      </c>
      <c r="X15" s="106">
        <v>857</v>
      </c>
      <c r="Y15" s="106">
        <v>661</v>
      </c>
      <c r="Z15" s="106">
        <v>187.6</v>
      </c>
      <c r="AA15" s="106">
        <v>1099</v>
      </c>
      <c r="AB15" s="106">
        <v>1550</v>
      </c>
      <c r="AC15" s="106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107" t="s">
        <v>35</v>
      </c>
      <c r="B16" s="114">
        <v>11554</v>
      </c>
      <c r="C16" s="114"/>
      <c r="D16" s="114"/>
      <c r="E16" s="113">
        <f t="shared" si="6"/>
        <v>11553.500000000002</v>
      </c>
      <c r="F16" s="104">
        <f>E16/B16</f>
        <v>0.99995672494374255</v>
      </c>
      <c r="G16" s="104"/>
      <c r="H16" s="105"/>
      <c r="I16" s="115">
        <v>268.39999999999998</v>
      </c>
      <c r="J16" s="115">
        <v>181.8</v>
      </c>
      <c r="K16" s="115">
        <v>597.6</v>
      </c>
      <c r="L16" s="115">
        <v>1396.4</v>
      </c>
      <c r="M16" s="115">
        <v>363.2</v>
      </c>
      <c r="N16" s="115">
        <v>496.3</v>
      </c>
      <c r="O16" s="115">
        <v>781</v>
      </c>
      <c r="P16" s="115">
        <v>850.5</v>
      </c>
      <c r="Q16" s="115">
        <v>782.1</v>
      </c>
      <c r="R16" s="115">
        <v>210</v>
      </c>
      <c r="S16" s="115">
        <v>484.8</v>
      </c>
      <c r="T16" s="115">
        <v>248.3</v>
      </c>
      <c r="U16" s="115">
        <v>516.20000000000005</v>
      </c>
      <c r="V16" s="115">
        <v>356</v>
      </c>
      <c r="W16" s="115">
        <v>868</v>
      </c>
      <c r="X16" s="115">
        <v>561.20000000000005</v>
      </c>
      <c r="Y16" s="115">
        <v>219.8</v>
      </c>
      <c r="Z16" s="115">
        <v>145.1</v>
      </c>
      <c r="AA16" s="115">
        <v>605.70000000000005</v>
      </c>
      <c r="AB16" s="115">
        <v>1368.7</v>
      </c>
      <c r="AC16" s="115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12" t="s">
        <v>36</v>
      </c>
      <c r="B17" s="104">
        <f>B16/B15</f>
        <v>0.57772888644432219</v>
      </c>
      <c r="C17" s="104"/>
      <c r="D17" s="104"/>
      <c r="E17" s="113">
        <f t="shared" si="6"/>
        <v>12.044296902083078</v>
      </c>
      <c r="F17" s="104"/>
      <c r="G17" s="104"/>
      <c r="H17" s="105"/>
      <c r="I17" s="116">
        <f t="shared" ref="I17:AA17" si="7">I16/I15</f>
        <v>0.22108731466227347</v>
      </c>
      <c r="J17" s="116">
        <f t="shared" si="7"/>
        <v>0.30350584307178635</v>
      </c>
      <c r="K17" s="116">
        <f t="shared" si="7"/>
        <v>0.41043956043956048</v>
      </c>
      <c r="L17" s="116">
        <f t="shared" si="7"/>
        <v>1.19718792866941</v>
      </c>
      <c r="M17" s="116">
        <f t="shared" si="7"/>
        <v>0.56049382716049378</v>
      </c>
      <c r="N17" s="116">
        <f t="shared" si="7"/>
        <v>0.47447418738049713</v>
      </c>
      <c r="O17" s="116">
        <f t="shared" si="7"/>
        <v>0.8087397742570156</v>
      </c>
      <c r="P17" s="116">
        <f t="shared" si="7"/>
        <v>0.66863207547169812</v>
      </c>
      <c r="Q17" s="116">
        <f t="shared" si="7"/>
        <v>1.0037217659137576</v>
      </c>
      <c r="R17" s="116">
        <f t="shared" si="7"/>
        <v>0.50239234449760761</v>
      </c>
      <c r="S17" s="116">
        <f t="shared" si="7"/>
        <v>0.89446494464944648</v>
      </c>
      <c r="T17" s="116">
        <f t="shared" si="7"/>
        <v>0.21992914083259524</v>
      </c>
      <c r="U17" s="116">
        <f t="shared" si="7"/>
        <v>0.39165402124430959</v>
      </c>
      <c r="V17" s="116">
        <f t="shared" si="7"/>
        <v>0.34362934362934361</v>
      </c>
      <c r="W17" s="116">
        <f t="shared" si="7"/>
        <v>0.68427276310603069</v>
      </c>
      <c r="X17" s="116">
        <f t="shared" si="7"/>
        <v>0.65484247374562432</v>
      </c>
      <c r="Y17" s="116">
        <f t="shared" si="7"/>
        <v>0.33252647503782151</v>
      </c>
      <c r="Z17" s="116">
        <f t="shared" si="7"/>
        <v>0.77345415778251603</v>
      </c>
      <c r="AA17" s="116">
        <f t="shared" si="7"/>
        <v>0.55113739763421299</v>
      </c>
      <c r="AB17" s="116">
        <v>0.72699999999999998</v>
      </c>
      <c r="AC17" s="116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107" t="s">
        <v>37</v>
      </c>
      <c r="B18" s="104">
        <v>0.19</v>
      </c>
      <c r="C18" s="104"/>
      <c r="D18" s="104"/>
      <c r="E18" s="113">
        <f t="shared" si="6"/>
        <v>18.514999999999997</v>
      </c>
      <c r="F18" s="104"/>
      <c r="G18" s="104"/>
      <c r="H18" s="105"/>
      <c r="I18" s="116">
        <v>0.46400000000000002</v>
      </c>
      <c r="J18" s="116">
        <v>0.46700000000000003</v>
      </c>
      <c r="K18" s="116">
        <v>0.84199999999999997</v>
      </c>
      <c r="L18" s="116">
        <v>0.81100000000000005</v>
      </c>
      <c r="M18" s="116">
        <v>1.038</v>
      </c>
      <c r="N18" s="116">
        <v>1.083</v>
      </c>
      <c r="O18" s="116">
        <v>2.1429999999999998</v>
      </c>
      <c r="P18" s="116">
        <v>1.0509999999999999</v>
      </c>
      <c r="Q18" s="116">
        <v>0.63500000000000001</v>
      </c>
      <c r="R18" s="116">
        <v>1.077</v>
      </c>
      <c r="S18" s="116">
        <v>0.67700000000000005</v>
      </c>
      <c r="T18" s="116">
        <v>0.59299999999999997</v>
      </c>
      <c r="U18" s="116">
        <v>0.6</v>
      </c>
      <c r="V18" s="116">
        <v>0.85699999999999998</v>
      </c>
      <c r="W18" s="116">
        <v>0.88300000000000001</v>
      </c>
      <c r="X18" s="116">
        <v>0.30599999999999999</v>
      </c>
      <c r="Y18" s="116">
        <v>0.8</v>
      </c>
      <c r="Z18" s="116">
        <v>0.69299999999999995</v>
      </c>
      <c r="AA18" s="116">
        <v>0.75</v>
      </c>
      <c r="AB18" s="116">
        <v>1.319</v>
      </c>
      <c r="AC18" s="116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07" t="s">
        <v>38</v>
      </c>
      <c r="B19" s="104">
        <v>0.16</v>
      </c>
      <c r="C19" s="104"/>
      <c r="D19" s="104"/>
      <c r="E19" s="113">
        <f t="shared" si="6"/>
        <v>16.073999999999998</v>
      </c>
      <c r="F19" s="104"/>
      <c r="G19" s="104"/>
      <c r="H19" s="105"/>
      <c r="I19" s="116">
        <v>0.95099999999999996</v>
      </c>
      <c r="J19" s="116">
        <v>0.26700000000000002</v>
      </c>
      <c r="K19" s="116">
        <v>1.1719999999999999</v>
      </c>
      <c r="L19" s="116">
        <v>0.52600000000000002</v>
      </c>
      <c r="M19" s="116">
        <v>0.625</v>
      </c>
      <c r="N19" s="116">
        <v>1.1180000000000001</v>
      </c>
      <c r="O19" s="116">
        <v>3.464</v>
      </c>
      <c r="P19" s="116">
        <v>0.377</v>
      </c>
      <c r="Q19" s="116">
        <v>0.4</v>
      </c>
      <c r="R19" s="116">
        <v>1.548</v>
      </c>
      <c r="S19" s="116">
        <v>0.63300000000000001</v>
      </c>
      <c r="T19" s="116">
        <v>5.6000000000000001E-2</v>
      </c>
      <c r="U19" s="116">
        <v>0.42199999999999999</v>
      </c>
      <c r="V19" s="116">
        <v>8.6999999999999994E-2</v>
      </c>
      <c r="W19" s="116">
        <v>0.97899999999999998</v>
      </c>
      <c r="X19" s="116">
        <v>0.313</v>
      </c>
      <c r="Y19" s="116">
        <v>0</v>
      </c>
      <c r="Z19" s="116">
        <v>1.6830000000000001</v>
      </c>
      <c r="AA19" s="116">
        <v>0.752</v>
      </c>
      <c r="AB19" s="116">
        <v>0.54900000000000004</v>
      </c>
      <c r="AC19" s="116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17" t="s">
        <v>39</v>
      </c>
      <c r="B20" s="113">
        <v>81796</v>
      </c>
      <c r="C20" s="113"/>
      <c r="D20" s="113"/>
      <c r="E20" s="113">
        <f t="shared" si="6"/>
        <v>87495.9</v>
      </c>
      <c r="F20" s="104">
        <f>E20/B20</f>
        <v>1.0696843366423785</v>
      </c>
      <c r="G20" s="104"/>
      <c r="H20" s="105">
        <v>21</v>
      </c>
      <c r="I20" s="118">
        <v>5715</v>
      </c>
      <c r="J20" s="118">
        <v>3241.6</v>
      </c>
      <c r="K20" s="118">
        <v>2270</v>
      </c>
      <c r="L20" s="118">
        <v>4408</v>
      </c>
      <c r="M20" s="118">
        <v>2314</v>
      </c>
      <c r="N20" s="118">
        <v>6682.8</v>
      </c>
      <c r="O20" s="118">
        <v>3927</v>
      </c>
      <c r="P20" s="118">
        <v>2926</v>
      </c>
      <c r="Q20" s="118">
        <v>5009</v>
      </c>
      <c r="R20" s="118">
        <v>1364</v>
      </c>
      <c r="S20" s="118">
        <v>2344</v>
      </c>
      <c r="T20" s="118">
        <v>6712</v>
      </c>
      <c r="U20" s="118">
        <v>6729</v>
      </c>
      <c r="V20" s="118">
        <v>4409</v>
      </c>
      <c r="W20" s="118">
        <v>7858</v>
      </c>
      <c r="X20" s="118">
        <v>4433.5</v>
      </c>
      <c r="Y20" s="118">
        <v>2712</v>
      </c>
      <c r="Z20" s="118">
        <v>1496</v>
      </c>
      <c r="AA20" s="118">
        <v>5809</v>
      </c>
      <c r="AB20" s="118">
        <v>4885</v>
      </c>
      <c r="AC20" s="118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19" t="s">
        <v>40</v>
      </c>
      <c r="B21" s="113">
        <v>0</v>
      </c>
      <c r="C21" s="113"/>
      <c r="D21" s="113"/>
      <c r="E21" s="113">
        <f t="shared" si="6"/>
        <v>1518</v>
      </c>
      <c r="F21" s="104" t="e">
        <f t="shared" ref="F21:F22" si="8">E21/B21</f>
        <v>#DIV/0!</v>
      </c>
      <c r="G21" s="104"/>
      <c r="H21" s="105">
        <v>10</v>
      </c>
      <c r="I21" s="120"/>
      <c r="J21" s="120">
        <v>60</v>
      </c>
      <c r="K21" s="120">
        <v>218</v>
      </c>
      <c r="L21" s="120">
        <v>100</v>
      </c>
      <c r="M21" s="120"/>
      <c r="N21" s="120"/>
      <c r="O21" s="120">
        <v>140</v>
      </c>
      <c r="P21" s="120">
        <v>250</v>
      </c>
      <c r="Q21" s="120"/>
      <c r="R21" s="120"/>
      <c r="S21" s="120"/>
      <c r="T21" s="120"/>
      <c r="U21" s="120"/>
      <c r="V21" s="120"/>
      <c r="W21" s="120">
        <v>190</v>
      </c>
      <c r="X21" s="120"/>
      <c r="Y21" s="120">
        <v>201</v>
      </c>
      <c r="Z21" s="120">
        <v>50</v>
      </c>
      <c r="AA21" s="120"/>
      <c r="AB21" s="120">
        <v>250</v>
      </c>
      <c r="AC21" s="120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19" t="s">
        <v>41</v>
      </c>
      <c r="B22" s="121">
        <f>B21/B20</f>
        <v>0</v>
      </c>
      <c r="C22" s="121"/>
      <c r="D22" s="121"/>
      <c r="E22" s="121">
        <f>E21/E20</f>
        <v>1.7349384371153392E-2</v>
      </c>
      <c r="F22" s="104" t="e">
        <f t="shared" si="8"/>
        <v>#DIV/0!</v>
      </c>
      <c r="G22" s="104"/>
      <c r="H22" s="105"/>
      <c r="I22" s="122">
        <f t="shared" ref="I22:AC22" si="9">I21/I20</f>
        <v>0</v>
      </c>
      <c r="J22" s="122">
        <f t="shared" si="9"/>
        <v>1.8509378084896347E-2</v>
      </c>
      <c r="K22" s="122">
        <f t="shared" si="9"/>
        <v>9.6035242290748904E-2</v>
      </c>
      <c r="L22" s="122">
        <f t="shared" si="9"/>
        <v>2.2686025408348458E-2</v>
      </c>
      <c r="M22" s="122">
        <f t="shared" si="9"/>
        <v>0</v>
      </c>
      <c r="N22" s="122">
        <f t="shared" si="9"/>
        <v>0</v>
      </c>
      <c r="O22" s="122">
        <f t="shared" si="9"/>
        <v>3.5650623885918005E-2</v>
      </c>
      <c r="P22" s="122">
        <f t="shared" si="9"/>
        <v>8.5440874914559123E-2</v>
      </c>
      <c r="Q22" s="122">
        <f t="shared" si="9"/>
        <v>0</v>
      </c>
      <c r="R22" s="122">
        <f t="shared" si="9"/>
        <v>0</v>
      </c>
      <c r="S22" s="122">
        <f t="shared" si="9"/>
        <v>0</v>
      </c>
      <c r="T22" s="122">
        <f t="shared" si="9"/>
        <v>0</v>
      </c>
      <c r="U22" s="122">
        <f t="shared" si="9"/>
        <v>0</v>
      </c>
      <c r="V22" s="122">
        <f t="shared" si="9"/>
        <v>0</v>
      </c>
      <c r="W22" s="122">
        <f t="shared" si="9"/>
        <v>2.4179180453041488E-2</v>
      </c>
      <c r="X22" s="122">
        <f t="shared" si="9"/>
        <v>0</v>
      </c>
      <c r="Y22" s="122">
        <f t="shared" si="9"/>
        <v>7.4115044247787615E-2</v>
      </c>
      <c r="Z22" s="122">
        <f t="shared" si="9"/>
        <v>3.342245989304813E-2</v>
      </c>
      <c r="AA22" s="122">
        <f t="shared" si="9"/>
        <v>0</v>
      </c>
      <c r="AB22" s="122">
        <f t="shared" si="9"/>
        <v>5.1177072671443197E-2</v>
      </c>
      <c r="AC22" s="122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19" t="s">
        <v>42</v>
      </c>
      <c r="B23" s="113">
        <v>0</v>
      </c>
      <c r="C23" s="113"/>
      <c r="D23" s="113"/>
      <c r="E23" s="123">
        <f>SUM(I23:AC23)</f>
        <v>124</v>
      </c>
      <c r="F23" s="104" t="e">
        <f>E23/B23</f>
        <v>#DIV/0!</v>
      </c>
      <c r="G23" s="104"/>
      <c r="H23" s="105">
        <v>2</v>
      </c>
      <c r="I23" s="120"/>
      <c r="J23" s="120"/>
      <c r="K23" s="120"/>
      <c r="L23" s="120">
        <v>30</v>
      </c>
      <c r="M23" s="120">
        <v>94</v>
      </c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19" t="s">
        <v>43</v>
      </c>
      <c r="B24" s="104" t="e">
        <f>B23/B21</f>
        <v>#DIV/0!</v>
      </c>
      <c r="C24" s="104"/>
      <c r="D24" s="104"/>
      <c r="E24" s="104">
        <f>E23/E21</f>
        <v>8.1686429512516465E-2</v>
      </c>
      <c r="F24" s="104" t="e">
        <f>E24/B24</f>
        <v>#DIV/0!</v>
      </c>
      <c r="G24" s="104"/>
      <c r="H24" s="105"/>
      <c r="I24" s="116" t="e">
        <f>I23/I21</f>
        <v>#DIV/0!</v>
      </c>
      <c r="J24" s="116">
        <f t="shared" ref="J24:AC24" si="10">J23/J21</f>
        <v>0</v>
      </c>
      <c r="K24" s="116">
        <f t="shared" si="10"/>
        <v>0</v>
      </c>
      <c r="L24" s="116">
        <f t="shared" si="10"/>
        <v>0.3</v>
      </c>
      <c r="M24" s="116" t="e">
        <f t="shared" si="10"/>
        <v>#DIV/0!</v>
      </c>
      <c r="N24" s="116" t="e">
        <f t="shared" si="10"/>
        <v>#DIV/0!</v>
      </c>
      <c r="O24" s="116">
        <f t="shared" si="10"/>
        <v>0</v>
      </c>
      <c r="P24" s="116">
        <f t="shared" si="10"/>
        <v>0</v>
      </c>
      <c r="Q24" s="116" t="e">
        <f t="shared" si="10"/>
        <v>#DIV/0!</v>
      </c>
      <c r="R24" s="116" t="e">
        <f t="shared" si="10"/>
        <v>#DIV/0!</v>
      </c>
      <c r="S24" s="116" t="e">
        <f t="shared" si="10"/>
        <v>#DIV/0!</v>
      </c>
      <c r="T24" s="116" t="e">
        <f t="shared" si="10"/>
        <v>#DIV/0!</v>
      </c>
      <c r="U24" s="116" t="e">
        <f t="shared" si="10"/>
        <v>#DIV/0!</v>
      </c>
      <c r="V24" s="116" t="e">
        <f t="shared" si="10"/>
        <v>#DIV/0!</v>
      </c>
      <c r="W24" s="116">
        <f t="shared" si="10"/>
        <v>0</v>
      </c>
      <c r="X24" s="116" t="e">
        <f t="shared" si="10"/>
        <v>#DIV/0!</v>
      </c>
      <c r="Y24" s="116">
        <f t="shared" si="10"/>
        <v>0</v>
      </c>
      <c r="Z24" s="116">
        <f t="shared" si="10"/>
        <v>0</v>
      </c>
      <c r="AA24" s="116" t="e">
        <f t="shared" si="10"/>
        <v>#DIV/0!</v>
      </c>
      <c r="AB24" s="116">
        <f t="shared" si="10"/>
        <v>0</v>
      </c>
      <c r="AC24" s="116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108" t="s">
        <v>44</v>
      </c>
      <c r="B25" s="113">
        <v>79751</v>
      </c>
      <c r="C25" s="113"/>
      <c r="D25" s="113"/>
      <c r="E25" s="113">
        <f>SUM(I25:AC25)</f>
        <v>84886</v>
      </c>
      <c r="F25" s="104">
        <f>E25/B25</f>
        <v>1.0643879073616631</v>
      </c>
      <c r="G25" s="104"/>
      <c r="H25" s="105">
        <v>21</v>
      </c>
      <c r="I25" s="120">
        <v>5500</v>
      </c>
      <c r="J25" s="120">
        <v>2920</v>
      </c>
      <c r="K25" s="120">
        <v>3500</v>
      </c>
      <c r="L25" s="120">
        <v>4732</v>
      </c>
      <c r="M25" s="120">
        <v>2149</v>
      </c>
      <c r="N25" s="120">
        <v>5120</v>
      </c>
      <c r="O25" s="120">
        <v>4262</v>
      </c>
      <c r="P25" s="120">
        <v>3134</v>
      </c>
      <c r="Q25" s="120">
        <v>4100</v>
      </c>
      <c r="R25" s="120">
        <v>1208</v>
      </c>
      <c r="S25" s="120">
        <v>1547</v>
      </c>
      <c r="T25" s="120">
        <v>6626</v>
      </c>
      <c r="U25" s="120">
        <v>5989</v>
      </c>
      <c r="V25" s="120">
        <v>4480</v>
      </c>
      <c r="W25" s="120">
        <v>8058</v>
      </c>
      <c r="X25" s="120">
        <v>4368</v>
      </c>
      <c r="Y25" s="120">
        <v>2800</v>
      </c>
      <c r="Z25" s="120">
        <v>1317</v>
      </c>
      <c r="AA25" s="120">
        <v>6184</v>
      </c>
      <c r="AB25" s="120">
        <v>4912</v>
      </c>
      <c r="AC25" s="120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12" t="s">
        <v>45</v>
      </c>
      <c r="B26" s="124">
        <f t="shared" ref="B26" si="11">B25/B20</f>
        <v>0.9749987774463299</v>
      </c>
      <c r="C26" s="124"/>
      <c r="D26" s="124"/>
      <c r="E26" s="124">
        <f>E25/E20</f>
        <v>0.97017117373499795</v>
      </c>
      <c r="F26" s="124">
        <f t="shared" ref="F26:AC26" si="12">F25/F20</f>
        <v>0.99504860536956141</v>
      </c>
      <c r="G26" s="125"/>
      <c r="H26" s="105"/>
      <c r="I26" s="124">
        <f t="shared" si="12"/>
        <v>0.96237970253718286</v>
      </c>
      <c r="J26" s="124">
        <f t="shared" si="12"/>
        <v>0.90078973346495561</v>
      </c>
      <c r="K26" s="124">
        <f t="shared" si="12"/>
        <v>1.5418502202643172</v>
      </c>
      <c r="L26" s="124">
        <f t="shared" si="12"/>
        <v>1.0735027223230491</v>
      </c>
      <c r="M26" s="124">
        <f t="shared" si="12"/>
        <v>0.92869490060501292</v>
      </c>
      <c r="N26" s="124">
        <f t="shared" si="12"/>
        <v>0.766145926857006</v>
      </c>
      <c r="O26" s="124">
        <f t="shared" si="12"/>
        <v>1.0853068500127323</v>
      </c>
      <c r="P26" s="124">
        <f t="shared" si="12"/>
        <v>1.0710868079289131</v>
      </c>
      <c r="Q26" s="124">
        <f t="shared" si="12"/>
        <v>0.81852665202635255</v>
      </c>
      <c r="R26" s="124">
        <f t="shared" si="12"/>
        <v>0.88563049853372433</v>
      </c>
      <c r="S26" s="124">
        <f t="shared" si="12"/>
        <v>0.65998293515358364</v>
      </c>
      <c r="T26" s="124">
        <f t="shared" si="12"/>
        <v>0.98718712753277715</v>
      </c>
      <c r="U26" s="124">
        <f t="shared" si="12"/>
        <v>0.89002823599346115</v>
      </c>
      <c r="V26" s="124">
        <f t="shared" si="12"/>
        <v>1.0161034248128828</v>
      </c>
      <c r="W26" s="124">
        <f t="shared" si="12"/>
        <v>1.0254517688979383</v>
      </c>
      <c r="X26" s="124">
        <f t="shared" si="12"/>
        <v>0.98522611931882265</v>
      </c>
      <c r="Y26" s="124">
        <f t="shared" si="12"/>
        <v>1.0324483775811208</v>
      </c>
      <c r="Z26" s="124">
        <f t="shared" si="12"/>
        <v>0.88034759358288772</v>
      </c>
      <c r="AA26" s="124">
        <f t="shared" si="12"/>
        <v>1.0645550008607334</v>
      </c>
      <c r="AB26" s="124">
        <f t="shared" si="12"/>
        <v>1.0055271238485159</v>
      </c>
      <c r="AC26" s="124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26" t="s">
        <v>173</v>
      </c>
      <c r="B27" s="127">
        <v>6</v>
      </c>
      <c r="C27" s="127"/>
      <c r="D27" s="127"/>
      <c r="E27" s="113">
        <f t="shared" ref="E27:E33" si="13">SUM(I27:AC27)</f>
        <v>0</v>
      </c>
      <c r="F27" s="128"/>
      <c r="G27" s="128"/>
      <c r="H27" s="105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19" t="s">
        <v>46</v>
      </c>
      <c r="B28" s="113">
        <v>66395</v>
      </c>
      <c r="C28" s="113"/>
      <c r="D28" s="113"/>
      <c r="E28" s="113">
        <f t="shared" si="13"/>
        <v>61981</v>
      </c>
      <c r="F28" s="104">
        <f t="shared" ref="F28:F55" si="14">E28/B28</f>
        <v>0.93351909029294378</v>
      </c>
      <c r="G28" s="104"/>
      <c r="H28" s="105">
        <v>18</v>
      </c>
      <c r="I28" s="120">
        <v>5500</v>
      </c>
      <c r="J28" s="120">
        <v>550</v>
      </c>
      <c r="K28" s="120">
        <v>3010</v>
      </c>
      <c r="L28" s="120"/>
      <c r="M28" s="120">
        <v>1789</v>
      </c>
      <c r="N28" s="120">
        <v>5100</v>
      </c>
      <c r="O28" s="120">
        <v>4262</v>
      </c>
      <c r="P28" s="120">
        <v>3134</v>
      </c>
      <c r="Q28" s="120"/>
      <c r="R28" s="120">
        <v>976</v>
      </c>
      <c r="S28" s="120">
        <v>1547</v>
      </c>
      <c r="T28" s="120">
        <v>6626</v>
      </c>
      <c r="U28" s="120">
        <v>6900</v>
      </c>
      <c r="V28" s="120">
        <v>2946</v>
      </c>
      <c r="W28" s="120">
        <v>8058</v>
      </c>
      <c r="X28" s="120">
        <v>855</v>
      </c>
      <c r="Y28" s="120">
        <v>1977</v>
      </c>
      <c r="Z28" s="120"/>
      <c r="AA28" s="120">
        <v>1339</v>
      </c>
      <c r="AB28" s="120">
        <v>4912</v>
      </c>
      <c r="AC28" s="120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12" t="s">
        <v>45</v>
      </c>
      <c r="B29" s="121">
        <v>0.17</v>
      </c>
      <c r="C29" s="104"/>
      <c r="D29" s="104"/>
      <c r="E29" s="113">
        <f t="shared" si="13"/>
        <v>14.500943840331145</v>
      </c>
      <c r="F29" s="104">
        <f t="shared" si="14"/>
        <v>85.299669649006731</v>
      </c>
      <c r="G29" s="104"/>
      <c r="H29" s="105"/>
      <c r="I29" s="122">
        <f t="shared" ref="I29:U29" si="15">I28/I20</f>
        <v>0.96237970253718286</v>
      </c>
      <c r="J29" s="122">
        <f t="shared" si="15"/>
        <v>0.16966929911154985</v>
      </c>
      <c r="K29" s="122">
        <f t="shared" si="15"/>
        <v>1.3259911894273129</v>
      </c>
      <c r="L29" s="122">
        <f t="shared" si="15"/>
        <v>0</v>
      </c>
      <c r="M29" s="122">
        <f t="shared" si="15"/>
        <v>0.77312013828867765</v>
      </c>
      <c r="N29" s="122">
        <f t="shared" si="15"/>
        <v>0.76315316933022082</v>
      </c>
      <c r="O29" s="122">
        <f t="shared" si="15"/>
        <v>1.0853068500127323</v>
      </c>
      <c r="P29" s="122">
        <f t="shared" si="15"/>
        <v>1.0710868079289131</v>
      </c>
      <c r="Q29" s="122">
        <f t="shared" si="15"/>
        <v>0</v>
      </c>
      <c r="R29" s="122">
        <f t="shared" si="15"/>
        <v>0.71554252199413493</v>
      </c>
      <c r="S29" s="122">
        <f t="shared" si="15"/>
        <v>0.65998293515358364</v>
      </c>
      <c r="T29" s="122">
        <f t="shared" si="15"/>
        <v>0.98718712753277715</v>
      </c>
      <c r="U29" s="122">
        <f t="shared" si="15"/>
        <v>1.0254123941150246</v>
      </c>
      <c r="V29" s="122">
        <f t="shared" ref="V29:AC29" si="16">V28/V20</f>
        <v>0.66817872533454303</v>
      </c>
      <c r="W29" s="122">
        <f t="shared" si="16"/>
        <v>1.0254517688979383</v>
      </c>
      <c r="X29" s="122">
        <f t="shared" si="16"/>
        <v>0.19284989286117063</v>
      </c>
      <c r="Y29" s="122">
        <f t="shared" si="16"/>
        <v>0.72898230088495575</v>
      </c>
      <c r="Z29" s="122">
        <f t="shared" si="16"/>
        <v>0</v>
      </c>
      <c r="AA29" s="122">
        <f t="shared" si="16"/>
        <v>0.23050438974005852</v>
      </c>
      <c r="AB29" s="122">
        <f t="shared" si="16"/>
        <v>1.0055271238485159</v>
      </c>
      <c r="AC29" s="122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107" t="s">
        <v>196</v>
      </c>
      <c r="B30" s="113">
        <v>111691</v>
      </c>
      <c r="C30" s="113"/>
      <c r="D30" s="113"/>
      <c r="E30" s="113">
        <f t="shared" si="13"/>
        <v>84259</v>
      </c>
      <c r="F30" s="104">
        <f t="shared" si="14"/>
        <v>0.75439381866041133</v>
      </c>
      <c r="G30" s="104"/>
      <c r="H30" s="105">
        <v>21</v>
      </c>
      <c r="I30" s="130">
        <v>631</v>
      </c>
      <c r="J30" s="130">
        <v>1875</v>
      </c>
      <c r="K30" s="130">
        <v>8471</v>
      </c>
      <c r="L30" s="130">
        <v>5090</v>
      </c>
      <c r="M30" s="130">
        <v>4621</v>
      </c>
      <c r="N30" s="130">
        <v>4515</v>
      </c>
      <c r="O30" s="130">
        <v>2838</v>
      </c>
      <c r="P30" s="130">
        <v>4385</v>
      </c>
      <c r="Q30" s="130">
        <v>2423</v>
      </c>
      <c r="R30" s="130">
        <v>2773</v>
      </c>
      <c r="S30" s="130">
        <v>2777</v>
      </c>
      <c r="T30" s="130">
        <v>3720</v>
      </c>
      <c r="U30" s="130">
        <v>4459</v>
      </c>
      <c r="V30" s="130">
        <v>2652</v>
      </c>
      <c r="W30" s="130">
        <v>4348</v>
      </c>
      <c r="X30" s="130">
        <v>4506</v>
      </c>
      <c r="Y30" s="130">
        <v>1054</v>
      </c>
      <c r="Z30" s="130">
        <v>1557</v>
      </c>
      <c r="AA30" s="130">
        <v>8190</v>
      </c>
      <c r="AB30" s="130">
        <v>8783</v>
      </c>
      <c r="AC30" s="130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108" t="s">
        <v>47</v>
      </c>
      <c r="B31" s="113"/>
      <c r="C31" s="113"/>
      <c r="D31" s="113"/>
      <c r="E31" s="113">
        <f t="shared" si="13"/>
        <v>0</v>
      </c>
      <c r="F31" s="104" t="e">
        <f t="shared" si="14"/>
        <v>#DIV/0!</v>
      </c>
      <c r="G31" s="104"/>
      <c r="H31" s="105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12" t="s">
        <v>41</v>
      </c>
      <c r="B32" s="122">
        <f>B31/B30</f>
        <v>0</v>
      </c>
      <c r="C32" s="116"/>
      <c r="D32" s="116"/>
      <c r="E32" s="113">
        <f t="shared" si="13"/>
        <v>0</v>
      </c>
      <c r="F32" s="104" t="e">
        <f t="shared" si="14"/>
        <v>#DIV/0!</v>
      </c>
      <c r="G32" s="104"/>
      <c r="H32" s="105"/>
      <c r="I32" s="122">
        <f>I31/I30</f>
        <v>0</v>
      </c>
      <c r="J32" s="122">
        <f t="shared" ref="J32:AC32" si="17">J31/J30</f>
        <v>0</v>
      </c>
      <c r="K32" s="122">
        <f t="shared" si="17"/>
        <v>0</v>
      </c>
      <c r="L32" s="122">
        <f t="shared" si="17"/>
        <v>0</v>
      </c>
      <c r="M32" s="122">
        <f t="shared" si="17"/>
        <v>0</v>
      </c>
      <c r="N32" s="122">
        <f t="shared" si="17"/>
        <v>0</v>
      </c>
      <c r="O32" s="122">
        <f t="shared" si="17"/>
        <v>0</v>
      </c>
      <c r="P32" s="122">
        <f t="shared" si="17"/>
        <v>0</v>
      </c>
      <c r="Q32" s="122">
        <f t="shared" si="17"/>
        <v>0</v>
      </c>
      <c r="R32" s="122">
        <f t="shared" si="17"/>
        <v>0</v>
      </c>
      <c r="S32" s="122">
        <f t="shared" si="17"/>
        <v>0</v>
      </c>
      <c r="T32" s="122">
        <f>T31/U30</f>
        <v>0</v>
      </c>
      <c r="U32" s="122">
        <f>U31/V30</f>
        <v>0</v>
      </c>
      <c r="V32" s="122">
        <f>V31/W30</f>
        <v>0</v>
      </c>
      <c r="W32" s="122">
        <f>W31/X30</f>
        <v>0</v>
      </c>
      <c r="X32" s="122">
        <f t="shared" si="17"/>
        <v>0</v>
      </c>
      <c r="Y32" s="122">
        <f t="shared" si="17"/>
        <v>0</v>
      </c>
      <c r="Z32" s="122">
        <f t="shared" si="17"/>
        <v>0</v>
      </c>
      <c r="AA32" s="122">
        <f t="shared" si="17"/>
        <v>0</v>
      </c>
      <c r="AB32" s="122">
        <f t="shared" si="17"/>
        <v>0</v>
      </c>
      <c r="AC32" s="122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108" t="s">
        <v>48</v>
      </c>
      <c r="B33" s="113">
        <v>39441</v>
      </c>
      <c r="C33" s="113"/>
      <c r="D33" s="113"/>
      <c r="E33" s="113">
        <f t="shared" si="13"/>
        <v>41507</v>
      </c>
      <c r="F33" s="104">
        <f t="shared" si="14"/>
        <v>1.0523820389949545</v>
      </c>
      <c r="G33" s="104"/>
      <c r="H33" s="105">
        <v>20</v>
      </c>
      <c r="I33" s="120">
        <v>612</v>
      </c>
      <c r="J33" s="120">
        <v>930</v>
      </c>
      <c r="K33" s="120">
        <v>7949</v>
      </c>
      <c r="L33" s="120">
        <v>1162</v>
      </c>
      <c r="M33" s="120">
        <v>302</v>
      </c>
      <c r="N33" s="120">
        <v>3850</v>
      </c>
      <c r="O33" s="120">
        <v>1500</v>
      </c>
      <c r="P33" s="120">
        <v>4385</v>
      </c>
      <c r="Q33" s="120">
        <v>307</v>
      </c>
      <c r="R33" s="120">
        <v>1481</v>
      </c>
      <c r="S33" s="120">
        <v>770</v>
      </c>
      <c r="T33" s="120">
        <v>1680</v>
      </c>
      <c r="U33" s="120"/>
      <c r="V33" s="120">
        <v>2170</v>
      </c>
      <c r="W33" s="120">
        <v>2421</v>
      </c>
      <c r="X33" s="120">
        <v>3805</v>
      </c>
      <c r="Y33" s="120">
        <v>363</v>
      </c>
      <c r="Z33" s="120">
        <v>373</v>
      </c>
      <c r="AA33" s="120">
        <v>241</v>
      </c>
      <c r="AB33" s="120">
        <v>5830</v>
      </c>
      <c r="AC33" s="120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108" t="s">
        <v>45</v>
      </c>
      <c r="B34" s="124">
        <v>0.35299999999999998</v>
      </c>
      <c r="C34" s="124"/>
      <c r="D34" s="124"/>
      <c r="E34" s="124">
        <f t="shared" ref="E34:AC34" si="18">E33/E30</f>
        <v>0.4926120651799808</v>
      </c>
      <c r="F34" s="104">
        <f t="shared" si="14"/>
        <v>1.395501601076433</v>
      </c>
      <c r="G34" s="104"/>
      <c r="H34" s="105"/>
      <c r="I34" s="131">
        <f t="shared" si="18"/>
        <v>0.96988906497622818</v>
      </c>
      <c r="J34" s="131">
        <f t="shared" si="18"/>
        <v>0.496</v>
      </c>
      <c r="K34" s="131">
        <f t="shared" si="18"/>
        <v>0.93837799551410694</v>
      </c>
      <c r="L34" s="131">
        <f t="shared" si="18"/>
        <v>0.22829076620825148</v>
      </c>
      <c r="M34" s="131">
        <f t="shared" si="18"/>
        <v>6.5353819519584508E-2</v>
      </c>
      <c r="N34" s="131">
        <f t="shared" si="18"/>
        <v>0.8527131782945736</v>
      </c>
      <c r="O34" s="131">
        <f t="shared" si="18"/>
        <v>0.52854122621564481</v>
      </c>
      <c r="P34" s="131">
        <f t="shared" si="18"/>
        <v>1</v>
      </c>
      <c r="Q34" s="131">
        <f t="shared" si="18"/>
        <v>0.12670243499793643</v>
      </c>
      <c r="R34" s="131">
        <f t="shared" si="18"/>
        <v>0.53407861521817523</v>
      </c>
      <c r="S34" s="131">
        <f t="shared" si="18"/>
        <v>0.27727763773856678</v>
      </c>
      <c r="T34" s="131">
        <f>T33/U30</f>
        <v>0.37676609105180536</v>
      </c>
      <c r="U34" s="131">
        <f>U33/V30</f>
        <v>0</v>
      </c>
      <c r="V34" s="131">
        <f>V33/W30</f>
        <v>0.49908003679852808</v>
      </c>
      <c r="W34" s="131">
        <f>W33/X30</f>
        <v>0.53728362183754996</v>
      </c>
      <c r="X34" s="131">
        <f t="shared" si="18"/>
        <v>0.84442964935641363</v>
      </c>
      <c r="Y34" s="131">
        <f t="shared" si="18"/>
        <v>0.34440227703984821</v>
      </c>
      <c r="Z34" s="131">
        <f t="shared" si="18"/>
        <v>0.23956326268464997</v>
      </c>
      <c r="AA34" s="131">
        <f t="shared" si="18"/>
        <v>2.9426129426129426E-2</v>
      </c>
      <c r="AB34" s="131">
        <f t="shared" si="18"/>
        <v>0.66378230672890814</v>
      </c>
      <c r="AC34" s="131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19" t="s">
        <v>49</v>
      </c>
      <c r="B35" s="113">
        <v>78690</v>
      </c>
      <c r="C35" s="113"/>
      <c r="D35" s="113"/>
      <c r="E35" s="113">
        <f>SUM(I35:AC35)</f>
        <v>62498</v>
      </c>
      <c r="F35" s="104">
        <f t="shared" si="14"/>
        <v>0.79423052484432588</v>
      </c>
      <c r="G35" s="104"/>
      <c r="H35" s="105">
        <v>21</v>
      </c>
      <c r="I35" s="120">
        <v>612</v>
      </c>
      <c r="J35" s="120">
        <v>2036</v>
      </c>
      <c r="K35" s="120">
        <v>8474</v>
      </c>
      <c r="L35" s="120">
        <v>209</v>
      </c>
      <c r="M35" s="120">
        <v>3462</v>
      </c>
      <c r="N35" s="120">
        <v>4500</v>
      </c>
      <c r="O35" s="120">
        <v>1670</v>
      </c>
      <c r="P35" s="120">
        <v>4385</v>
      </c>
      <c r="Q35" s="120">
        <v>930</v>
      </c>
      <c r="R35" s="120">
        <v>2448</v>
      </c>
      <c r="S35" s="120">
        <v>2272</v>
      </c>
      <c r="T35" s="120">
        <v>2850</v>
      </c>
      <c r="U35" s="120">
        <v>4459</v>
      </c>
      <c r="V35" s="120">
        <v>2432</v>
      </c>
      <c r="W35" s="120">
        <v>3401</v>
      </c>
      <c r="X35" s="120">
        <v>2373</v>
      </c>
      <c r="Y35" s="120">
        <v>363</v>
      </c>
      <c r="Z35" s="120">
        <v>373</v>
      </c>
      <c r="AA35" s="120">
        <v>1850</v>
      </c>
      <c r="AB35" s="120">
        <v>8664</v>
      </c>
      <c r="AC35" s="120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12" t="s">
        <v>45</v>
      </c>
      <c r="B36" s="121">
        <f>B35/B30</f>
        <v>0.70453304205352263</v>
      </c>
      <c r="C36" s="121"/>
      <c r="D36" s="121"/>
      <c r="E36" s="121">
        <f>E35/E30</f>
        <v>0.74173678776154472</v>
      </c>
      <c r="F36" s="104">
        <f t="shared" si="14"/>
        <v>1.0528062468150299</v>
      </c>
      <c r="G36" s="104"/>
      <c r="H36" s="105"/>
      <c r="I36" s="122">
        <f>I35/I30</f>
        <v>0.96988906497622818</v>
      </c>
      <c r="J36" s="122">
        <f t="shared" ref="J36:AC36" si="19">J35/J30</f>
        <v>1.0858666666666668</v>
      </c>
      <c r="K36" s="122">
        <f t="shared" si="19"/>
        <v>1.0003541494510684</v>
      </c>
      <c r="L36" s="122">
        <f t="shared" si="19"/>
        <v>4.1060903732809427E-2</v>
      </c>
      <c r="M36" s="122">
        <f t="shared" si="19"/>
        <v>0.74918848734040255</v>
      </c>
      <c r="N36" s="122">
        <f t="shared" si="19"/>
        <v>0.99667774086378735</v>
      </c>
      <c r="O36" s="122">
        <f t="shared" si="19"/>
        <v>0.5884425651867512</v>
      </c>
      <c r="P36" s="122">
        <f t="shared" si="19"/>
        <v>1</v>
      </c>
      <c r="Q36" s="122">
        <f t="shared" si="19"/>
        <v>0.38382170862567067</v>
      </c>
      <c r="R36" s="122">
        <f t="shared" si="19"/>
        <v>0.88279841327082587</v>
      </c>
      <c r="S36" s="122">
        <f t="shared" si="19"/>
        <v>0.81814908174288803</v>
      </c>
      <c r="T36" s="122">
        <f t="shared" si="19"/>
        <v>0.7661290322580645</v>
      </c>
      <c r="U36" s="122">
        <f t="shared" si="19"/>
        <v>1</v>
      </c>
      <c r="V36" s="122">
        <f t="shared" si="19"/>
        <v>0.9170437405731523</v>
      </c>
      <c r="W36" s="122">
        <f t="shared" si="19"/>
        <v>0.78219871205151792</v>
      </c>
      <c r="X36" s="122">
        <f t="shared" si="19"/>
        <v>0.52663115845539277</v>
      </c>
      <c r="Y36" s="122">
        <f t="shared" si="19"/>
        <v>0.34440227703984821</v>
      </c>
      <c r="Z36" s="122">
        <f t="shared" si="19"/>
        <v>0.23956326268464997</v>
      </c>
      <c r="AA36" s="122">
        <f t="shared" si="19"/>
        <v>0.22588522588522589</v>
      </c>
      <c r="AB36" s="122">
        <f t="shared" si="19"/>
        <v>0.98645109871342362</v>
      </c>
      <c r="AC36" s="122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32" t="s">
        <v>50</v>
      </c>
      <c r="B37" s="113"/>
      <c r="C37" s="113"/>
      <c r="D37" s="113"/>
      <c r="E37" s="123">
        <f>SUM(I37:AC37)</f>
        <v>0</v>
      </c>
      <c r="F37" s="104" t="e">
        <f t="shared" si="14"/>
        <v>#DIV/0!</v>
      </c>
      <c r="G37" s="104"/>
      <c r="H37" s="105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19" t="s">
        <v>51</v>
      </c>
      <c r="B38" s="113">
        <v>189948</v>
      </c>
      <c r="C38" s="113"/>
      <c r="D38" s="113"/>
      <c r="E38" s="113">
        <f>SUM(I38:AC38)</f>
        <v>160028</v>
      </c>
      <c r="F38" s="104">
        <f t="shared" si="14"/>
        <v>0.842483205930044</v>
      </c>
      <c r="G38" s="104"/>
      <c r="H38" s="105">
        <v>21</v>
      </c>
      <c r="I38" s="120">
        <v>13500</v>
      </c>
      <c r="J38" s="120">
        <v>5200</v>
      </c>
      <c r="K38" s="120">
        <v>16840</v>
      </c>
      <c r="L38" s="120">
        <v>6850</v>
      </c>
      <c r="M38" s="120">
        <v>3777</v>
      </c>
      <c r="N38" s="120">
        <v>4540</v>
      </c>
      <c r="O38" s="120">
        <v>4306</v>
      </c>
      <c r="P38" s="120">
        <v>10238</v>
      </c>
      <c r="Q38" s="120">
        <v>3002</v>
      </c>
      <c r="R38" s="120">
        <v>3786</v>
      </c>
      <c r="S38" s="120">
        <v>2574</v>
      </c>
      <c r="T38" s="120">
        <v>8200</v>
      </c>
      <c r="U38" s="120">
        <v>12344</v>
      </c>
      <c r="V38" s="120">
        <v>5450</v>
      </c>
      <c r="W38" s="120">
        <v>10518</v>
      </c>
      <c r="X38" s="120">
        <v>6413</v>
      </c>
      <c r="Y38" s="120">
        <v>6677</v>
      </c>
      <c r="Z38" s="120">
        <v>2150</v>
      </c>
      <c r="AA38" s="120">
        <v>2900</v>
      </c>
      <c r="AB38" s="120">
        <v>25343</v>
      </c>
      <c r="AC38" s="120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12" t="s">
        <v>52</v>
      </c>
      <c r="B39" s="121"/>
      <c r="C39" s="121"/>
      <c r="D39" s="121"/>
      <c r="E39" s="121" t="e">
        <f>E38/E37</f>
        <v>#DIV/0!</v>
      </c>
      <c r="F39" s="104" t="e">
        <f t="shared" si="14"/>
        <v>#DIV/0!</v>
      </c>
      <c r="G39" s="104"/>
      <c r="H39" s="105"/>
      <c r="I39" s="122" t="e">
        <f>I38/I37</f>
        <v>#DIV/0!</v>
      </c>
      <c r="J39" s="122" t="e">
        <f t="shared" ref="J39:AC39" si="20">J38/J37</f>
        <v>#DIV/0!</v>
      </c>
      <c r="K39" s="122" t="e">
        <f t="shared" si="20"/>
        <v>#DIV/0!</v>
      </c>
      <c r="L39" s="122" t="e">
        <f t="shared" si="20"/>
        <v>#DIV/0!</v>
      </c>
      <c r="M39" s="122" t="e">
        <f t="shared" si="20"/>
        <v>#DIV/0!</v>
      </c>
      <c r="N39" s="122" t="e">
        <f t="shared" si="20"/>
        <v>#DIV/0!</v>
      </c>
      <c r="O39" s="122" t="e">
        <f t="shared" si="20"/>
        <v>#DIV/0!</v>
      </c>
      <c r="P39" s="122" t="e">
        <f t="shared" si="20"/>
        <v>#DIV/0!</v>
      </c>
      <c r="Q39" s="122" t="e">
        <f t="shared" si="20"/>
        <v>#DIV/0!</v>
      </c>
      <c r="R39" s="122" t="e">
        <f t="shared" si="20"/>
        <v>#DIV/0!</v>
      </c>
      <c r="S39" s="122" t="e">
        <f t="shared" si="20"/>
        <v>#DIV/0!</v>
      </c>
      <c r="T39" s="122" t="e">
        <f t="shared" si="20"/>
        <v>#DIV/0!</v>
      </c>
      <c r="U39" s="122" t="e">
        <f t="shared" si="20"/>
        <v>#DIV/0!</v>
      </c>
      <c r="V39" s="122" t="e">
        <f t="shared" si="20"/>
        <v>#DIV/0!</v>
      </c>
      <c r="W39" s="122" t="e">
        <f t="shared" si="20"/>
        <v>#DIV/0!</v>
      </c>
      <c r="X39" s="122" t="e">
        <f t="shared" si="20"/>
        <v>#DIV/0!</v>
      </c>
      <c r="Y39" s="122" t="e">
        <f t="shared" si="20"/>
        <v>#DIV/0!</v>
      </c>
      <c r="Z39" s="122" t="e">
        <f t="shared" si="20"/>
        <v>#DIV/0!</v>
      </c>
      <c r="AA39" s="122" t="e">
        <f t="shared" si="20"/>
        <v>#DIV/0!</v>
      </c>
      <c r="AB39" s="122" t="e">
        <f t="shared" si="20"/>
        <v>#DIV/0!</v>
      </c>
      <c r="AC39" s="122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34" t="s">
        <v>53</v>
      </c>
      <c r="B40" s="113">
        <v>174978</v>
      </c>
      <c r="C40" s="113"/>
      <c r="D40" s="113"/>
      <c r="E40" s="113">
        <f>SUM(I40:AC40)</f>
        <v>135847</v>
      </c>
      <c r="F40" s="104">
        <f t="shared" si="14"/>
        <v>0.77636617174730538</v>
      </c>
      <c r="G40" s="104"/>
      <c r="H40" s="105">
        <v>20</v>
      </c>
      <c r="I40" s="120">
        <v>10000</v>
      </c>
      <c r="J40" s="120">
        <v>5896</v>
      </c>
      <c r="K40" s="120">
        <v>14375</v>
      </c>
      <c r="L40" s="120">
        <v>6615</v>
      </c>
      <c r="M40" s="120">
        <v>3268</v>
      </c>
      <c r="N40" s="120">
        <v>4110</v>
      </c>
      <c r="O40" s="120">
        <v>3097</v>
      </c>
      <c r="P40" s="120">
        <v>9518</v>
      </c>
      <c r="Q40" s="120">
        <v>1471</v>
      </c>
      <c r="R40" s="120">
        <v>3836</v>
      </c>
      <c r="S40" s="120">
        <v>2653</v>
      </c>
      <c r="T40" s="120">
        <v>6250</v>
      </c>
      <c r="U40" s="120">
        <v>14823</v>
      </c>
      <c r="V40" s="120">
        <v>1399</v>
      </c>
      <c r="W40" s="120">
        <v>10885</v>
      </c>
      <c r="X40" s="120"/>
      <c r="Y40" s="120">
        <v>4068</v>
      </c>
      <c r="Z40" s="120">
        <v>2150</v>
      </c>
      <c r="AA40" s="120">
        <v>2670</v>
      </c>
      <c r="AB40" s="120">
        <v>23343</v>
      </c>
      <c r="AC40" s="120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107" t="s">
        <v>148</v>
      </c>
      <c r="B41" s="113">
        <v>222814</v>
      </c>
      <c r="C41" s="113"/>
      <c r="D41" s="113"/>
      <c r="E41" s="113">
        <f>SUM(I41:AC41)</f>
        <v>220897.8</v>
      </c>
      <c r="F41" s="104">
        <f t="shared" si="14"/>
        <v>0.99140000179521925</v>
      </c>
      <c r="G41" s="104"/>
      <c r="H41" s="105"/>
      <c r="I41" s="106">
        <v>21387</v>
      </c>
      <c r="J41" s="106">
        <v>6370</v>
      </c>
      <c r="K41" s="106">
        <v>14804</v>
      </c>
      <c r="L41" s="106">
        <v>11519</v>
      </c>
      <c r="M41" s="106">
        <v>6216</v>
      </c>
      <c r="N41" s="106">
        <v>14257</v>
      </c>
      <c r="O41" s="106">
        <v>7235</v>
      </c>
      <c r="P41" s="106">
        <v>11166</v>
      </c>
      <c r="Q41" s="106">
        <v>10677</v>
      </c>
      <c r="R41" s="106">
        <f>SUM(R45:R50)</f>
        <v>3874.8</v>
      </c>
      <c r="S41" s="106">
        <v>6645</v>
      </c>
      <c r="T41" s="106">
        <v>10016</v>
      </c>
      <c r="U41" s="106">
        <v>13361</v>
      </c>
      <c r="V41" s="106">
        <v>13059</v>
      </c>
      <c r="W41" s="106">
        <v>11222</v>
      </c>
      <c r="X41" s="106">
        <v>9636</v>
      </c>
      <c r="Y41" s="106">
        <v>8357</v>
      </c>
      <c r="Z41" s="106">
        <v>4627</v>
      </c>
      <c r="AA41" s="106">
        <v>8804</v>
      </c>
      <c r="AB41" s="106">
        <v>18008</v>
      </c>
      <c r="AC41" s="106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35" t="s">
        <v>200</v>
      </c>
      <c r="B42" s="113">
        <v>223108</v>
      </c>
      <c r="C42" s="113"/>
      <c r="D42" s="113"/>
      <c r="E42" s="113">
        <f>SUM(I42:AC42)</f>
        <v>199104.80000000002</v>
      </c>
      <c r="F42" s="104">
        <f t="shared" si="14"/>
        <v>0.89241443605787341</v>
      </c>
      <c r="G42" s="104"/>
      <c r="H42" s="136">
        <v>21</v>
      </c>
      <c r="I42" s="137">
        <f>SUM(I45:I50)+90</f>
        <v>19349</v>
      </c>
      <c r="J42" s="137">
        <f t="shared" ref="J42:N42" si="21">SUM(J45:J50)</f>
        <v>6046</v>
      </c>
      <c r="K42" s="137">
        <f t="shared" si="21"/>
        <v>12776.800000000001</v>
      </c>
      <c r="L42" s="137">
        <f>SUM(L45:L50)+633</f>
        <v>13992</v>
      </c>
      <c r="M42" s="137">
        <f t="shared" si="21"/>
        <v>7522</v>
      </c>
      <c r="N42" s="137">
        <f t="shared" si="21"/>
        <v>11925</v>
      </c>
      <c r="O42" s="137">
        <f>SUM(O45:O50)+90</f>
        <v>6271</v>
      </c>
      <c r="P42" s="137">
        <f t="shared" ref="P42:Q42" si="22">SUM(P45:P50)</f>
        <v>9426</v>
      </c>
      <c r="Q42" s="137">
        <f t="shared" si="22"/>
        <v>8638</v>
      </c>
      <c r="R42" s="137">
        <f>SUM(R45:R50)+255.5</f>
        <v>4130.3</v>
      </c>
      <c r="S42" s="137">
        <f>SUM(S45:S50)</f>
        <v>4025</v>
      </c>
      <c r="T42" s="137">
        <f>SUM(T45:T50)+60</f>
        <v>8766</v>
      </c>
      <c r="U42" s="137">
        <f>SUM(U45:U50)+200</f>
        <v>11109</v>
      </c>
      <c r="V42" s="137">
        <f>SUM(V45:V50)</f>
        <v>10714</v>
      </c>
      <c r="W42" s="137">
        <f>SUM(W45:W50)</f>
        <v>11297</v>
      </c>
      <c r="X42" s="137">
        <f>SUM(X45:X50)</f>
        <v>7624.2</v>
      </c>
      <c r="Y42" s="137">
        <f>SUM(Y45:Y50)</f>
        <v>7456.5</v>
      </c>
      <c r="Z42" s="137">
        <f>SUM(Z45:Z50)</f>
        <v>3772</v>
      </c>
      <c r="AA42" s="137">
        <f t="shared" ref="AA42:AC42" si="23">SUM(AA45:AA50)</f>
        <v>7888</v>
      </c>
      <c r="AB42" s="137">
        <f t="shared" si="23"/>
        <v>17937</v>
      </c>
      <c r="AC42" s="137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38" t="s">
        <v>172</v>
      </c>
      <c r="B43" s="113">
        <v>633</v>
      </c>
      <c r="C43" s="113"/>
      <c r="D43" s="113"/>
      <c r="E43" s="113">
        <f>SUM(I43:AC43)</f>
        <v>458</v>
      </c>
      <c r="F43" s="104">
        <f t="shared" si="14"/>
        <v>0.7235387045813586</v>
      </c>
      <c r="G43" s="104"/>
      <c r="H43" s="105"/>
      <c r="I43" s="106"/>
      <c r="J43" s="106"/>
      <c r="K43" s="106"/>
      <c r="L43" s="106"/>
      <c r="M43" s="106"/>
      <c r="N43" s="106"/>
      <c r="O43" s="106"/>
      <c r="P43" s="106">
        <v>458</v>
      </c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39" t="s">
        <v>52</v>
      </c>
      <c r="B44" s="140">
        <f>B42/B41</f>
        <v>1.0013194862082275</v>
      </c>
      <c r="C44" s="140"/>
      <c r="D44" s="140"/>
      <c r="E44" s="140">
        <f>E42/E41</f>
        <v>0.90134351722832928</v>
      </c>
      <c r="F44" s="104">
        <f t="shared" si="14"/>
        <v>0.90015577409914904</v>
      </c>
      <c r="G44" s="104"/>
      <c r="H44" s="105"/>
      <c r="I44" s="140">
        <f>I42/I41</f>
        <v>0.90470846776078928</v>
      </c>
      <c r="J44" s="140">
        <f t="shared" ref="J44:AC44" si="24">J42/J41</f>
        <v>0.9491365777080063</v>
      </c>
      <c r="K44" s="140">
        <f t="shared" si="24"/>
        <v>0.8630640367468253</v>
      </c>
      <c r="L44" s="140">
        <f t="shared" si="24"/>
        <v>1.2146887750672801</v>
      </c>
      <c r="M44" s="140">
        <f t="shared" si="24"/>
        <v>1.21010296010296</v>
      </c>
      <c r="N44" s="140">
        <f t="shared" si="24"/>
        <v>0.83643122676579928</v>
      </c>
      <c r="O44" s="140">
        <f t="shared" si="24"/>
        <v>0.86675881133379407</v>
      </c>
      <c r="P44" s="140">
        <f t="shared" si="24"/>
        <v>0.84416980118216012</v>
      </c>
      <c r="Q44" s="140">
        <f t="shared" si="24"/>
        <v>0.80902875339514846</v>
      </c>
      <c r="R44" s="140">
        <f t="shared" si="24"/>
        <v>1.0659388871683699</v>
      </c>
      <c r="S44" s="140">
        <f t="shared" si="24"/>
        <v>0.6057185854025583</v>
      </c>
      <c r="T44" s="140">
        <f t="shared" si="24"/>
        <v>0.87519968051118213</v>
      </c>
      <c r="U44" s="140">
        <f t="shared" si="24"/>
        <v>0.83144974178579445</v>
      </c>
      <c r="V44" s="140">
        <f t="shared" si="24"/>
        <v>0.82043035454475843</v>
      </c>
      <c r="W44" s="140">
        <f t="shared" si="24"/>
        <v>1.0066833006594189</v>
      </c>
      <c r="X44" s="140">
        <f t="shared" si="24"/>
        <v>0.79122042341220422</v>
      </c>
      <c r="Y44" s="140">
        <f t="shared" si="24"/>
        <v>0.89224602129950936</v>
      </c>
      <c r="Z44" s="140">
        <f t="shared" si="24"/>
        <v>0.81521504214393781</v>
      </c>
      <c r="AA44" s="140">
        <f t="shared" si="24"/>
        <v>0.89595638346206274</v>
      </c>
      <c r="AB44" s="140">
        <f t="shared" si="24"/>
        <v>0.99605730786317193</v>
      </c>
      <c r="AC44" s="140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12" t="s">
        <v>147</v>
      </c>
      <c r="B45" s="113">
        <v>96740</v>
      </c>
      <c r="C45" s="113"/>
      <c r="D45" s="113"/>
      <c r="E45" s="113">
        <f>SUM(I45:AC45)</f>
        <v>82840</v>
      </c>
      <c r="F45" s="104">
        <f t="shared" si="14"/>
        <v>0.85631589828406041</v>
      </c>
      <c r="G45" s="104"/>
      <c r="H45" s="105">
        <v>21</v>
      </c>
      <c r="I45" s="141">
        <v>13006</v>
      </c>
      <c r="J45" s="141">
        <v>2826</v>
      </c>
      <c r="K45" s="141">
        <v>3870.5</v>
      </c>
      <c r="L45" s="141">
        <v>4787</v>
      </c>
      <c r="M45" s="141">
        <v>2313</v>
      </c>
      <c r="N45" s="141">
        <v>7002</v>
      </c>
      <c r="O45" s="141">
        <v>3182</v>
      </c>
      <c r="P45" s="141">
        <v>3392</v>
      </c>
      <c r="Q45" s="141">
        <v>2860</v>
      </c>
      <c r="R45" s="141">
        <v>1047</v>
      </c>
      <c r="S45" s="141">
        <v>952</v>
      </c>
      <c r="T45" s="141">
        <v>2818</v>
      </c>
      <c r="U45" s="141">
        <v>5980</v>
      </c>
      <c r="V45" s="141">
        <v>6043</v>
      </c>
      <c r="W45" s="141">
        <v>3526</v>
      </c>
      <c r="X45" s="141">
        <v>1938.5</v>
      </c>
      <c r="Y45" s="141">
        <v>2888</v>
      </c>
      <c r="Z45" s="141">
        <v>1069</v>
      </c>
      <c r="AA45" s="141">
        <v>1485</v>
      </c>
      <c r="AB45" s="141">
        <v>7689</v>
      </c>
      <c r="AC45" s="141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12" t="s">
        <v>54</v>
      </c>
      <c r="B46" s="113">
        <v>97963</v>
      </c>
      <c r="C46" s="113"/>
      <c r="D46" s="113"/>
      <c r="E46" s="113">
        <f>SUM(I46:AC46)</f>
        <v>75468.600000000006</v>
      </c>
      <c r="F46" s="104">
        <f t="shared" si="14"/>
        <v>0.77037861233322791</v>
      </c>
      <c r="G46" s="104"/>
      <c r="H46" s="105">
        <v>21</v>
      </c>
      <c r="I46" s="120">
        <v>392</v>
      </c>
      <c r="J46" s="120">
        <v>2066</v>
      </c>
      <c r="K46" s="120">
        <v>5787.6</v>
      </c>
      <c r="L46" s="120">
        <v>7096</v>
      </c>
      <c r="M46" s="120">
        <v>2723</v>
      </c>
      <c r="N46" s="120">
        <v>3788</v>
      </c>
      <c r="O46" s="120">
        <v>2060</v>
      </c>
      <c r="P46" s="120">
        <v>4544</v>
      </c>
      <c r="Q46" s="120">
        <v>2992</v>
      </c>
      <c r="R46" s="120">
        <v>1590</v>
      </c>
      <c r="S46" s="120">
        <v>2391</v>
      </c>
      <c r="T46" s="120">
        <v>3795</v>
      </c>
      <c r="U46" s="120">
        <v>3312</v>
      </c>
      <c r="V46" s="120">
        <v>4121</v>
      </c>
      <c r="W46" s="120">
        <v>5352</v>
      </c>
      <c r="X46" s="120">
        <v>3565</v>
      </c>
      <c r="Y46" s="120">
        <v>2700</v>
      </c>
      <c r="Z46" s="120">
        <v>2104</v>
      </c>
      <c r="AA46" s="120">
        <v>4606</v>
      </c>
      <c r="AB46" s="120">
        <v>6739</v>
      </c>
      <c r="AC46" s="120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12" t="s">
        <v>55</v>
      </c>
      <c r="B47" s="113">
        <v>1835</v>
      </c>
      <c r="C47" s="113"/>
      <c r="D47" s="113"/>
      <c r="E47" s="113">
        <f t="shared" ref="E47:E49" si="25">SUM(I47:AC47)</f>
        <v>944.5</v>
      </c>
      <c r="F47" s="104">
        <f t="shared" si="14"/>
        <v>0.51471389645776566</v>
      </c>
      <c r="G47" s="104"/>
      <c r="H47" s="105">
        <v>6</v>
      </c>
      <c r="I47" s="141">
        <v>284</v>
      </c>
      <c r="J47" s="141"/>
      <c r="K47" s="141">
        <v>50</v>
      </c>
      <c r="L47" s="141">
        <v>200</v>
      </c>
      <c r="M47" s="141"/>
      <c r="N47" s="141"/>
      <c r="O47" s="141"/>
      <c r="P47" s="141"/>
      <c r="Q47" s="141">
        <v>110</v>
      </c>
      <c r="R47" s="141"/>
      <c r="S47" s="141"/>
      <c r="T47" s="141"/>
      <c r="U47" s="141"/>
      <c r="V47" s="141"/>
      <c r="W47" s="141">
        <v>225</v>
      </c>
      <c r="X47" s="141"/>
      <c r="Y47" s="141">
        <v>75.5</v>
      </c>
      <c r="Z47" s="141"/>
      <c r="AA47" s="141"/>
      <c r="AB47" s="141"/>
      <c r="AC47" s="141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12" t="s">
        <v>56</v>
      </c>
      <c r="B48" s="113">
        <v>998</v>
      </c>
      <c r="C48" s="113"/>
      <c r="D48" s="113"/>
      <c r="E48" s="113">
        <f t="shared" si="25"/>
        <v>959</v>
      </c>
      <c r="F48" s="104">
        <f t="shared" si="14"/>
        <v>0.96092184368737477</v>
      </c>
      <c r="G48" s="104"/>
      <c r="H48" s="105">
        <v>8</v>
      </c>
      <c r="I48" s="141">
        <v>224</v>
      </c>
      <c r="J48" s="141">
        <v>24</v>
      </c>
      <c r="K48" s="141">
        <v>173</v>
      </c>
      <c r="L48" s="141">
        <v>50</v>
      </c>
      <c r="M48" s="141"/>
      <c r="N48" s="141"/>
      <c r="O48" s="141"/>
      <c r="P48" s="141"/>
      <c r="Q48" s="141"/>
      <c r="R48" s="141"/>
      <c r="S48" s="141"/>
      <c r="T48" s="141"/>
      <c r="U48" s="141">
        <v>76</v>
      </c>
      <c r="V48" s="141"/>
      <c r="W48" s="141"/>
      <c r="X48" s="141"/>
      <c r="Y48" s="141">
        <v>80</v>
      </c>
      <c r="Z48" s="141">
        <v>100</v>
      </c>
      <c r="AA48" s="141"/>
      <c r="AB48" s="141">
        <v>232</v>
      </c>
      <c r="AC48" s="141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12" t="s">
        <v>198</v>
      </c>
      <c r="B49" s="113"/>
      <c r="C49" s="113"/>
      <c r="D49" s="113"/>
      <c r="E49" s="113">
        <f t="shared" si="25"/>
        <v>11460.7</v>
      </c>
      <c r="F49" s="104"/>
      <c r="G49" s="104"/>
      <c r="H49" s="105">
        <v>21</v>
      </c>
      <c r="I49" s="141">
        <v>100</v>
      </c>
      <c r="J49" s="141">
        <v>395</v>
      </c>
      <c r="K49" s="141">
        <v>1577.7</v>
      </c>
      <c r="L49" s="141">
        <v>148</v>
      </c>
      <c r="M49" s="141">
        <v>646</v>
      </c>
      <c r="N49" s="141">
        <v>595</v>
      </c>
      <c r="O49" s="141">
        <v>563</v>
      </c>
      <c r="P49" s="141">
        <v>1103</v>
      </c>
      <c r="Q49" s="141">
        <v>240</v>
      </c>
      <c r="R49" s="141">
        <v>552</v>
      </c>
      <c r="S49" s="141">
        <v>394</v>
      </c>
      <c r="T49" s="141">
        <v>1120</v>
      </c>
      <c r="U49" s="141">
        <v>827</v>
      </c>
      <c r="V49" s="141">
        <v>254</v>
      </c>
      <c r="W49" s="141">
        <v>70</v>
      </c>
      <c r="X49" s="141">
        <v>262</v>
      </c>
      <c r="Y49" s="141">
        <v>455</v>
      </c>
      <c r="Z49" s="141">
        <v>434</v>
      </c>
      <c r="AA49" s="141">
        <v>774</v>
      </c>
      <c r="AB49" s="141">
        <v>612</v>
      </c>
      <c r="AC49" s="142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12" t="s">
        <v>57</v>
      </c>
      <c r="B50" s="113">
        <v>13150</v>
      </c>
      <c r="C50" s="113"/>
      <c r="D50" s="113"/>
      <c r="E50" s="113">
        <f>SUM(I50:AC50)</f>
        <v>26103.5</v>
      </c>
      <c r="F50" s="104">
        <f t="shared" si="14"/>
        <v>1.9850570342205323</v>
      </c>
      <c r="G50" s="104"/>
      <c r="H50" s="105">
        <v>21</v>
      </c>
      <c r="I50" s="120">
        <v>5253</v>
      </c>
      <c r="J50" s="120">
        <v>735</v>
      </c>
      <c r="K50" s="120">
        <v>1318</v>
      </c>
      <c r="L50" s="120">
        <v>1078</v>
      </c>
      <c r="M50" s="120">
        <v>1840</v>
      </c>
      <c r="N50" s="120">
        <v>540</v>
      </c>
      <c r="O50" s="120">
        <v>376</v>
      </c>
      <c r="P50" s="120">
        <v>387</v>
      </c>
      <c r="Q50" s="120">
        <v>2436</v>
      </c>
      <c r="R50" s="120">
        <v>685.8</v>
      </c>
      <c r="S50" s="120">
        <v>288</v>
      </c>
      <c r="T50" s="120">
        <v>973</v>
      </c>
      <c r="U50" s="120">
        <v>714</v>
      </c>
      <c r="V50" s="120">
        <v>296</v>
      </c>
      <c r="W50" s="120">
        <v>2124</v>
      </c>
      <c r="X50" s="120">
        <v>1858.7</v>
      </c>
      <c r="Y50" s="120">
        <v>1258</v>
      </c>
      <c r="Z50" s="120">
        <v>65</v>
      </c>
      <c r="AA50" s="120">
        <v>1023</v>
      </c>
      <c r="AB50" s="120">
        <v>2665</v>
      </c>
      <c r="AC50" s="120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38" t="s">
        <v>241</v>
      </c>
      <c r="B51" s="113"/>
      <c r="C51" s="113"/>
      <c r="D51" s="113"/>
      <c r="E51" s="113">
        <f t="shared" ref="E51:E65" si="26">SUM(I51:AC51)</f>
        <v>0</v>
      </c>
      <c r="F51" s="104" t="e">
        <f t="shared" si="14"/>
        <v>#DIV/0!</v>
      </c>
      <c r="G51" s="104"/>
      <c r="H51" s="105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38" t="s">
        <v>149</v>
      </c>
      <c r="B52" s="113">
        <v>23615</v>
      </c>
      <c r="C52" s="113"/>
      <c r="D52" s="113"/>
      <c r="E52" s="113">
        <f>SUM(I52:AC52)</f>
        <v>208939</v>
      </c>
      <c r="F52" s="104">
        <f t="shared" si="14"/>
        <v>8.8477239042981157</v>
      </c>
      <c r="G52" s="104"/>
      <c r="H52" s="105">
        <v>21</v>
      </c>
      <c r="I52" s="141">
        <v>14982</v>
      </c>
      <c r="J52" s="141">
        <v>7828</v>
      </c>
      <c r="K52" s="141">
        <v>13950</v>
      </c>
      <c r="L52" s="141">
        <v>12500</v>
      </c>
      <c r="M52" s="141">
        <v>4932</v>
      </c>
      <c r="N52" s="141">
        <v>9500</v>
      </c>
      <c r="O52" s="141">
        <v>10197</v>
      </c>
      <c r="P52" s="141">
        <v>8377</v>
      </c>
      <c r="Q52" s="141">
        <v>11079</v>
      </c>
      <c r="R52" s="141">
        <v>5529</v>
      </c>
      <c r="S52" s="141">
        <v>2075</v>
      </c>
      <c r="T52" s="141">
        <v>9320</v>
      </c>
      <c r="U52" s="141">
        <v>18882</v>
      </c>
      <c r="V52" s="141">
        <v>10714</v>
      </c>
      <c r="W52" s="141">
        <v>17327</v>
      </c>
      <c r="X52" s="141">
        <v>4347</v>
      </c>
      <c r="Y52" s="141">
        <v>6051</v>
      </c>
      <c r="Z52" s="141">
        <v>3092</v>
      </c>
      <c r="AA52" s="141">
        <v>6947</v>
      </c>
      <c r="AB52" s="141">
        <v>21530</v>
      </c>
      <c r="AC52" s="141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38" t="s">
        <v>150</v>
      </c>
      <c r="B53" s="113">
        <v>180488</v>
      </c>
      <c r="C53" s="113"/>
      <c r="D53" s="113"/>
      <c r="E53" s="113">
        <f>SUM(I53:AC53)</f>
        <v>170344</v>
      </c>
      <c r="F53" s="104">
        <f t="shared" si="14"/>
        <v>0.94379681751695399</v>
      </c>
      <c r="G53" s="104"/>
      <c r="H53" s="105">
        <v>19</v>
      </c>
      <c r="I53" s="141">
        <v>14982</v>
      </c>
      <c r="J53" s="141">
        <v>7828</v>
      </c>
      <c r="K53" s="141">
        <v>13950</v>
      </c>
      <c r="L53" s="141"/>
      <c r="M53" s="141">
        <v>2050</v>
      </c>
      <c r="N53" s="141">
        <v>10120</v>
      </c>
      <c r="O53" s="141">
        <v>10197</v>
      </c>
      <c r="P53" s="141">
        <v>8377</v>
      </c>
      <c r="Q53" s="141">
        <v>11079</v>
      </c>
      <c r="R53" s="141"/>
      <c r="S53" s="141">
        <v>1935</v>
      </c>
      <c r="T53" s="141">
        <v>9320</v>
      </c>
      <c r="U53" s="141">
        <v>18882</v>
      </c>
      <c r="V53" s="141">
        <v>10714</v>
      </c>
      <c r="W53" s="141">
        <v>6504</v>
      </c>
      <c r="X53" s="141">
        <v>2080</v>
      </c>
      <c r="Y53" s="141">
        <v>6310</v>
      </c>
      <c r="Z53" s="141">
        <v>3092</v>
      </c>
      <c r="AA53" s="141">
        <v>6947</v>
      </c>
      <c r="AB53" s="141">
        <v>21530</v>
      </c>
      <c r="AC53" s="141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107" t="s">
        <v>58</v>
      </c>
      <c r="B54" s="113">
        <v>5134</v>
      </c>
      <c r="C54" s="113"/>
      <c r="D54" s="113"/>
      <c r="E54" s="113">
        <v>5693</v>
      </c>
      <c r="F54" s="104">
        <f t="shared" si="14"/>
        <v>1.1088819633813791</v>
      </c>
      <c r="G54" s="104"/>
      <c r="H54" s="105"/>
      <c r="I54" s="141">
        <v>188</v>
      </c>
      <c r="J54" s="141">
        <v>112</v>
      </c>
      <c r="K54" s="141">
        <v>767</v>
      </c>
      <c r="L54" s="141">
        <v>350</v>
      </c>
      <c r="M54" s="141">
        <v>53</v>
      </c>
      <c r="N54" s="141">
        <v>143</v>
      </c>
      <c r="O54" s="141">
        <v>546</v>
      </c>
      <c r="P54" s="141">
        <v>767</v>
      </c>
      <c r="Q54" s="141">
        <v>244</v>
      </c>
      <c r="R54" s="141">
        <v>23</v>
      </c>
      <c r="S54" s="141">
        <v>219</v>
      </c>
      <c r="T54" s="141">
        <v>315</v>
      </c>
      <c r="U54" s="141">
        <v>13</v>
      </c>
      <c r="V54" s="141">
        <v>452</v>
      </c>
      <c r="W54" s="141">
        <v>157</v>
      </c>
      <c r="X54" s="141">
        <v>61</v>
      </c>
      <c r="Y54" s="141">
        <v>83</v>
      </c>
      <c r="Z54" s="141">
        <v>41</v>
      </c>
      <c r="AA54" s="141">
        <v>253</v>
      </c>
      <c r="AB54" s="141">
        <v>371</v>
      </c>
      <c r="AC54" s="141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35" t="s">
        <v>59</v>
      </c>
      <c r="B55" s="113">
        <v>5134</v>
      </c>
      <c r="C55" s="113"/>
      <c r="D55" s="113"/>
      <c r="E55" s="113">
        <f t="shared" si="26"/>
        <v>4598.4750000000004</v>
      </c>
      <c r="F55" s="104">
        <f t="shared" si="14"/>
        <v>0.89569049474094276</v>
      </c>
      <c r="G55" s="104"/>
      <c r="H55" s="105">
        <v>21</v>
      </c>
      <c r="I55" s="141">
        <v>68</v>
      </c>
      <c r="J55" s="141">
        <v>77</v>
      </c>
      <c r="K55" s="141">
        <v>661.9</v>
      </c>
      <c r="L55" s="141">
        <v>313</v>
      </c>
      <c r="M55" s="141">
        <v>4.5750000000000002</v>
      </c>
      <c r="N55" s="141">
        <v>141</v>
      </c>
      <c r="O55" s="141">
        <v>421</v>
      </c>
      <c r="P55" s="141">
        <v>649</v>
      </c>
      <c r="Q55" s="141">
        <v>244</v>
      </c>
      <c r="R55" s="141">
        <v>68</v>
      </c>
      <c r="S55" s="141">
        <v>294</v>
      </c>
      <c r="T55" s="141">
        <v>294</v>
      </c>
      <c r="U55" s="141">
        <v>13</v>
      </c>
      <c r="V55" s="141">
        <v>470</v>
      </c>
      <c r="W55" s="141">
        <v>119.5</v>
      </c>
      <c r="X55" s="141">
        <v>23</v>
      </c>
      <c r="Y55" s="141">
        <v>57</v>
      </c>
      <c r="Z55" s="141">
        <v>30</v>
      </c>
      <c r="AA55" s="141">
        <v>281</v>
      </c>
      <c r="AB55" s="141">
        <v>368</v>
      </c>
      <c r="AC55" s="141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12" t="s">
        <v>52</v>
      </c>
      <c r="B56" s="140">
        <f>B55/B54</f>
        <v>1</v>
      </c>
      <c r="C56" s="143"/>
      <c r="D56" s="143"/>
      <c r="E56" s="104">
        <f>E55/E54</f>
        <v>0.80774196381521168</v>
      </c>
      <c r="F56" s="104"/>
      <c r="G56" s="104"/>
      <c r="H56" s="105"/>
      <c r="I56" s="144">
        <f t="shared" ref="I56:AB56" si="27">I55/I54</f>
        <v>0.36170212765957449</v>
      </c>
      <c r="J56" s="144">
        <f t="shared" si="27"/>
        <v>0.6875</v>
      </c>
      <c r="K56" s="144">
        <f t="shared" si="27"/>
        <v>0.86297262059973923</v>
      </c>
      <c r="L56" s="144">
        <f t="shared" si="27"/>
        <v>0.89428571428571424</v>
      </c>
      <c r="M56" s="144">
        <f t="shared" si="27"/>
        <v>8.6320754716981141E-2</v>
      </c>
      <c r="N56" s="144">
        <f t="shared" si="27"/>
        <v>0.98601398601398604</v>
      </c>
      <c r="O56" s="144">
        <f t="shared" si="27"/>
        <v>0.7710622710622711</v>
      </c>
      <c r="P56" s="144">
        <f t="shared" si="27"/>
        <v>0.84615384615384615</v>
      </c>
      <c r="Q56" s="144">
        <f t="shared" si="27"/>
        <v>1</v>
      </c>
      <c r="R56" s="144">
        <f t="shared" si="27"/>
        <v>2.9565217391304346</v>
      </c>
      <c r="S56" s="144">
        <f t="shared" si="27"/>
        <v>1.3424657534246576</v>
      </c>
      <c r="T56" s="144">
        <f t="shared" si="27"/>
        <v>0.93333333333333335</v>
      </c>
      <c r="U56" s="144">
        <f t="shared" si="27"/>
        <v>1</v>
      </c>
      <c r="V56" s="144">
        <f t="shared" si="27"/>
        <v>1.0398230088495575</v>
      </c>
      <c r="W56" s="144">
        <f t="shared" si="27"/>
        <v>0.76114649681528668</v>
      </c>
      <c r="X56" s="144">
        <f t="shared" si="27"/>
        <v>0.37704918032786883</v>
      </c>
      <c r="Y56" s="144">
        <f t="shared" si="27"/>
        <v>0.68674698795180722</v>
      </c>
      <c r="Z56" s="144">
        <f t="shared" si="27"/>
        <v>0.73170731707317072</v>
      </c>
      <c r="AA56" s="144">
        <f t="shared" si="27"/>
        <v>1.1106719367588933</v>
      </c>
      <c r="AB56" s="144">
        <f t="shared" si="27"/>
        <v>0.99191374663072773</v>
      </c>
      <c r="AC56" s="144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38" t="s">
        <v>60</v>
      </c>
      <c r="B57" s="113">
        <v>690</v>
      </c>
      <c r="C57" s="113"/>
      <c r="D57" s="113"/>
      <c r="E57" s="113">
        <f t="shared" si="26"/>
        <v>0</v>
      </c>
      <c r="F57" s="104">
        <f>E57/B57</f>
        <v>0</v>
      </c>
      <c r="G57" s="104"/>
      <c r="H57" s="105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107" t="s">
        <v>142</v>
      </c>
      <c r="B58" s="113">
        <v>902</v>
      </c>
      <c r="C58" s="113"/>
      <c r="D58" s="113"/>
      <c r="E58" s="113">
        <v>874</v>
      </c>
      <c r="F58" s="104">
        <f>E58/B58</f>
        <v>0.96895787139689582</v>
      </c>
      <c r="G58" s="104"/>
      <c r="H58" s="105"/>
      <c r="I58" s="141">
        <v>25</v>
      </c>
      <c r="J58" s="141">
        <v>68</v>
      </c>
      <c r="K58" s="141">
        <v>115</v>
      </c>
      <c r="L58" s="141">
        <v>0.5</v>
      </c>
      <c r="M58" s="141">
        <v>11</v>
      </c>
      <c r="N58" s="141">
        <v>10</v>
      </c>
      <c r="O58" s="141">
        <v>126</v>
      </c>
      <c r="P58" s="141">
        <v>53</v>
      </c>
      <c r="Q58" s="141">
        <v>50</v>
      </c>
      <c r="R58" s="141">
        <v>4</v>
      </c>
      <c r="S58" s="141">
        <v>54</v>
      </c>
      <c r="T58" s="141">
        <v>103</v>
      </c>
      <c r="U58" s="141"/>
      <c r="V58" s="141">
        <v>1</v>
      </c>
      <c r="W58" s="141">
        <v>31</v>
      </c>
      <c r="X58" s="141">
        <v>9</v>
      </c>
      <c r="Y58" s="141"/>
      <c r="Z58" s="141"/>
      <c r="AA58" s="141">
        <v>95</v>
      </c>
      <c r="AB58" s="141">
        <v>95</v>
      </c>
      <c r="AC58" s="141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35" t="s">
        <v>143</v>
      </c>
      <c r="B59" s="123">
        <v>842</v>
      </c>
      <c r="C59" s="123"/>
      <c r="D59" s="123"/>
      <c r="E59" s="123">
        <f t="shared" si="26"/>
        <v>899.6450000000001</v>
      </c>
      <c r="F59" s="104">
        <f>E59/B59</f>
        <v>1.0684619952494063</v>
      </c>
      <c r="G59" s="104"/>
      <c r="H59" s="105">
        <v>18</v>
      </c>
      <c r="I59" s="120">
        <v>24</v>
      </c>
      <c r="J59" s="120">
        <v>51</v>
      </c>
      <c r="K59" s="145">
        <v>111</v>
      </c>
      <c r="L59" s="120"/>
      <c r="M59" s="120">
        <v>48.545000000000002</v>
      </c>
      <c r="N59" s="120">
        <v>35</v>
      </c>
      <c r="O59" s="120">
        <v>139</v>
      </c>
      <c r="P59" s="120">
        <v>69</v>
      </c>
      <c r="Q59" s="120">
        <v>56</v>
      </c>
      <c r="R59" s="146">
        <v>2</v>
      </c>
      <c r="S59" s="120">
        <v>101</v>
      </c>
      <c r="T59" s="120">
        <v>101</v>
      </c>
      <c r="U59" s="120"/>
      <c r="V59" s="146">
        <v>5.6</v>
      </c>
      <c r="W59" s="120">
        <v>10</v>
      </c>
      <c r="X59" s="120">
        <v>30</v>
      </c>
      <c r="Y59" s="120"/>
      <c r="Z59" s="120">
        <v>1</v>
      </c>
      <c r="AA59" s="120">
        <v>65</v>
      </c>
      <c r="AB59" s="120">
        <v>48</v>
      </c>
      <c r="AC59" s="120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12" t="s">
        <v>52</v>
      </c>
      <c r="B60" s="121">
        <f>B59/B58</f>
        <v>0.93348115299334811</v>
      </c>
      <c r="C60" s="121"/>
      <c r="D60" s="121"/>
      <c r="E60" s="121">
        <f>E59/E58</f>
        <v>1.0293421052631579</v>
      </c>
      <c r="F60" s="104"/>
      <c r="G60" s="104"/>
      <c r="H60" s="105"/>
      <c r="I60" s="122">
        <f>I59/I58</f>
        <v>0.96</v>
      </c>
      <c r="J60" s="122">
        <f t="shared" ref="J60:AC60" si="28">J59/J58</f>
        <v>0.75</v>
      </c>
      <c r="K60" s="122">
        <f t="shared" si="28"/>
        <v>0.9652173913043478</v>
      </c>
      <c r="L60" s="122"/>
      <c r="M60" s="122">
        <f t="shared" si="28"/>
        <v>4.4131818181818181</v>
      </c>
      <c r="N60" s="122">
        <f t="shared" si="28"/>
        <v>3.5</v>
      </c>
      <c r="O60" s="122">
        <f t="shared" si="28"/>
        <v>1.1031746031746033</v>
      </c>
      <c r="P60" s="122">
        <f t="shared" si="28"/>
        <v>1.3018867924528301</v>
      </c>
      <c r="Q60" s="122">
        <f t="shared" si="28"/>
        <v>1.1200000000000001</v>
      </c>
      <c r="R60" s="122">
        <f t="shared" si="28"/>
        <v>0.5</v>
      </c>
      <c r="S60" s="122">
        <f t="shared" si="28"/>
        <v>1.8703703703703705</v>
      </c>
      <c r="T60" s="122">
        <f t="shared" si="28"/>
        <v>0.98058252427184467</v>
      </c>
      <c r="U60" s="122"/>
      <c r="V60" s="122">
        <f t="shared" si="28"/>
        <v>5.6</v>
      </c>
      <c r="W60" s="122">
        <f t="shared" si="28"/>
        <v>0.32258064516129031</v>
      </c>
      <c r="X60" s="122">
        <f t="shared" si="28"/>
        <v>3.3333333333333335</v>
      </c>
      <c r="Y60" s="122"/>
      <c r="Z60" s="122"/>
      <c r="AA60" s="122">
        <f t="shared" si="28"/>
        <v>0.68421052631578949</v>
      </c>
      <c r="AB60" s="122">
        <f t="shared" si="28"/>
        <v>0.50526315789473686</v>
      </c>
      <c r="AC60" s="122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108" t="s">
        <v>174</v>
      </c>
      <c r="B61" s="123">
        <v>621</v>
      </c>
      <c r="C61" s="123"/>
      <c r="D61" s="123"/>
      <c r="E61" s="123">
        <f t="shared" si="26"/>
        <v>631</v>
      </c>
      <c r="F61" s="104">
        <f t="shared" ref="F61:F75" si="29">E61/B61</f>
        <v>1.0161030595813205</v>
      </c>
      <c r="G61" s="104"/>
      <c r="H61" s="105">
        <v>7</v>
      </c>
      <c r="I61" s="120"/>
      <c r="J61" s="120"/>
      <c r="K61" s="120">
        <v>564</v>
      </c>
      <c r="L61" s="146"/>
      <c r="M61" s="120"/>
      <c r="N61" s="120">
        <v>10</v>
      </c>
      <c r="O61" s="120"/>
      <c r="P61" s="120">
        <v>24</v>
      </c>
      <c r="Q61" s="146"/>
      <c r="R61" s="120"/>
      <c r="S61" s="120"/>
      <c r="T61" s="120"/>
      <c r="U61" s="120"/>
      <c r="V61" s="120">
        <v>5</v>
      </c>
      <c r="W61" s="120"/>
      <c r="X61" s="120"/>
      <c r="Y61" s="120">
        <v>12</v>
      </c>
      <c r="Z61" s="120"/>
      <c r="AA61" s="120"/>
      <c r="AB61" s="120">
        <v>11</v>
      </c>
      <c r="AC61" s="120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108" t="s">
        <v>52</v>
      </c>
      <c r="B62" s="140"/>
      <c r="C62" s="140"/>
      <c r="D62" s="140"/>
      <c r="E62" s="123">
        <f t="shared" si="26"/>
        <v>0</v>
      </c>
      <c r="F62" s="104" t="e">
        <f t="shared" si="29"/>
        <v>#DIV/0!</v>
      </c>
      <c r="G62" s="104"/>
      <c r="H62" s="105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39" t="s">
        <v>175</v>
      </c>
      <c r="B63" s="123">
        <v>31782</v>
      </c>
      <c r="C63" s="123"/>
      <c r="D63" s="123"/>
      <c r="E63" s="123">
        <f>SUM(I63:AC63)</f>
        <v>45117.9</v>
      </c>
      <c r="F63" s="104">
        <f t="shared" si="29"/>
        <v>1.4196054370398339</v>
      </c>
      <c r="G63" s="104"/>
      <c r="H63" s="105">
        <v>21</v>
      </c>
      <c r="I63" s="147">
        <f>I65+I66+I67+I69+I72+I73+I74</f>
        <v>8571</v>
      </c>
      <c r="J63" s="147">
        <f>J65+J66+J67+J69+J72+J73+J74+103.5</f>
        <v>1172.5</v>
      </c>
      <c r="K63" s="147">
        <f>K65+K66+K67+K69+K72+K73+K74+50</f>
        <v>1528</v>
      </c>
      <c r="L63" s="147">
        <f>L65+L66+L67+L69+L72+L73+L74+653.9</f>
        <v>2133.9</v>
      </c>
      <c r="M63" s="147">
        <f>M65+M66+M67+M69+M72+M73+M74+431</f>
        <v>1551</v>
      </c>
      <c r="N63" s="147">
        <f>N65+N66+N67+N69+N72+N73+N74+269</f>
        <v>5509</v>
      </c>
      <c r="O63" s="147">
        <f>O65+O66+O67+O69+O72+O73+O74</f>
        <v>719</v>
      </c>
      <c r="P63" s="147">
        <f>P65+P66+P67+P69+P72+P73+P74+97</f>
        <v>1882</v>
      </c>
      <c r="Q63" s="147">
        <f>Q65+Q66+Q67+Q69+Q72+Q73+Q74+44</f>
        <v>805</v>
      </c>
      <c r="R63" s="147">
        <f>R65+R66+R67+R69+R72+R73+R74+14</f>
        <v>734</v>
      </c>
      <c r="S63" s="147">
        <f>S65+S66+S67+S69+S72+S73+S74+101</f>
        <v>2068</v>
      </c>
      <c r="T63" s="147">
        <f>T65+T66+T67+T69+T72+T73+T74</f>
        <v>494</v>
      </c>
      <c r="U63" s="147">
        <f>U65+U66+U67+U69+U72+U73+U74+70</f>
        <v>4036</v>
      </c>
      <c r="V63" s="147">
        <f>V65+V66+V67+V69+V72+V73+V74+179</f>
        <v>2703.5</v>
      </c>
      <c r="W63" s="147">
        <f>W65+W66+W67+W69+W72+W73+W74</f>
        <v>2475</v>
      </c>
      <c r="X63" s="147">
        <f>X65+X66+X67+X69+X72+X73+X74+104</f>
        <v>1044</v>
      </c>
      <c r="Y63" s="147">
        <f>Y65+Y66+Y67+Y69+Y72+Y73+Y74</f>
        <v>2656</v>
      </c>
      <c r="Z63" s="147">
        <f>Z65+Z66+Z67+Z69+Z72+Z73+Z74</f>
        <v>522</v>
      </c>
      <c r="AA63" s="147">
        <f>AA65+AA66+AA67+AA69+AA72+AA73+AA74+71</f>
        <v>1322</v>
      </c>
      <c r="AB63" s="147">
        <f>AB65+AB66+AB67+AB69+AB72+AB73+AB74</f>
        <v>2435</v>
      </c>
      <c r="AC63" s="147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39" t="s">
        <v>176</v>
      </c>
      <c r="B64" s="123">
        <v>35499</v>
      </c>
      <c r="C64" s="123"/>
      <c r="D64" s="123"/>
      <c r="E64" s="123">
        <f>SUM(I64:AC64)</f>
        <v>57414</v>
      </c>
      <c r="F64" s="104">
        <f t="shared" si="29"/>
        <v>1.6173413335586917</v>
      </c>
      <c r="G64" s="104"/>
      <c r="H64" s="105">
        <v>21</v>
      </c>
      <c r="I64" s="141">
        <v>5926</v>
      </c>
      <c r="J64" s="141">
        <f>J68+J70+J71+J75+49</f>
        <v>762</v>
      </c>
      <c r="K64" s="141">
        <f t="shared" ref="K64:AC64" si="31">K68+K70+K71+K75</f>
        <v>6484</v>
      </c>
      <c r="L64" s="141">
        <f t="shared" si="31"/>
        <v>2388</v>
      </c>
      <c r="M64" s="141">
        <f t="shared" si="31"/>
        <v>1363</v>
      </c>
      <c r="N64" s="141">
        <f t="shared" si="31"/>
        <v>2115</v>
      </c>
      <c r="O64" s="141">
        <f t="shared" si="31"/>
        <v>1160</v>
      </c>
      <c r="P64" s="141">
        <f t="shared" si="31"/>
        <v>2947</v>
      </c>
      <c r="Q64" s="141">
        <f t="shared" si="31"/>
        <v>1976</v>
      </c>
      <c r="R64" s="141">
        <f t="shared" si="31"/>
        <v>1465</v>
      </c>
      <c r="S64" s="141">
        <f t="shared" si="31"/>
        <v>2293</v>
      </c>
      <c r="T64" s="141">
        <f t="shared" si="31"/>
        <v>2682</v>
      </c>
      <c r="U64" s="141">
        <f t="shared" si="31"/>
        <v>2154</v>
      </c>
      <c r="V64" s="141">
        <f t="shared" si="31"/>
        <v>2363</v>
      </c>
      <c r="W64" s="141">
        <f t="shared" si="31"/>
        <v>2802</v>
      </c>
      <c r="X64" s="141">
        <f t="shared" si="31"/>
        <v>5044</v>
      </c>
      <c r="Y64" s="141">
        <f t="shared" si="31"/>
        <v>1176</v>
      </c>
      <c r="Z64" s="141">
        <f t="shared" si="31"/>
        <v>932</v>
      </c>
      <c r="AA64" s="141">
        <f t="shared" si="31"/>
        <v>3378</v>
      </c>
      <c r="AB64" s="147">
        <f>AB68+AB70+AB71+AB75</f>
        <v>5210</v>
      </c>
      <c r="AC64" s="141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12" t="s">
        <v>61</v>
      </c>
      <c r="B65" s="113">
        <v>940</v>
      </c>
      <c r="C65" s="113"/>
      <c r="D65" s="113"/>
      <c r="E65" s="123">
        <f t="shared" si="26"/>
        <v>916</v>
      </c>
      <c r="F65" s="104">
        <f t="shared" si="29"/>
        <v>0.97446808510638294</v>
      </c>
      <c r="G65" s="104"/>
      <c r="H65" s="105">
        <v>2</v>
      </c>
      <c r="I65" s="141"/>
      <c r="J65" s="141"/>
      <c r="K65" s="141">
        <v>616</v>
      </c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>
        <v>300</v>
      </c>
      <c r="AC65" s="141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12" t="s">
        <v>62</v>
      </c>
      <c r="B66" s="123">
        <v>14657</v>
      </c>
      <c r="C66" s="113"/>
      <c r="D66" s="113"/>
      <c r="E66" s="113">
        <f t="shared" ref="E66:E77" si="32">SUM(I66:AC66)</f>
        <v>28288.5</v>
      </c>
      <c r="F66" s="104">
        <f t="shared" si="29"/>
        <v>1.9300334311250598</v>
      </c>
      <c r="G66" s="104"/>
      <c r="H66" s="105">
        <v>20</v>
      </c>
      <c r="I66" s="148">
        <v>7584</v>
      </c>
      <c r="J66" s="129">
        <v>832</v>
      </c>
      <c r="K66" s="129">
        <v>557</v>
      </c>
      <c r="L66" s="129">
        <v>640</v>
      </c>
      <c r="M66" s="129">
        <v>285</v>
      </c>
      <c r="N66" s="129">
        <v>4312</v>
      </c>
      <c r="O66" s="129">
        <v>290</v>
      </c>
      <c r="P66" s="129">
        <v>1235</v>
      </c>
      <c r="Q66" s="129"/>
      <c r="R66" s="129">
        <v>20</v>
      </c>
      <c r="S66" s="129">
        <v>1773</v>
      </c>
      <c r="T66" s="129">
        <v>363</v>
      </c>
      <c r="U66" s="129">
        <v>3211</v>
      </c>
      <c r="V66" s="129">
        <v>2034.5</v>
      </c>
      <c r="W66" s="129">
        <v>1149</v>
      </c>
      <c r="X66" s="129">
        <v>434</v>
      </c>
      <c r="Y66" s="129">
        <v>75</v>
      </c>
      <c r="Z66" s="129">
        <v>507</v>
      </c>
      <c r="AA66" s="129">
        <v>1129</v>
      </c>
      <c r="AB66" s="129">
        <v>1668</v>
      </c>
      <c r="AC66" s="129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12" t="s">
        <v>63</v>
      </c>
      <c r="B67" s="113">
        <v>7785</v>
      </c>
      <c r="C67" s="113"/>
      <c r="D67" s="113"/>
      <c r="E67" s="113">
        <f t="shared" si="32"/>
        <v>6830</v>
      </c>
      <c r="F67" s="104">
        <f t="shared" si="29"/>
        <v>0.87732819524727035</v>
      </c>
      <c r="G67" s="104"/>
      <c r="H67" s="105">
        <v>19</v>
      </c>
      <c r="I67" s="129">
        <v>40</v>
      </c>
      <c r="J67" s="129">
        <v>217</v>
      </c>
      <c r="K67" s="129">
        <v>67</v>
      </c>
      <c r="L67" s="129">
        <v>805</v>
      </c>
      <c r="M67" s="129">
        <v>546</v>
      </c>
      <c r="N67" s="129">
        <v>868</v>
      </c>
      <c r="O67" s="129">
        <v>408</v>
      </c>
      <c r="P67" s="129">
        <v>210</v>
      </c>
      <c r="Q67" s="129">
        <v>761</v>
      </c>
      <c r="R67" s="129">
        <v>308</v>
      </c>
      <c r="S67" s="129">
        <v>98</v>
      </c>
      <c r="T67" s="129">
        <v>30</v>
      </c>
      <c r="U67" s="129">
        <v>305</v>
      </c>
      <c r="V67" s="129">
        <v>350</v>
      </c>
      <c r="W67" s="129">
        <v>1160</v>
      </c>
      <c r="X67" s="129">
        <v>360</v>
      </c>
      <c r="Y67" s="129"/>
      <c r="Z67" s="129">
        <v>15</v>
      </c>
      <c r="AA67" s="129">
        <v>100</v>
      </c>
      <c r="AB67" s="129">
        <v>182</v>
      </c>
      <c r="AC67" s="129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12" t="s">
        <v>64</v>
      </c>
      <c r="B68" s="113">
        <v>13645</v>
      </c>
      <c r="C68" s="113"/>
      <c r="D68" s="113"/>
      <c r="E68" s="113">
        <f t="shared" si="32"/>
        <v>17282</v>
      </c>
      <c r="F68" s="104">
        <f t="shared" si="29"/>
        <v>1.2665445218028581</v>
      </c>
      <c r="G68" s="104"/>
      <c r="H68" s="105">
        <v>20</v>
      </c>
      <c r="I68" s="129"/>
      <c r="J68" s="129">
        <v>402</v>
      </c>
      <c r="K68" s="129">
        <v>1301</v>
      </c>
      <c r="L68" s="129">
        <v>1096</v>
      </c>
      <c r="M68" s="129">
        <v>541</v>
      </c>
      <c r="N68" s="129">
        <v>420</v>
      </c>
      <c r="O68" s="129">
        <v>255</v>
      </c>
      <c r="P68" s="129">
        <v>1269</v>
      </c>
      <c r="Q68" s="129">
        <v>1077</v>
      </c>
      <c r="R68" s="129">
        <v>715</v>
      </c>
      <c r="S68" s="129">
        <v>660</v>
      </c>
      <c r="T68" s="129">
        <v>1331</v>
      </c>
      <c r="U68" s="129">
        <v>299</v>
      </c>
      <c r="V68" s="129">
        <v>181</v>
      </c>
      <c r="W68" s="129">
        <v>675</v>
      </c>
      <c r="X68" s="129">
        <v>2507</v>
      </c>
      <c r="Y68" s="129">
        <v>616</v>
      </c>
      <c r="Z68" s="129">
        <v>811</v>
      </c>
      <c r="AA68" s="129">
        <v>649</v>
      </c>
      <c r="AB68" s="129">
        <v>1325</v>
      </c>
      <c r="AC68" s="129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12" t="s">
        <v>65</v>
      </c>
      <c r="B69" s="113">
        <v>5615</v>
      </c>
      <c r="C69" s="113"/>
      <c r="D69" s="113"/>
      <c r="E69" s="113">
        <f t="shared" si="32"/>
        <v>4039</v>
      </c>
      <c r="F69" s="104">
        <f t="shared" si="29"/>
        <v>0.71932324131789849</v>
      </c>
      <c r="G69" s="104"/>
      <c r="H69" s="105">
        <v>7</v>
      </c>
      <c r="I69" s="129"/>
      <c r="J69" s="129"/>
      <c r="K69" s="129">
        <v>238</v>
      </c>
      <c r="L69" s="129"/>
      <c r="M69" s="129"/>
      <c r="N69" s="129"/>
      <c r="O69" s="129"/>
      <c r="P69" s="129">
        <v>340</v>
      </c>
      <c r="Q69" s="129"/>
      <c r="R69" s="129">
        <v>200</v>
      </c>
      <c r="S69" s="129">
        <v>96</v>
      </c>
      <c r="T69" s="129"/>
      <c r="U69" s="129"/>
      <c r="V69" s="129"/>
      <c r="W69" s="129"/>
      <c r="X69" s="129"/>
      <c r="Y69" s="129">
        <v>2448</v>
      </c>
      <c r="Z69" s="129"/>
      <c r="AA69" s="129"/>
      <c r="AB69" s="129">
        <v>150</v>
      </c>
      <c r="AC69" s="129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12" t="s">
        <v>66</v>
      </c>
      <c r="B70" s="113">
        <v>15207</v>
      </c>
      <c r="C70" s="113"/>
      <c r="D70" s="113"/>
      <c r="E70" s="113">
        <f t="shared" si="32"/>
        <v>24961</v>
      </c>
      <c r="F70" s="104">
        <f t="shared" si="29"/>
        <v>1.6414151377655026</v>
      </c>
      <c r="G70" s="104"/>
      <c r="H70" s="105">
        <v>20</v>
      </c>
      <c r="I70" s="129"/>
      <c r="J70" s="129">
        <v>149</v>
      </c>
      <c r="K70" s="129">
        <v>4161</v>
      </c>
      <c r="L70" s="129">
        <v>1009</v>
      </c>
      <c r="M70" s="129">
        <v>388</v>
      </c>
      <c r="N70" s="129">
        <v>1290</v>
      </c>
      <c r="O70" s="129">
        <v>461</v>
      </c>
      <c r="P70" s="129">
        <v>1423</v>
      </c>
      <c r="Q70" s="129">
        <v>167</v>
      </c>
      <c r="R70" s="129">
        <v>647</v>
      </c>
      <c r="S70" s="129">
        <v>964</v>
      </c>
      <c r="T70" s="129">
        <v>797</v>
      </c>
      <c r="U70" s="129">
        <v>1592</v>
      </c>
      <c r="V70" s="129">
        <v>1803</v>
      </c>
      <c r="W70" s="129">
        <v>559</v>
      </c>
      <c r="X70" s="129">
        <v>2041</v>
      </c>
      <c r="Y70" s="129">
        <v>523</v>
      </c>
      <c r="Z70" s="129">
        <v>121</v>
      </c>
      <c r="AA70" s="129">
        <v>2196</v>
      </c>
      <c r="AB70" s="129">
        <v>3490</v>
      </c>
      <c r="AC70" s="129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12" t="s">
        <v>67</v>
      </c>
      <c r="B71" s="113">
        <v>6647</v>
      </c>
      <c r="C71" s="113"/>
      <c r="D71" s="113"/>
      <c r="E71" s="113">
        <f t="shared" si="32"/>
        <v>9243</v>
      </c>
      <c r="F71" s="104">
        <f t="shared" si="29"/>
        <v>1.3905521287799008</v>
      </c>
      <c r="G71" s="104"/>
      <c r="H71" s="105">
        <v>20</v>
      </c>
      <c r="I71" s="129">
        <v>47</v>
      </c>
      <c r="J71" s="129">
        <v>162</v>
      </c>
      <c r="K71" s="129">
        <v>1022</v>
      </c>
      <c r="L71" s="129">
        <v>283</v>
      </c>
      <c r="M71" s="129">
        <v>434</v>
      </c>
      <c r="N71" s="129">
        <v>405</v>
      </c>
      <c r="O71" s="129">
        <v>444</v>
      </c>
      <c r="P71" s="129">
        <v>255</v>
      </c>
      <c r="Q71" s="129">
        <v>732</v>
      </c>
      <c r="R71" s="129">
        <v>103</v>
      </c>
      <c r="S71" s="129">
        <v>669</v>
      </c>
      <c r="T71" s="149">
        <v>554</v>
      </c>
      <c r="U71" s="129">
        <v>263</v>
      </c>
      <c r="V71" s="129">
        <v>379</v>
      </c>
      <c r="W71" s="129">
        <v>1568</v>
      </c>
      <c r="X71" s="129">
        <v>496</v>
      </c>
      <c r="Y71" s="129">
        <v>37</v>
      </c>
      <c r="Z71" s="129"/>
      <c r="AA71" s="129">
        <v>533</v>
      </c>
      <c r="AB71" s="129">
        <v>395</v>
      </c>
      <c r="AC71" s="129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12" t="s">
        <v>68</v>
      </c>
      <c r="B72" s="113">
        <v>1231</v>
      </c>
      <c r="C72" s="113"/>
      <c r="D72" s="113"/>
      <c r="E72" s="113">
        <f t="shared" si="32"/>
        <v>1142</v>
      </c>
      <c r="F72" s="104">
        <f t="shared" si="29"/>
        <v>0.92770105605199027</v>
      </c>
      <c r="G72" s="104"/>
      <c r="H72" s="105">
        <v>8</v>
      </c>
      <c r="I72" s="129">
        <v>647</v>
      </c>
      <c r="J72" s="129">
        <v>20</v>
      </c>
      <c r="K72" s="129"/>
      <c r="L72" s="129"/>
      <c r="M72" s="129"/>
      <c r="N72" s="129"/>
      <c r="O72" s="129">
        <v>21</v>
      </c>
      <c r="P72" s="129"/>
      <c r="Q72" s="129"/>
      <c r="R72" s="129">
        <v>150</v>
      </c>
      <c r="S72" s="129"/>
      <c r="T72" s="150"/>
      <c r="U72" s="150"/>
      <c r="V72" s="151">
        <v>20</v>
      </c>
      <c r="W72" s="129">
        <v>142</v>
      </c>
      <c r="X72" s="129">
        <v>9</v>
      </c>
      <c r="Y72" s="129">
        <v>133</v>
      </c>
      <c r="Z72" s="129"/>
      <c r="AA72" s="129"/>
      <c r="AB72" s="129"/>
      <c r="AC72" s="129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12" t="s">
        <v>69</v>
      </c>
      <c r="B73" s="113">
        <v>891</v>
      </c>
      <c r="C73" s="113"/>
      <c r="D73" s="113"/>
      <c r="E73" s="113">
        <f t="shared" si="32"/>
        <v>1567</v>
      </c>
      <c r="F73" s="104">
        <f t="shared" si="29"/>
        <v>1.7586980920314255</v>
      </c>
      <c r="G73" s="104"/>
      <c r="H73" s="105">
        <v>11</v>
      </c>
      <c r="I73" s="129">
        <v>300</v>
      </c>
      <c r="J73" s="129"/>
      <c r="K73" s="113"/>
      <c r="L73" s="118">
        <v>35</v>
      </c>
      <c r="M73" s="118">
        <v>289</v>
      </c>
      <c r="N73" s="129">
        <v>60</v>
      </c>
      <c r="O73" s="129"/>
      <c r="P73" s="129"/>
      <c r="Q73" s="129"/>
      <c r="R73" s="129">
        <v>42</v>
      </c>
      <c r="S73" s="129"/>
      <c r="T73" s="150"/>
      <c r="U73" s="150">
        <v>450</v>
      </c>
      <c r="V73" s="129">
        <v>120</v>
      </c>
      <c r="W73" s="129">
        <v>24</v>
      </c>
      <c r="X73" s="129">
        <v>90</v>
      </c>
      <c r="Y73" s="129"/>
      <c r="Z73" s="129"/>
      <c r="AA73" s="129">
        <v>22</v>
      </c>
      <c r="AB73" s="129">
        <v>135</v>
      </c>
      <c r="AC73" s="129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12" t="s">
        <v>70</v>
      </c>
      <c r="B74" s="113">
        <v>593</v>
      </c>
      <c r="C74" s="113"/>
      <c r="D74" s="113"/>
      <c r="E74" s="113">
        <f t="shared" si="32"/>
        <v>148</v>
      </c>
      <c r="F74" s="104">
        <f t="shared" si="29"/>
        <v>0.24957841483979765</v>
      </c>
      <c r="G74" s="104"/>
      <c r="H74" s="105">
        <v>2</v>
      </c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50">
        <v>101</v>
      </c>
      <c r="U74" s="150"/>
      <c r="V74" s="129"/>
      <c r="W74" s="129"/>
      <c r="X74" s="129">
        <v>47</v>
      </c>
      <c r="Y74" s="129"/>
      <c r="Z74" s="129"/>
      <c r="AA74" s="129"/>
      <c r="AB74" s="129"/>
      <c r="AC74" s="129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12" t="s">
        <v>71</v>
      </c>
      <c r="B75" s="113">
        <v>1</v>
      </c>
      <c r="C75" s="113"/>
      <c r="D75" s="113"/>
      <c r="E75" s="113">
        <f t="shared" si="32"/>
        <v>0</v>
      </c>
      <c r="F75" s="104">
        <f t="shared" si="29"/>
        <v>0</v>
      </c>
      <c r="G75" s="104"/>
      <c r="H75" s="105">
        <v>0</v>
      </c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50"/>
      <c r="U75" s="150"/>
      <c r="V75" s="129"/>
      <c r="W75" s="129"/>
      <c r="X75" s="129"/>
      <c r="Y75" s="129"/>
      <c r="Z75" s="129"/>
      <c r="AA75" s="129"/>
      <c r="AB75" s="129"/>
      <c r="AC75" s="129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12" t="s">
        <v>72</v>
      </c>
      <c r="B76" s="113">
        <v>123</v>
      </c>
      <c r="C76" s="113"/>
      <c r="D76" s="113"/>
      <c r="E76" s="113">
        <f t="shared" si="32"/>
        <v>0</v>
      </c>
      <c r="F76" s="104">
        <f t="shared" ref="F76:F83" si="35">E76/B76</f>
        <v>0</v>
      </c>
      <c r="G76" s="104"/>
      <c r="H76" s="105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50"/>
      <c r="U76" s="150"/>
      <c r="V76" s="129"/>
      <c r="W76" s="152"/>
      <c r="X76" s="151"/>
      <c r="Y76" s="129"/>
      <c r="Z76" s="129"/>
      <c r="AA76" s="129"/>
      <c r="AB76" s="129"/>
      <c r="AC76" s="129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107" t="s">
        <v>73</v>
      </c>
      <c r="B77" s="113"/>
      <c r="C77" s="113"/>
      <c r="D77" s="113"/>
      <c r="E77" s="113">
        <f t="shared" si="32"/>
        <v>54</v>
      </c>
      <c r="F77" s="104" t="e">
        <f t="shared" si="35"/>
        <v>#DIV/0!</v>
      </c>
      <c r="G77" s="104"/>
      <c r="H77" s="105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50"/>
      <c r="U77" s="150"/>
      <c r="V77" s="129"/>
      <c r="W77" s="129"/>
      <c r="X77" s="151"/>
      <c r="Y77" s="129"/>
      <c r="Z77" s="129"/>
      <c r="AA77" s="129">
        <v>54</v>
      </c>
      <c r="AB77" s="129"/>
      <c r="AC77" s="129"/>
      <c r="AR77" s="14">
        <v>0</v>
      </c>
    </row>
    <row r="78" spans="1:49" ht="30" hidden="1" customHeight="1" x14ac:dyDescent="0.25">
      <c r="A78" s="135" t="s">
        <v>74</v>
      </c>
      <c r="B78" s="113">
        <v>133</v>
      </c>
      <c r="C78" s="113"/>
      <c r="D78" s="113"/>
      <c r="E78" s="113">
        <f>SUM(I78:AC78)</f>
        <v>138</v>
      </c>
      <c r="F78" s="104">
        <f t="shared" si="35"/>
        <v>1.0375939849624061</v>
      </c>
      <c r="G78" s="104"/>
      <c r="H78" s="105">
        <v>6</v>
      </c>
      <c r="I78" s="129"/>
      <c r="J78" s="129"/>
      <c r="K78" s="129"/>
      <c r="L78" s="129">
        <v>20</v>
      </c>
      <c r="M78" s="129"/>
      <c r="N78" s="129"/>
      <c r="O78" s="129"/>
      <c r="P78" s="129"/>
      <c r="Q78" s="129"/>
      <c r="R78" s="129"/>
      <c r="S78" s="129">
        <v>4</v>
      </c>
      <c r="T78" s="150"/>
      <c r="U78" s="150"/>
      <c r="V78" s="129">
        <v>40</v>
      </c>
      <c r="W78" s="129">
        <v>16.8</v>
      </c>
      <c r="X78" s="151">
        <v>3.2</v>
      </c>
      <c r="Y78" s="129"/>
      <c r="Z78" s="129"/>
      <c r="AA78" s="129">
        <v>54</v>
      </c>
      <c r="AB78" s="129"/>
      <c r="AC78" s="129"/>
      <c r="AR78" s="14">
        <v>122.9</v>
      </c>
    </row>
    <row r="79" spans="1:49" ht="30" hidden="1" customHeight="1" x14ac:dyDescent="0.25">
      <c r="A79" s="108" t="s">
        <v>52</v>
      </c>
      <c r="B79" s="140"/>
      <c r="C79" s="143"/>
      <c r="D79" s="143"/>
      <c r="E79" s="113">
        <f>SUM(I79:AC79)</f>
        <v>0</v>
      </c>
      <c r="F79" s="104" t="e">
        <f t="shared" si="35"/>
        <v>#DIV/0!</v>
      </c>
      <c r="G79" s="104"/>
      <c r="H79" s="105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53"/>
      <c r="U79" s="144"/>
      <c r="V79" s="144"/>
      <c r="W79" s="144"/>
      <c r="X79" s="144"/>
      <c r="Y79" s="144"/>
      <c r="Z79" s="144"/>
      <c r="AA79" s="144"/>
      <c r="AB79" s="144"/>
      <c r="AC79" s="144"/>
      <c r="AR79" s="14">
        <v>0</v>
      </c>
    </row>
    <row r="80" spans="1:49" ht="30" hidden="1" customHeight="1" x14ac:dyDescent="0.25">
      <c r="A80" s="108" t="s">
        <v>75</v>
      </c>
      <c r="B80" s="140"/>
      <c r="C80" s="143"/>
      <c r="D80" s="143"/>
      <c r="E80" s="113">
        <f>SUM(I80:AC80)</f>
        <v>0</v>
      </c>
      <c r="F80" s="104" t="e">
        <f t="shared" si="35"/>
        <v>#DIV/0!</v>
      </c>
      <c r="G80" s="104"/>
      <c r="H80" s="105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R80" s="14">
        <v>0</v>
      </c>
    </row>
    <row r="81" spans="1:45" ht="30" hidden="1" customHeight="1" x14ac:dyDescent="0.25">
      <c r="A81" s="108"/>
      <c r="B81" s="140"/>
      <c r="C81" s="143"/>
      <c r="D81" s="143"/>
      <c r="E81" s="118"/>
      <c r="F81" s="104" t="e">
        <f t="shared" si="35"/>
        <v>#DIV/0!</v>
      </c>
      <c r="G81" s="104"/>
      <c r="H81" s="105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</row>
    <row r="82" spans="1:45" s="15" customFormat="1" ht="30" hidden="1" customHeight="1" x14ac:dyDescent="0.45">
      <c r="A82" s="155" t="s">
        <v>76</v>
      </c>
      <c r="B82" s="156"/>
      <c r="C82" s="156"/>
      <c r="D82" s="156"/>
      <c r="E82" s="156">
        <f>SUM(I82:AC82)</f>
        <v>0</v>
      </c>
      <c r="F82" s="104" t="e">
        <f t="shared" si="35"/>
        <v>#DIV/0!</v>
      </c>
      <c r="G82" s="104"/>
      <c r="H82" s="105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108"/>
      <c r="B83" s="140"/>
      <c r="C83" s="143"/>
      <c r="D83" s="143"/>
      <c r="E83" s="118"/>
      <c r="F83" s="104" t="e">
        <f t="shared" si="35"/>
        <v>#DIV/0!</v>
      </c>
      <c r="G83" s="104"/>
      <c r="H83" s="105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</row>
    <row r="84" spans="1:45" ht="31.5" hidden="1" customHeight="1" x14ac:dyDescent="0.25">
      <c r="A84" s="108"/>
      <c r="B84" s="140"/>
      <c r="C84" s="143"/>
      <c r="D84" s="143"/>
      <c r="E84" s="114"/>
      <c r="F84" s="104"/>
      <c r="G84" s="104"/>
      <c r="H84" s="105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1:45" ht="30" hidden="1" customHeight="1" x14ac:dyDescent="0.25">
      <c r="A85" s="108"/>
      <c r="B85" s="140"/>
      <c r="C85" s="143"/>
      <c r="D85" s="143"/>
      <c r="E85" s="113">
        <f t="shared" ref="E85:E173" si="36">SUM(I85:AC85)</f>
        <v>0</v>
      </c>
      <c r="F85" s="104" t="e">
        <f>E85/B85</f>
        <v>#DIV/0!</v>
      </c>
      <c r="G85" s="104"/>
      <c r="H85" s="159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</row>
    <row r="86" spans="1:45" s="39" customFormat="1" ht="30" hidden="1" customHeight="1" x14ac:dyDescent="0.25">
      <c r="A86" s="108" t="s">
        <v>77</v>
      </c>
      <c r="B86" s="160"/>
      <c r="C86" s="161"/>
      <c r="D86" s="161"/>
      <c r="E86" s="113">
        <f t="shared" si="36"/>
        <v>0</v>
      </c>
      <c r="F86" s="104"/>
      <c r="G86" s="104"/>
      <c r="H86" s="159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108" t="s">
        <v>78</v>
      </c>
      <c r="B87" s="120"/>
      <c r="C87" s="118"/>
      <c r="D87" s="118"/>
      <c r="E87" s="113">
        <f t="shared" si="36"/>
        <v>0</v>
      </c>
      <c r="F87" s="104" t="e">
        <f>E87/B87</f>
        <v>#DIV/0!</v>
      </c>
      <c r="G87" s="162"/>
      <c r="H87" s="163"/>
      <c r="I87" s="120"/>
      <c r="J87" s="141"/>
      <c r="K87" s="141"/>
      <c r="L87" s="141"/>
      <c r="M87" s="141"/>
      <c r="N87" s="141"/>
      <c r="O87" s="141"/>
      <c r="P87" s="141"/>
      <c r="Q87" s="141"/>
      <c r="R87" s="164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</row>
    <row r="88" spans="1:45" ht="30" hidden="1" customHeight="1" x14ac:dyDescent="0.25">
      <c r="A88" s="165" t="s">
        <v>79</v>
      </c>
      <c r="B88" s="166"/>
      <c r="C88" s="166"/>
      <c r="D88" s="166"/>
      <c r="E88" s="113">
        <f t="shared" si="36"/>
        <v>0</v>
      </c>
      <c r="F88" s="104" t="e">
        <f>E88/B88</f>
        <v>#DIV/0!</v>
      </c>
      <c r="G88" s="167"/>
      <c r="H88" s="168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</row>
    <row r="89" spans="1:45" ht="30" hidden="1" customHeight="1" x14ac:dyDescent="0.25">
      <c r="A89" s="108" t="s">
        <v>80</v>
      </c>
      <c r="B89" s="160"/>
      <c r="C89" s="161"/>
      <c r="D89" s="161"/>
      <c r="E89" s="113">
        <f t="shared" si="36"/>
        <v>0</v>
      </c>
      <c r="F89" s="104"/>
      <c r="G89" s="167"/>
      <c r="H89" s="168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</row>
    <row r="90" spans="1:45" ht="30" hidden="1" customHeight="1" x14ac:dyDescent="0.25">
      <c r="A90" s="171" t="s">
        <v>81</v>
      </c>
      <c r="B90" s="182"/>
      <c r="C90" s="188"/>
      <c r="D90" s="188"/>
      <c r="E90" s="178">
        <f t="shared" si="36"/>
        <v>0</v>
      </c>
      <c r="F90" s="176" t="e">
        <f>E90/B90</f>
        <v>#DIV/0!</v>
      </c>
      <c r="G90" s="186"/>
      <c r="H90" s="187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</row>
    <row r="91" spans="1:45" ht="30" hidden="1" customHeight="1" x14ac:dyDescent="0.25">
      <c r="A91" s="185" t="s">
        <v>157</v>
      </c>
      <c r="B91" s="189"/>
      <c r="C91" s="189"/>
      <c r="D91" s="189"/>
      <c r="E91" s="178">
        <f t="shared" si="36"/>
        <v>0</v>
      </c>
      <c r="F91" s="188"/>
      <c r="G91" s="190"/>
      <c r="H91" s="191"/>
      <c r="I91" s="183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</row>
    <row r="92" spans="1:45" s="10" customFormat="1" ht="45" hidden="1" customHeight="1" outlineLevel="1" x14ac:dyDescent="0.2">
      <c r="A92" s="192" t="s">
        <v>82</v>
      </c>
      <c r="B92" s="178">
        <v>299643</v>
      </c>
      <c r="C92" s="178"/>
      <c r="D92" s="178"/>
      <c r="E92" s="178">
        <f t="shared" si="36"/>
        <v>286601.8</v>
      </c>
      <c r="F92" s="176"/>
      <c r="G92" s="176"/>
      <c r="H92" s="184"/>
      <c r="I92" s="177">
        <f>I42+I100</f>
        <v>25064</v>
      </c>
      <c r="J92" s="177">
        <f t="shared" ref="J92:AC92" si="37">J42+J100</f>
        <v>9288</v>
      </c>
      <c r="K92" s="177">
        <f t="shared" si="37"/>
        <v>15046.800000000001</v>
      </c>
      <c r="L92" s="177">
        <f t="shared" si="37"/>
        <v>18400</v>
      </c>
      <c r="M92" s="177">
        <f t="shared" si="37"/>
        <v>9836</v>
      </c>
      <c r="N92" s="177">
        <f t="shared" si="37"/>
        <v>18608</v>
      </c>
      <c r="O92" s="177">
        <f t="shared" si="37"/>
        <v>10198</v>
      </c>
      <c r="P92" s="177">
        <f t="shared" si="37"/>
        <v>12352</v>
      </c>
      <c r="Q92" s="177">
        <f t="shared" si="37"/>
        <v>13647</v>
      </c>
      <c r="R92" s="177">
        <f>R42+R100</f>
        <v>5494.3</v>
      </c>
      <c r="S92" s="177">
        <f t="shared" si="37"/>
        <v>6369</v>
      </c>
      <c r="T92" s="177">
        <f t="shared" si="37"/>
        <v>15478</v>
      </c>
      <c r="U92" s="177">
        <f t="shared" si="37"/>
        <v>15518</v>
      </c>
      <c r="V92" s="177">
        <f t="shared" si="37"/>
        <v>17443</v>
      </c>
      <c r="W92" s="177">
        <f t="shared" si="37"/>
        <v>19155</v>
      </c>
      <c r="X92" s="177">
        <f t="shared" si="37"/>
        <v>12058.2</v>
      </c>
      <c r="Y92" s="177">
        <f t="shared" si="37"/>
        <v>10168.5</v>
      </c>
      <c r="Z92" s="177">
        <f t="shared" si="37"/>
        <v>5268</v>
      </c>
      <c r="AA92" s="177">
        <f t="shared" si="37"/>
        <v>13697</v>
      </c>
      <c r="AB92" s="177">
        <f t="shared" si="37"/>
        <v>22822</v>
      </c>
      <c r="AC92" s="177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73" t="s">
        <v>87</v>
      </c>
      <c r="B93" s="179"/>
      <c r="C93" s="179"/>
      <c r="D93" s="179"/>
      <c r="E93" s="178">
        <f t="shared" si="36"/>
        <v>162900</v>
      </c>
      <c r="F93" s="176"/>
      <c r="G93" s="176"/>
      <c r="H93" s="184"/>
      <c r="I93" s="177">
        <f>I45+I96</f>
        <v>18421</v>
      </c>
      <c r="J93" s="177">
        <f t="shared" ref="J93:AC93" si="38">J45+J96</f>
        <v>5641</v>
      </c>
      <c r="K93" s="177">
        <f t="shared" si="38"/>
        <v>6095.5</v>
      </c>
      <c r="L93" s="177">
        <f t="shared" si="38"/>
        <v>8864</v>
      </c>
      <c r="M93" s="177">
        <f t="shared" si="38"/>
        <v>4549</v>
      </c>
      <c r="N93" s="177">
        <f t="shared" si="38"/>
        <v>13280</v>
      </c>
      <c r="O93" s="177">
        <f t="shared" si="38"/>
        <v>6627</v>
      </c>
      <c r="P93" s="177">
        <f t="shared" si="38"/>
        <v>6064</v>
      </c>
      <c r="Q93" s="177">
        <f t="shared" si="38"/>
        <v>7869</v>
      </c>
      <c r="R93" s="177">
        <f t="shared" si="38"/>
        <v>2271</v>
      </c>
      <c r="S93" s="177">
        <f t="shared" si="38"/>
        <v>2400</v>
      </c>
      <c r="T93" s="177">
        <f t="shared" si="38"/>
        <v>9158</v>
      </c>
      <c r="U93" s="177">
        <f t="shared" si="38"/>
        <v>10090</v>
      </c>
      <c r="V93" s="177">
        <f t="shared" si="38"/>
        <v>12772</v>
      </c>
      <c r="W93" s="177">
        <f t="shared" si="38"/>
        <v>11198</v>
      </c>
      <c r="X93" s="177">
        <f t="shared" si="38"/>
        <v>5897.5</v>
      </c>
      <c r="Y93" s="177">
        <f t="shared" si="38"/>
        <v>5595</v>
      </c>
      <c r="Z93" s="177">
        <f t="shared" si="38"/>
        <v>2535</v>
      </c>
      <c r="AA93" s="177">
        <f t="shared" si="38"/>
        <v>6739</v>
      </c>
      <c r="AB93" s="177">
        <f t="shared" si="38"/>
        <v>11146</v>
      </c>
      <c r="AC93" s="177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73" t="s">
        <v>139</v>
      </c>
      <c r="B94" s="179"/>
      <c r="C94" s="179"/>
      <c r="D94" s="179"/>
      <c r="E94" s="178">
        <f t="shared" si="36"/>
        <v>7099</v>
      </c>
      <c r="F94" s="176"/>
      <c r="G94" s="176"/>
      <c r="H94" s="184"/>
      <c r="I94" s="177">
        <f>I97</f>
        <v>300</v>
      </c>
      <c r="J94" s="177">
        <f t="shared" ref="J94:AC94" si="39">J97</f>
        <v>427</v>
      </c>
      <c r="K94" s="177">
        <f t="shared" si="39"/>
        <v>45</v>
      </c>
      <c r="L94" s="177">
        <f t="shared" si="39"/>
        <v>331</v>
      </c>
      <c r="M94" s="177">
        <f t="shared" si="39"/>
        <v>78</v>
      </c>
      <c r="N94" s="177">
        <f t="shared" si="39"/>
        <v>300</v>
      </c>
      <c r="O94" s="177">
        <f t="shared" si="39"/>
        <v>482</v>
      </c>
      <c r="P94" s="177">
        <f t="shared" si="39"/>
        <v>254</v>
      </c>
      <c r="Q94" s="177">
        <f t="shared" si="39"/>
        <v>0</v>
      </c>
      <c r="R94" s="177">
        <f t="shared" si="39"/>
        <v>101</v>
      </c>
      <c r="S94" s="177">
        <f t="shared" si="39"/>
        <v>896</v>
      </c>
      <c r="T94" s="177">
        <f t="shared" si="39"/>
        <v>337</v>
      </c>
      <c r="U94" s="177">
        <f t="shared" si="39"/>
        <v>299</v>
      </c>
      <c r="V94" s="177">
        <f t="shared" si="39"/>
        <v>299</v>
      </c>
      <c r="W94" s="177">
        <f t="shared" si="39"/>
        <v>186</v>
      </c>
      <c r="X94" s="177">
        <f t="shared" si="39"/>
        <v>22</v>
      </c>
      <c r="Y94" s="177">
        <f t="shared" si="39"/>
        <v>0</v>
      </c>
      <c r="Z94" s="177">
        <f t="shared" si="39"/>
        <v>30</v>
      </c>
      <c r="AA94" s="177">
        <f t="shared" si="39"/>
        <v>555</v>
      </c>
      <c r="AB94" s="177">
        <f t="shared" si="39"/>
        <v>1428</v>
      </c>
      <c r="AC94" s="177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73" t="s">
        <v>140</v>
      </c>
      <c r="B95" s="179"/>
      <c r="C95" s="179"/>
      <c r="D95" s="179"/>
      <c r="E95" s="178">
        <f t="shared" si="36"/>
        <v>75492.600000000006</v>
      </c>
      <c r="F95" s="176"/>
      <c r="G95" s="176"/>
      <c r="H95" s="184"/>
      <c r="I95" s="177">
        <f>I46+I98</f>
        <v>392</v>
      </c>
      <c r="J95" s="177">
        <f t="shared" ref="J95:AC95" si="40">J46+J98</f>
        <v>2066</v>
      </c>
      <c r="K95" s="177">
        <f t="shared" si="40"/>
        <v>5787.6</v>
      </c>
      <c r="L95" s="177">
        <f t="shared" si="40"/>
        <v>7096</v>
      </c>
      <c r="M95" s="177">
        <f t="shared" si="40"/>
        <v>2723</v>
      </c>
      <c r="N95" s="177">
        <f t="shared" si="40"/>
        <v>3788</v>
      </c>
      <c r="O95" s="177">
        <f t="shared" si="40"/>
        <v>2060</v>
      </c>
      <c r="P95" s="177">
        <f t="shared" si="40"/>
        <v>4544</v>
      </c>
      <c r="Q95" s="177">
        <f t="shared" si="40"/>
        <v>2992</v>
      </c>
      <c r="R95" s="177">
        <f t="shared" si="40"/>
        <v>1609</v>
      </c>
      <c r="S95" s="177">
        <f t="shared" si="40"/>
        <v>2391</v>
      </c>
      <c r="T95" s="177">
        <f t="shared" si="40"/>
        <v>3795</v>
      </c>
      <c r="U95" s="177">
        <f t="shared" si="40"/>
        <v>3312</v>
      </c>
      <c r="V95" s="177">
        <f t="shared" si="40"/>
        <v>4121</v>
      </c>
      <c r="W95" s="177">
        <f t="shared" si="40"/>
        <v>5352</v>
      </c>
      <c r="X95" s="177">
        <f t="shared" si="40"/>
        <v>3565</v>
      </c>
      <c r="Y95" s="177">
        <f t="shared" si="40"/>
        <v>2705</v>
      </c>
      <c r="Z95" s="177">
        <f t="shared" si="40"/>
        <v>2104</v>
      </c>
      <c r="AA95" s="177">
        <f t="shared" si="40"/>
        <v>4606</v>
      </c>
      <c r="AB95" s="177">
        <f t="shared" si="40"/>
        <v>6739</v>
      </c>
      <c r="AC95" s="177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73" t="s">
        <v>203</v>
      </c>
      <c r="B96" s="179"/>
      <c r="C96" s="179"/>
      <c r="D96" s="179"/>
      <c r="E96" s="178">
        <f t="shared" si="36"/>
        <v>80060</v>
      </c>
      <c r="F96" s="176"/>
      <c r="G96" s="176"/>
      <c r="H96" s="184"/>
      <c r="I96" s="193">
        <v>5415</v>
      </c>
      <c r="J96" s="194">
        <v>2815</v>
      </c>
      <c r="K96" s="194">
        <v>2225</v>
      </c>
      <c r="L96" s="194">
        <v>4077</v>
      </c>
      <c r="M96" s="194">
        <v>2236</v>
      </c>
      <c r="N96" s="194">
        <v>6278</v>
      </c>
      <c r="O96" s="194">
        <v>3445</v>
      </c>
      <c r="P96" s="194">
        <v>2672</v>
      </c>
      <c r="Q96" s="194">
        <v>5009</v>
      </c>
      <c r="R96" s="194">
        <v>1224</v>
      </c>
      <c r="S96" s="194">
        <v>1448</v>
      </c>
      <c r="T96" s="194">
        <v>6340</v>
      </c>
      <c r="U96" s="194">
        <v>4110</v>
      </c>
      <c r="V96" s="194">
        <v>6729</v>
      </c>
      <c r="W96" s="194">
        <v>7672</v>
      </c>
      <c r="X96" s="194">
        <v>3959</v>
      </c>
      <c r="Y96" s="194">
        <v>2707</v>
      </c>
      <c r="Z96" s="194">
        <v>1466</v>
      </c>
      <c r="AA96" s="194">
        <v>5254</v>
      </c>
      <c r="AB96" s="194">
        <v>3457</v>
      </c>
      <c r="AC96" s="194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73" t="s">
        <v>204</v>
      </c>
      <c r="B97" s="179"/>
      <c r="C97" s="179"/>
      <c r="D97" s="179"/>
      <c r="E97" s="178">
        <f t="shared" si="36"/>
        <v>7099</v>
      </c>
      <c r="F97" s="176"/>
      <c r="G97" s="176"/>
      <c r="H97" s="184"/>
      <c r="I97" s="193">
        <v>300</v>
      </c>
      <c r="J97" s="194">
        <v>427</v>
      </c>
      <c r="K97" s="194">
        <v>45</v>
      </c>
      <c r="L97" s="194">
        <v>331</v>
      </c>
      <c r="M97" s="194">
        <v>78</v>
      </c>
      <c r="N97" s="194">
        <v>300</v>
      </c>
      <c r="O97" s="194">
        <v>482</v>
      </c>
      <c r="P97" s="194">
        <v>254</v>
      </c>
      <c r="Q97" s="194">
        <v>0</v>
      </c>
      <c r="R97" s="194">
        <v>101</v>
      </c>
      <c r="S97" s="194">
        <v>896</v>
      </c>
      <c r="T97" s="194">
        <v>337</v>
      </c>
      <c r="U97" s="194">
        <v>299</v>
      </c>
      <c r="V97" s="194">
        <v>299</v>
      </c>
      <c r="W97" s="194">
        <v>186</v>
      </c>
      <c r="X97" s="194">
        <v>22</v>
      </c>
      <c r="Y97" s="194">
        <v>0</v>
      </c>
      <c r="Z97" s="194">
        <v>30</v>
      </c>
      <c r="AA97" s="194">
        <v>555</v>
      </c>
      <c r="AB97" s="194">
        <v>1428</v>
      </c>
      <c r="AC97" s="194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73" t="s">
        <v>205</v>
      </c>
      <c r="B98" s="179"/>
      <c r="C98" s="179"/>
      <c r="D98" s="179"/>
      <c r="E98" s="178">
        <f t="shared" si="36"/>
        <v>24</v>
      </c>
      <c r="F98" s="176"/>
      <c r="G98" s="176"/>
      <c r="H98" s="184"/>
      <c r="I98" s="193">
        <v>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  <c r="O98" s="194">
        <v>0</v>
      </c>
      <c r="P98" s="194">
        <v>0</v>
      </c>
      <c r="Q98" s="194">
        <v>0</v>
      </c>
      <c r="R98" s="194">
        <v>19</v>
      </c>
      <c r="S98" s="194">
        <v>0</v>
      </c>
      <c r="T98" s="194">
        <v>0</v>
      </c>
      <c r="U98" s="194">
        <v>0</v>
      </c>
      <c r="V98" s="194">
        <v>0</v>
      </c>
      <c r="W98" s="194">
        <v>0</v>
      </c>
      <c r="X98" s="194">
        <v>0</v>
      </c>
      <c r="Y98" s="194">
        <v>5</v>
      </c>
      <c r="Z98" s="194">
        <v>0</v>
      </c>
      <c r="AA98" s="194">
        <v>0</v>
      </c>
      <c r="AB98" s="194">
        <v>0</v>
      </c>
      <c r="AC98" s="194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73" t="s">
        <v>206</v>
      </c>
      <c r="B99" s="179"/>
      <c r="C99" s="179"/>
      <c r="D99" s="179"/>
      <c r="E99" s="178">
        <f t="shared" si="36"/>
        <v>189</v>
      </c>
      <c r="F99" s="176"/>
      <c r="G99" s="176"/>
      <c r="H99" s="184"/>
      <c r="I99" s="193">
        <v>0</v>
      </c>
      <c r="J99" s="194">
        <v>0</v>
      </c>
      <c r="K99" s="194">
        <v>0</v>
      </c>
      <c r="L99" s="194">
        <v>0</v>
      </c>
      <c r="M99" s="194">
        <v>0</v>
      </c>
      <c r="N99" s="194">
        <v>0</v>
      </c>
      <c r="O99" s="194">
        <v>0</v>
      </c>
      <c r="P99" s="194">
        <v>0</v>
      </c>
      <c r="Q99" s="194">
        <v>0</v>
      </c>
      <c r="R99" s="194">
        <v>19</v>
      </c>
      <c r="S99" s="194">
        <v>0</v>
      </c>
      <c r="T99" s="194">
        <v>0</v>
      </c>
      <c r="U99" s="194">
        <v>0</v>
      </c>
      <c r="V99" s="194">
        <v>0</v>
      </c>
      <c r="W99" s="194">
        <v>0</v>
      </c>
      <c r="X99" s="194">
        <v>170</v>
      </c>
      <c r="Y99" s="194">
        <v>0</v>
      </c>
      <c r="Z99" s="194">
        <v>0</v>
      </c>
      <c r="AA99" s="194">
        <v>0</v>
      </c>
      <c r="AB99" s="194">
        <v>0</v>
      </c>
      <c r="AC99" s="194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73" t="s">
        <v>207</v>
      </c>
      <c r="B100" s="179"/>
      <c r="C100" s="179"/>
      <c r="D100" s="179"/>
      <c r="E100" s="178">
        <f t="shared" si="36"/>
        <v>87497</v>
      </c>
      <c r="F100" s="176"/>
      <c r="G100" s="176"/>
      <c r="H100" s="184"/>
      <c r="I100" s="195">
        <v>5715</v>
      </c>
      <c r="J100" s="196">
        <v>3242</v>
      </c>
      <c r="K100" s="196">
        <v>2270</v>
      </c>
      <c r="L100" s="196">
        <v>4408</v>
      </c>
      <c r="M100" s="196">
        <v>2314</v>
      </c>
      <c r="N100" s="196">
        <v>6683</v>
      </c>
      <c r="O100" s="196">
        <v>3927</v>
      </c>
      <c r="P100" s="196">
        <v>2926</v>
      </c>
      <c r="Q100" s="196">
        <v>5009</v>
      </c>
      <c r="R100" s="196">
        <v>1364</v>
      </c>
      <c r="S100" s="196">
        <v>2344</v>
      </c>
      <c r="T100" s="196">
        <v>6712</v>
      </c>
      <c r="U100" s="196">
        <v>4409</v>
      </c>
      <c r="V100" s="196">
        <v>6729</v>
      </c>
      <c r="W100" s="196">
        <v>7858</v>
      </c>
      <c r="X100" s="196">
        <v>4434</v>
      </c>
      <c r="Y100" s="196">
        <v>2712</v>
      </c>
      <c r="Z100" s="196">
        <v>1496</v>
      </c>
      <c r="AA100" s="196">
        <v>5809</v>
      </c>
      <c r="AB100" s="196">
        <v>4885</v>
      </c>
      <c r="AC100" s="196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171" t="s">
        <v>83</v>
      </c>
      <c r="B101" s="179">
        <v>2052</v>
      </c>
      <c r="C101" s="179"/>
      <c r="D101" s="179"/>
      <c r="E101" s="178">
        <f t="shared" si="36"/>
        <v>865</v>
      </c>
      <c r="F101" s="176"/>
      <c r="G101" s="176"/>
      <c r="H101" s="184">
        <v>3</v>
      </c>
      <c r="I101" s="177"/>
      <c r="J101" s="177"/>
      <c r="K101" s="177"/>
      <c r="L101" s="177"/>
      <c r="M101" s="177">
        <v>103</v>
      </c>
      <c r="N101" s="177"/>
      <c r="O101" s="177"/>
      <c r="P101" s="177"/>
      <c r="Q101" s="177"/>
      <c r="R101" s="177"/>
      <c r="S101" s="177"/>
      <c r="T101" s="177"/>
      <c r="U101" s="177"/>
      <c r="V101" s="177"/>
      <c r="W101" s="177">
        <v>40</v>
      </c>
      <c r="X101" s="177">
        <v>317</v>
      </c>
      <c r="Y101" s="177"/>
      <c r="Z101" s="177"/>
      <c r="AA101" s="177">
        <v>405</v>
      </c>
      <c r="AB101" s="177"/>
      <c r="AC101" s="177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171" t="s">
        <v>84</v>
      </c>
      <c r="B102" s="179">
        <v>3882.9</v>
      </c>
      <c r="C102" s="179"/>
      <c r="D102" s="179"/>
      <c r="E102" s="178">
        <f t="shared" si="36"/>
        <v>9688</v>
      </c>
      <c r="F102" s="176"/>
      <c r="G102" s="176"/>
      <c r="H102" s="184">
        <v>10</v>
      </c>
      <c r="I102" s="177">
        <v>4831</v>
      </c>
      <c r="J102" s="177"/>
      <c r="K102" s="177"/>
      <c r="L102" s="177"/>
      <c r="M102" s="177">
        <v>30</v>
      </c>
      <c r="N102" s="177"/>
      <c r="O102" s="177">
        <v>80</v>
      </c>
      <c r="P102" s="177">
        <v>961</v>
      </c>
      <c r="Q102" s="177">
        <v>545</v>
      </c>
      <c r="R102" s="177">
        <v>238</v>
      </c>
      <c r="S102" s="177"/>
      <c r="T102" s="177">
        <v>215</v>
      </c>
      <c r="U102" s="179">
        <v>1032</v>
      </c>
      <c r="V102" s="177"/>
      <c r="W102" s="177">
        <v>270</v>
      </c>
      <c r="X102" s="177">
        <v>313</v>
      </c>
      <c r="Y102" s="177"/>
      <c r="Z102" s="177"/>
      <c r="AA102" s="177">
        <v>368</v>
      </c>
      <c r="AB102" s="197">
        <v>805</v>
      </c>
      <c r="AC102" s="177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170" t="s">
        <v>85</v>
      </c>
      <c r="B103" s="180">
        <v>298784</v>
      </c>
      <c r="C103" s="178"/>
      <c r="D103" s="178"/>
      <c r="E103" s="178">
        <f t="shared" si="36"/>
        <v>286112.27</v>
      </c>
      <c r="F103" s="176">
        <f>E103/B103</f>
        <v>0.95758899405590669</v>
      </c>
      <c r="G103" s="176"/>
      <c r="H103" s="184"/>
      <c r="I103" s="179">
        <v>24894.76</v>
      </c>
      <c r="J103" s="179">
        <v>9027.1400000000012</v>
      </c>
      <c r="K103" s="179">
        <v>15723.83</v>
      </c>
      <c r="L103" s="179">
        <v>17767</v>
      </c>
      <c r="M103" s="179">
        <v>9836.1999999999989</v>
      </c>
      <c r="N103" s="179">
        <v>18607</v>
      </c>
      <c r="O103" s="179">
        <v>10327</v>
      </c>
      <c r="P103" s="179">
        <v>12985.33</v>
      </c>
      <c r="Q103" s="179">
        <v>13647.15</v>
      </c>
      <c r="R103" s="179">
        <v>5494</v>
      </c>
      <c r="S103" s="179">
        <v>6369</v>
      </c>
      <c r="T103" s="198">
        <v>15478</v>
      </c>
      <c r="U103" s="179">
        <v>17770</v>
      </c>
      <c r="V103" s="179">
        <v>14684.859999999999</v>
      </c>
      <c r="W103" s="179">
        <v>19155</v>
      </c>
      <c r="X103" s="179">
        <v>11700</v>
      </c>
      <c r="Y103" s="179">
        <v>10169</v>
      </c>
      <c r="Z103" s="179">
        <v>5268</v>
      </c>
      <c r="AA103" s="179">
        <v>13697</v>
      </c>
      <c r="AB103" s="179">
        <v>22821</v>
      </c>
      <c r="AC103" s="179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93.75" customHeight="1" collapsed="1" x14ac:dyDescent="0.2">
      <c r="A104" s="169" t="s">
        <v>86</v>
      </c>
      <c r="B104" s="199">
        <v>292136</v>
      </c>
      <c r="C104" s="200">
        <v>285548</v>
      </c>
      <c r="D104" s="200">
        <v>284098</v>
      </c>
      <c r="E104" s="200">
        <f>SUM(I104:AC104)</f>
        <v>275739.2</v>
      </c>
      <c r="F104" s="201">
        <f>E104/B104</f>
        <v>0.94387271681682505</v>
      </c>
      <c r="G104" s="201">
        <f>E104/C104</f>
        <v>0.96564920783896235</v>
      </c>
      <c r="H104" s="202">
        <v>21</v>
      </c>
      <c r="I104" s="207">
        <v>19618</v>
      </c>
      <c r="J104" s="207">
        <v>9027</v>
      </c>
      <c r="K104" s="207">
        <v>15724</v>
      </c>
      <c r="L104" s="207">
        <v>17767</v>
      </c>
      <c r="M104" s="222">
        <v>9703</v>
      </c>
      <c r="N104" s="222">
        <v>18607</v>
      </c>
      <c r="O104" s="222">
        <v>10327</v>
      </c>
      <c r="P104" s="222">
        <v>12352</v>
      </c>
      <c r="Q104" s="222">
        <v>13102</v>
      </c>
      <c r="R104" s="263">
        <v>5256</v>
      </c>
      <c r="S104" s="222">
        <v>6369</v>
      </c>
      <c r="T104" s="222">
        <v>15263</v>
      </c>
      <c r="U104" s="222">
        <v>16738</v>
      </c>
      <c r="V104" s="222">
        <v>14685</v>
      </c>
      <c r="W104" s="222">
        <v>18845</v>
      </c>
      <c r="X104" s="222">
        <v>11288.1</v>
      </c>
      <c r="Y104" s="222">
        <v>10169.1</v>
      </c>
      <c r="Z104" s="222">
        <v>5268</v>
      </c>
      <c r="AA104" s="222">
        <v>12924</v>
      </c>
      <c r="AB104" s="222">
        <v>22016</v>
      </c>
      <c r="AC104" s="222">
        <v>10691</v>
      </c>
      <c r="AD104" s="41"/>
      <c r="AE104" s="42">
        <f>X104/E104</f>
        <v>4.0937596105305306E-2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103.5" hidden="1" customHeight="1" x14ac:dyDescent="0.2">
      <c r="A105" s="170" t="s">
        <v>190</v>
      </c>
      <c r="B105" s="200">
        <v>293011</v>
      </c>
      <c r="C105" s="200"/>
      <c r="D105" s="200"/>
      <c r="E105" s="200">
        <f>SUM(I105:AC105)</f>
        <v>276011.27</v>
      </c>
      <c r="F105" s="201">
        <f t="shared" ref="F105:F106" si="41">E105/B105</f>
        <v>0.94198262181283299</v>
      </c>
      <c r="G105" s="201"/>
      <c r="H105" s="202"/>
      <c r="I105" s="207">
        <f>I103-I102-I101</f>
        <v>20063.759999999998</v>
      </c>
      <c r="J105" s="207">
        <f t="shared" ref="J105:AC105" si="42">J103-J102-J101</f>
        <v>9027.1400000000012</v>
      </c>
      <c r="K105" s="207">
        <f t="shared" si="42"/>
        <v>15723.83</v>
      </c>
      <c r="L105" s="207">
        <f t="shared" si="42"/>
        <v>17767</v>
      </c>
      <c r="M105" s="207">
        <f t="shared" si="42"/>
        <v>9703.1999999999989</v>
      </c>
      <c r="N105" s="207">
        <f t="shared" si="42"/>
        <v>18607</v>
      </c>
      <c r="O105" s="207">
        <f t="shared" si="42"/>
        <v>10247</v>
      </c>
      <c r="P105" s="207">
        <f>P103-P102-P101+328</f>
        <v>12352.33</v>
      </c>
      <c r="Q105" s="207">
        <f t="shared" si="42"/>
        <v>13102.15</v>
      </c>
      <c r="R105" s="207">
        <f>R103-R102-R101</f>
        <v>5256</v>
      </c>
      <c r="S105" s="207">
        <f t="shared" si="42"/>
        <v>6369</v>
      </c>
      <c r="T105" s="207">
        <f t="shared" si="42"/>
        <v>15263</v>
      </c>
      <c r="U105" s="207">
        <f t="shared" si="42"/>
        <v>16738</v>
      </c>
      <c r="V105" s="207">
        <f t="shared" si="42"/>
        <v>14684.859999999999</v>
      </c>
      <c r="W105" s="207">
        <f t="shared" si="42"/>
        <v>18845</v>
      </c>
      <c r="X105" s="207">
        <f>X103-X102-X101+124</f>
        <v>11194</v>
      </c>
      <c r="Y105" s="207">
        <f t="shared" si="42"/>
        <v>10169</v>
      </c>
      <c r="Z105" s="207">
        <f t="shared" si="42"/>
        <v>5268</v>
      </c>
      <c r="AA105" s="207">
        <f t="shared" si="42"/>
        <v>12924</v>
      </c>
      <c r="AB105" s="207">
        <f t="shared" si="42"/>
        <v>22016</v>
      </c>
      <c r="AC105" s="207">
        <f t="shared" si="42"/>
        <v>10691</v>
      </c>
      <c r="AE105" s="42">
        <f t="shared" ref="AE105:AE186" si="43">X105/E105</f>
        <v>4.0556314964965014E-2</v>
      </c>
      <c r="AF105" s="19"/>
      <c r="AG105" s="19"/>
      <c r="AH105" s="19"/>
      <c r="AI105" s="19"/>
      <c r="AR105" s="19"/>
      <c r="AS105" s="19"/>
    </row>
    <row r="106" spans="1:48" s="10" customFormat="1" ht="48" hidden="1" customHeight="1" x14ac:dyDescent="0.2">
      <c r="A106" s="171" t="s">
        <v>163</v>
      </c>
      <c r="B106" s="205">
        <v>0.98499999999999999</v>
      </c>
      <c r="C106" s="205"/>
      <c r="D106" s="205"/>
      <c r="E106" s="206">
        <f t="shared" ref="E106" si="44">E104/E105</f>
        <v>0.99901427938069343</v>
      </c>
      <c r="F106" s="201">
        <f t="shared" si="41"/>
        <v>1.0142276948027344</v>
      </c>
      <c r="G106" s="201"/>
      <c r="H106" s="206"/>
      <c r="I106" s="235">
        <f>I104/I105</f>
        <v>0.97778282834324182</v>
      </c>
      <c r="J106" s="235">
        <f>J104/J105</f>
        <v>0.9999844912120559</v>
      </c>
      <c r="K106" s="235">
        <f t="shared" ref="K106:AC106" si="45">K104/K105</f>
        <v>1.0000108116152362</v>
      </c>
      <c r="L106" s="235">
        <f t="shared" si="45"/>
        <v>1</v>
      </c>
      <c r="M106" s="235">
        <f t="shared" si="45"/>
        <v>0.99997938824305399</v>
      </c>
      <c r="N106" s="235">
        <f t="shared" si="45"/>
        <v>1</v>
      </c>
      <c r="O106" s="235">
        <f t="shared" si="45"/>
        <v>1.0078071630721186</v>
      </c>
      <c r="P106" s="235">
        <f t="shared" si="45"/>
        <v>0.99997328439249922</v>
      </c>
      <c r="Q106" s="235">
        <f>Q104/Q105</f>
        <v>0.99998855149727339</v>
      </c>
      <c r="R106" s="235">
        <f t="shared" si="45"/>
        <v>1</v>
      </c>
      <c r="S106" s="235">
        <f t="shared" si="45"/>
        <v>1</v>
      </c>
      <c r="T106" s="235">
        <f t="shared" si="45"/>
        <v>1</v>
      </c>
      <c r="U106" s="235">
        <f t="shared" si="45"/>
        <v>1</v>
      </c>
      <c r="V106" s="235">
        <f t="shared" si="45"/>
        <v>1.0000095336285126</v>
      </c>
      <c r="W106" s="235">
        <f t="shared" si="45"/>
        <v>1</v>
      </c>
      <c r="X106" s="235">
        <f>X104/X105</f>
        <v>1.0084062890834375</v>
      </c>
      <c r="Y106" s="235">
        <f t="shared" si="45"/>
        <v>1.0000098338086341</v>
      </c>
      <c r="Z106" s="235">
        <f t="shared" si="45"/>
        <v>1</v>
      </c>
      <c r="AA106" s="235">
        <f t="shared" si="45"/>
        <v>1</v>
      </c>
      <c r="AB106" s="235">
        <f>AB104/AB105</f>
        <v>1</v>
      </c>
      <c r="AC106" s="235">
        <f t="shared" si="45"/>
        <v>1</v>
      </c>
      <c r="AE106" s="42">
        <f t="shared" si="43"/>
        <v>1.0094012767350697</v>
      </c>
      <c r="AF106" s="19"/>
      <c r="AG106" s="19"/>
      <c r="AH106" s="19"/>
      <c r="AI106" s="19"/>
      <c r="AR106" s="19"/>
      <c r="AS106" s="19"/>
    </row>
    <row r="107" spans="1:48" s="10" customFormat="1" ht="48" hidden="1" customHeight="1" x14ac:dyDescent="0.2">
      <c r="A107" s="171" t="s">
        <v>91</v>
      </c>
      <c r="B107" s="245">
        <v>4473</v>
      </c>
      <c r="C107" s="200"/>
      <c r="D107" s="200"/>
      <c r="E107" s="203">
        <f>SUM(I107:AC107)</f>
        <v>272.06999999999607</v>
      </c>
      <c r="F107" s="213">
        <f>E107/B107</f>
        <v>6.0824949698188253E-2</v>
      </c>
      <c r="G107" s="201"/>
      <c r="H107" s="202"/>
      <c r="I107" s="207">
        <f>I105-I104</f>
        <v>445.7599999999984</v>
      </c>
      <c r="J107" s="207">
        <f t="shared" ref="J107:AC107" si="46">J105-J104</f>
        <v>0.14000000000123691</v>
      </c>
      <c r="K107" s="207">
        <f t="shared" si="46"/>
        <v>-0.17000000000007276</v>
      </c>
      <c r="L107" s="207">
        <f t="shared" si="46"/>
        <v>0</v>
      </c>
      <c r="M107" s="207">
        <f t="shared" si="46"/>
        <v>0.19999999999890861</v>
      </c>
      <c r="N107" s="207">
        <f t="shared" si="46"/>
        <v>0</v>
      </c>
      <c r="O107" s="207">
        <f t="shared" si="46"/>
        <v>-80</v>
      </c>
      <c r="P107" s="207">
        <f t="shared" si="46"/>
        <v>0.32999999999992724</v>
      </c>
      <c r="Q107" s="207">
        <f t="shared" si="46"/>
        <v>0.1499999999996362</v>
      </c>
      <c r="R107" s="207">
        <f t="shared" si="46"/>
        <v>0</v>
      </c>
      <c r="S107" s="207">
        <f t="shared" si="46"/>
        <v>0</v>
      </c>
      <c r="T107" s="207">
        <f t="shared" si="46"/>
        <v>0</v>
      </c>
      <c r="U107" s="207">
        <f t="shared" si="46"/>
        <v>0</v>
      </c>
      <c r="V107" s="207">
        <f t="shared" si="46"/>
        <v>-0.14000000000123691</v>
      </c>
      <c r="W107" s="207">
        <f t="shared" si="46"/>
        <v>0</v>
      </c>
      <c r="X107" s="207">
        <f t="shared" si="46"/>
        <v>-94.100000000000364</v>
      </c>
      <c r="Y107" s="207">
        <f t="shared" si="46"/>
        <v>-0.1000000000003638</v>
      </c>
      <c r="Z107" s="207">
        <f t="shared" si="46"/>
        <v>0</v>
      </c>
      <c r="AA107" s="207">
        <f t="shared" si="46"/>
        <v>0</v>
      </c>
      <c r="AB107" s="207">
        <f t="shared" si="46"/>
        <v>0</v>
      </c>
      <c r="AC107" s="207">
        <f t="shared" si="46"/>
        <v>0</v>
      </c>
      <c r="AD107" s="41"/>
      <c r="AE107" s="42">
        <f t="shared" si="43"/>
        <v>-0.34586687249605513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48" customHeight="1" x14ac:dyDescent="0.2">
      <c r="A108" s="170" t="s">
        <v>87</v>
      </c>
      <c r="B108" s="203">
        <v>159791</v>
      </c>
      <c r="C108" s="200">
        <v>161250</v>
      </c>
      <c r="D108" s="200"/>
      <c r="E108" s="203">
        <f t="shared" si="36"/>
        <v>160833.1</v>
      </c>
      <c r="F108" s="213">
        <f>E108/B108</f>
        <v>1.006521643897341</v>
      </c>
      <c r="G108" s="201">
        <f t="shared" ref="G108:G185" si="47">E108/C108</f>
        <v>0.99741457364341091</v>
      </c>
      <c r="H108" s="202">
        <v>21</v>
      </c>
      <c r="I108" s="207">
        <v>18301</v>
      </c>
      <c r="J108" s="207">
        <v>5543</v>
      </c>
      <c r="K108" s="207">
        <v>6569</v>
      </c>
      <c r="L108" s="207">
        <v>8865</v>
      </c>
      <c r="M108" s="207">
        <v>4461</v>
      </c>
      <c r="N108" s="207">
        <v>13627</v>
      </c>
      <c r="O108" s="207">
        <v>6177</v>
      </c>
      <c r="P108" s="207">
        <v>5875</v>
      </c>
      <c r="Q108" s="207">
        <v>7788</v>
      </c>
      <c r="R108" s="208">
        <v>2148.8000000000002</v>
      </c>
      <c r="S108" s="207">
        <v>2330</v>
      </c>
      <c r="T108" s="207">
        <v>8975</v>
      </c>
      <c r="U108" s="207">
        <v>12064</v>
      </c>
      <c r="V108" s="207">
        <v>10123</v>
      </c>
      <c r="W108" s="207">
        <v>11158</v>
      </c>
      <c r="X108" s="207">
        <v>5697</v>
      </c>
      <c r="Y108" s="207">
        <v>5600.3</v>
      </c>
      <c r="Z108" s="207">
        <v>2535</v>
      </c>
      <c r="AA108" s="207">
        <v>6739</v>
      </c>
      <c r="AB108" s="207">
        <v>10570</v>
      </c>
      <c r="AC108" s="207">
        <v>5687</v>
      </c>
      <c r="AE108" s="42">
        <f t="shared" si="43"/>
        <v>3.5421813047189915E-2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149838.20000000001</v>
      </c>
    </row>
    <row r="109" spans="1:48" s="10" customFormat="1" ht="50.25" customHeight="1" x14ac:dyDescent="0.2">
      <c r="A109" s="170" t="s">
        <v>88</v>
      </c>
      <c r="B109" s="203">
        <v>9604</v>
      </c>
      <c r="C109" s="200">
        <v>7568</v>
      </c>
      <c r="D109" s="200"/>
      <c r="E109" s="203">
        <f t="shared" si="36"/>
        <v>7116.4</v>
      </c>
      <c r="F109" s="213">
        <f>E109/B109</f>
        <v>0.74098292378175756</v>
      </c>
      <c r="G109" s="201">
        <f t="shared" si="47"/>
        <v>0.94032769556025364</v>
      </c>
      <c r="H109" s="202">
        <v>16</v>
      </c>
      <c r="I109" s="207">
        <v>300</v>
      </c>
      <c r="J109" s="207">
        <v>366</v>
      </c>
      <c r="K109" s="207"/>
      <c r="L109" s="207">
        <v>331</v>
      </c>
      <c r="M109" s="207"/>
      <c r="N109" s="207">
        <v>300</v>
      </c>
      <c r="O109" s="207">
        <v>982</v>
      </c>
      <c r="P109" s="207">
        <v>254</v>
      </c>
      <c r="Q109" s="207"/>
      <c r="R109" s="208">
        <v>101.4</v>
      </c>
      <c r="S109" s="207">
        <v>896</v>
      </c>
      <c r="T109" s="207">
        <v>337</v>
      </c>
      <c r="U109" s="207"/>
      <c r="V109" s="207">
        <v>299</v>
      </c>
      <c r="W109" s="207">
        <v>186</v>
      </c>
      <c r="X109" s="207">
        <v>22</v>
      </c>
      <c r="Y109" s="207"/>
      <c r="Z109" s="207">
        <v>30</v>
      </c>
      <c r="AA109" s="207">
        <v>555</v>
      </c>
      <c r="AB109" s="207">
        <v>1428</v>
      </c>
      <c r="AC109" s="207">
        <v>729</v>
      </c>
      <c r="AE109" s="42">
        <f t="shared" si="43"/>
        <v>3.0914507335169468E-3</v>
      </c>
      <c r="AF109" s="19"/>
      <c r="AG109" s="19"/>
      <c r="AH109" s="19"/>
      <c r="AI109" s="19"/>
      <c r="AP109" s="10">
        <v>1238</v>
      </c>
      <c r="AR109" s="19"/>
      <c r="AS109" s="19"/>
      <c r="AV109" s="41">
        <f t="shared" ref="AV109:AV112" si="48">B109-AP109</f>
        <v>8366</v>
      </c>
    </row>
    <row r="110" spans="1:48" s="10" customFormat="1" ht="50.25" hidden="1" customHeight="1" x14ac:dyDescent="0.2">
      <c r="A110" s="170" t="s">
        <v>230</v>
      </c>
      <c r="B110" s="203"/>
      <c r="C110" s="200">
        <v>7568</v>
      </c>
      <c r="D110" s="200"/>
      <c r="E110" s="203">
        <f t="shared" si="36"/>
        <v>7433</v>
      </c>
      <c r="F110" s="213"/>
      <c r="G110" s="201"/>
      <c r="H110" s="202"/>
      <c r="I110" s="207">
        <v>300</v>
      </c>
      <c r="J110" s="207">
        <v>427</v>
      </c>
      <c r="K110" s="207">
        <v>45</v>
      </c>
      <c r="L110" s="207">
        <v>964</v>
      </c>
      <c r="M110" s="207">
        <v>78</v>
      </c>
      <c r="N110" s="207">
        <v>300</v>
      </c>
      <c r="O110" s="207">
        <v>482</v>
      </c>
      <c r="P110" s="207">
        <v>254</v>
      </c>
      <c r="Q110" s="207">
        <v>0</v>
      </c>
      <c r="R110" s="208">
        <v>101</v>
      </c>
      <c r="S110" s="207">
        <v>896</v>
      </c>
      <c r="T110" s="207">
        <v>337</v>
      </c>
      <c r="U110" s="207">
        <v>299</v>
      </c>
      <c r="V110" s="207">
        <v>0</v>
      </c>
      <c r="W110" s="207">
        <v>186</v>
      </c>
      <c r="X110" s="207">
        <v>22</v>
      </c>
      <c r="Y110" s="207">
        <v>0</v>
      </c>
      <c r="Z110" s="207">
        <v>30</v>
      </c>
      <c r="AA110" s="207">
        <v>555</v>
      </c>
      <c r="AB110" s="207">
        <v>1428</v>
      </c>
      <c r="AC110" s="207">
        <v>729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hidden="1" customHeight="1" x14ac:dyDescent="0.2">
      <c r="A111" s="170" t="s">
        <v>229</v>
      </c>
      <c r="B111" s="203"/>
      <c r="C111" s="200"/>
      <c r="D111" s="200"/>
      <c r="E111" s="204">
        <f>E109/E110*100</f>
        <v>95.74061617112875</v>
      </c>
      <c r="F111" s="204" t="e">
        <f t="shared" ref="F111:AC111" si="49">F109/F110*100</f>
        <v>#DIV/0!</v>
      </c>
      <c r="G111" s="204" t="e">
        <f t="shared" si="49"/>
        <v>#DIV/0!</v>
      </c>
      <c r="H111" s="204" t="e">
        <f t="shared" si="49"/>
        <v>#DIV/0!</v>
      </c>
      <c r="I111" s="208">
        <f t="shared" si="49"/>
        <v>100</v>
      </c>
      <c r="J111" s="208">
        <f t="shared" si="49"/>
        <v>85.714285714285708</v>
      </c>
      <c r="K111" s="208">
        <f t="shared" si="49"/>
        <v>0</v>
      </c>
      <c r="L111" s="208">
        <f t="shared" si="49"/>
        <v>34.336099585062243</v>
      </c>
      <c r="M111" s="208">
        <f t="shared" si="49"/>
        <v>0</v>
      </c>
      <c r="N111" s="208">
        <f t="shared" si="49"/>
        <v>100</v>
      </c>
      <c r="O111" s="208">
        <f t="shared" si="49"/>
        <v>203.7344398340249</v>
      </c>
      <c r="P111" s="208">
        <f t="shared" si="49"/>
        <v>100</v>
      </c>
      <c r="Q111" s="208" t="e">
        <f t="shared" si="49"/>
        <v>#DIV/0!</v>
      </c>
      <c r="R111" s="208">
        <f t="shared" si="49"/>
        <v>100.39603960396039</v>
      </c>
      <c r="S111" s="208">
        <f t="shared" si="49"/>
        <v>100</v>
      </c>
      <c r="T111" s="208">
        <f t="shared" si="49"/>
        <v>100</v>
      </c>
      <c r="U111" s="208">
        <f t="shared" si="49"/>
        <v>0</v>
      </c>
      <c r="V111" s="208" t="e">
        <f t="shared" si="49"/>
        <v>#DIV/0!</v>
      </c>
      <c r="W111" s="208">
        <f t="shared" si="49"/>
        <v>100</v>
      </c>
      <c r="X111" s="208">
        <f t="shared" si="49"/>
        <v>100</v>
      </c>
      <c r="Y111" s="208" t="e">
        <f t="shared" si="49"/>
        <v>#DIV/0!</v>
      </c>
      <c r="Z111" s="208">
        <f t="shared" si="49"/>
        <v>100</v>
      </c>
      <c r="AA111" s="208">
        <f t="shared" si="49"/>
        <v>100</v>
      </c>
      <c r="AB111" s="208">
        <f t="shared" si="49"/>
        <v>100</v>
      </c>
      <c r="AC111" s="208">
        <f t="shared" si="49"/>
        <v>100</v>
      </c>
      <c r="AE111" s="42"/>
      <c r="AF111" s="19"/>
      <c r="AG111" s="19"/>
      <c r="AH111" s="19"/>
      <c r="AI111" s="19"/>
      <c r="AR111" s="19"/>
      <c r="AS111" s="19"/>
      <c r="AV111" s="41"/>
    </row>
    <row r="112" spans="1:48" s="10" customFormat="1" ht="48" customHeight="1" x14ac:dyDescent="0.2">
      <c r="A112" s="170" t="s">
        <v>89</v>
      </c>
      <c r="B112" s="203">
        <v>91564</v>
      </c>
      <c r="C112" s="200">
        <v>76549</v>
      </c>
      <c r="D112" s="200"/>
      <c r="E112" s="203">
        <f t="shared" si="36"/>
        <v>71913.299999999988</v>
      </c>
      <c r="F112" s="213">
        <f>E112/B112</f>
        <v>0.78538836223843422</v>
      </c>
      <c r="G112" s="201">
        <f t="shared" si="47"/>
        <v>0.93944140354544137</v>
      </c>
      <c r="H112" s="202">
        <v>20</v>
      </c>
      <c r="I112" s="207">
        <v>392</v>
      </c>
      <c r="J112" s="207">
        <v>2016</v>
      </c>
      <c r="K112" s="207">
        <v>6087</v>
      </c>
      <c r="L112" s="207">
        <v>7095</v>
      </c>
      <c r="M112" s="207">
        <v>2708</v>
      </c>
      <c r="N112" s="207">
        <v>4680</v>
      </c>
      <c r="O112" s="207">
        <v>2060</v>
      </c>
      <c r="P112" s="207">
        <v>4730</v>
      </c>
      <c r="Q112" s="207">
        <v>2528</v>
      </c>
      <c r="R112" s="208">
        <v>1590.2</v>
      </c>
      <c r="S112" s="207">
        <v>2391</v>
      </c>
      <c r="T112" s="207">
        <v>2886</v>
      </c>
      <c r="U112" s="207">
        <v>3004</v>
      </c>
      <c r="V112" s="207">
        <v>4012</v>
      </c>
      <c r="W112" s="207">
        <v>5312</v>
      </c>
      <c r="X112" s="208">
        <v>3532.1</v>
      </c>
      <c r="Y112" s="207"/>
      <c r="Z112" s="207">
        <v>2104</v>
      </c>
      <c r="AA112" s="207">
        <v>4491</v>
      </c>
      <c r="AB112" s="207">
        <v>6550</v>
      </c>
      <c r="AC112" s="207">
        <v>3745</v>
      </c>
      <c r="AE112" s="42">
        <f t="shared" si="43"/>
        <v>4.9116088400893862E-2</v>
      </c>
      <c r="AF112" s="19"/>
      <c r="AG112" s="19"/>
      <c r="AH112" s="19"/>
      <c r="AI112" s="19"/>
      <c r="AP112" s="10">
        <v>1551</v>
      </c>
      <c r="AR112" s="19"/>
      <c r="AS112" s="19"/>
      <c r="AV112" s="41">
        <f t="shared" si="48"/>
        <v>90013</v>
      </c>
    </row>
    <row r="113" spans="1:48" s="10" customFormat="1" ht="30" hidden="1" customHeight="1" x14ac:dyDescent="0.2">
      <c r="A113" s="170" t="s">
        <v>231</v>
      </c>
      <c r="B113" s="203"/>
      <c r="C113" s="200">
        <v>76549</v>
      </c>
      <c r="D113" s="200"/>
      <c r="E113" s="203"/>
      <c r="F113" s="213"/>
      <c r="G113" s="201"/>
      <c r="H113" s="202"/>
      <c r="I113" s="207">
        <v>392</v>
      </c>
      <c r="J113" s="207">
        <v>2066</v>
      </c>
      <c r="K113" s="207">
        <v>5788</v>
      </c>
      <c r="L113" s="207">
        <v>7096</v>
      </c>
      <c r="M113" s="207">
        <v>2723</v>
      </c>
      <c r="N113" s="207">
        <v>3788</v>
      </c>
      <c r="O113" s="207">
        <v>2060</v>
      </c>
      <c r="P113" s="207">
        <v>4544</v>
      </c>
      <c r="Q113" s="207">
        <v>2992</v>
      </c>
      <c r="R113" s="208">
        <v>1609</v>
      </c>
      <c r="S113" s="207">
        <v>2391</v>
      </c>
      <c r="T113" s="207">
        <v>3795</v>
      </c>
      <c r="U113" s="207">
        <v>4120</v>
      </c>
      <c r="V113" s="207">
        <v>3312</v>
      </c>
      <c r="W113" s="207">
        <v>5352</v>
      </c>
      <c r="X113" s="208">
        <v>3565</v>
      </c>
      <c r="Y113" s="207">
        <v>2705</v>
      </c>
      <c r="Z113" s="207">
        <v>2104</v>
      </c>
      <c r="AA113" s="207">
        <v>4606</v>
      </c>
      <c r="AB113" s="207">
        <v>6739</v>
      </c>
      <c r="AC113" s="207">
        <v>3745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hidden="1" customHeight="1" x14ac:dyDescent="0.2">
      <c r="A114" s="170" t="s">
        <v>229</v>
      </c>
      <c r="B114" s="203"/>
      <c r="C114" s="200"/>
      <c r="D114" s="200"/>
      <c r="E114" s="208" t="e">
        <f t="shared" ref="E114:AB114" si="50">E112/E113*100</f>
        <v>#DIV/0!</v>
      </c>
      <c r="F114" s="208" t="e">
        <f t="shared" si="50"/>
        <v>#DIV/0!</v>
      </c>
      <c r="G114" s="208" t="e">
        <f t="shared" si="50"/>
        <v>#DIV/0!</v>
      </c>
      <c r="H114" s="208" t="e">
        <f t="shared" si="50"/>
        <v>#DIV/0!</v>
      </c>
      <c r="I114" s="208">
        <f t="shared" si="50"/>
        <v>100</v>
      </c>
      <c r="J114" s="208">
        <f t="shared" si="50"/>
        <v>97.579864472410463</v>
      </c>
      <c r="K114" s="208">
        <f t="shared" si="50"/>
        <v>105.16586040082929</v>
      </c>
      <c r="L114" s="208">
        <f t="shared" si="50"/>
        <v>99.9859075535513</v>
      </c>
      <c r="M114" s="208">
        <f t="shared" si="50"/>
        <v>99.449136981270655</v>
      </c>
      <c r="N114" s="208">
        <f t="shared" si="50"/>
        <v>123.54804646251321</v>
      </c>
      <c r="O114" s="208">
        <f t="shared" si="50"/>
        <v>100</v>
      </c>
      <c r="P114" s="208">
        <f t="shared" si="50"/>
        <v>104.09330985915493</v>
      </c>
      <c r="Q114" s="208">
        <f t="shared" si="50"/>
        <v>84.491978609625676</v>
      </c>
      <c r="R114" s="208">
        <f t="shared" si="50"/>
        <v>98.831572405220641</v>
      </c>
      <c r="S114" s="208">
        <f t="shared" si="50"/>
        <v>100</v>
      </c>
      <c r="T114" s="208">
        <f t="shared" si="50"/>
        <v>76.047430830039531</v>
      </c>
      <c r="U114" s="208">
        <f t="shared" si="50"/>
        <v>72.912621359223309</v>
      </c>
      <c r="V114" s="208">
        <f t="shared" si="50"/>
        <v>121.1352657004831</v>
      </c>
      <c r="W114" s="208">
        <f t="shared" si="50"/>
        <v>99.252615844544096</v>
      </c>
      <c r="X114" s="208">
        <f t="shared" si="50"/>
        <v>99.077138849929867</v>
      </c>
      <c r="Y114" s="208">
        <f t="shared" si="50"/>
        <v>0</v>
      </c>
      <c r="Z114" s="208">
        <f t="shared" si="50"/>
        <v>100</v>
      </c>
      <c r="AA114" s="208">
        <f t="shared" si="50"/>
        <v>97.503256621797647</v>
      </c>
      <c r="AB114" s="208">
        <f t="shared" si="50"/>
        <v>97.195429588959783</v>
      </c>
      <c r="AC114" s="208">
        <f>AC112/AC113*100</f>
        <v>100</v>
      </c>
      <c r="AE114" s="42"/>
      <c r="AF114" s="19"/>
      <c r="AG114" s="19"/>
      <c r="AH114" s="19"/>
      <c r="AI114" s="19"/>
      <c r="AR114" s="19"/>
      <c r="AS114" s="19"/>
      <c r="AV114" s="41"/>
    </row>
    <row r="115" spans="1:48" s="10" customFormat="1" ht="48" customHeight="1" x14ac:dyDescent="0.2">
      <c r="A115" s="170" t="s">
        <v>90</v>
      </c>
      <c r="B115" s="203">
        <v>2593</v>
      </c>
      <c r="C115" s="200">
        <v>1010</v>
      </c>
      <c r="D115" s="200"/>
      <c r="E115" s="200">
        <f>SUM(I115:AC115)</f>
        <v>668</v>
      </c>
      <c r="F115" s="213">
        <f t="shared" ref="F115:F128" si="51">E115/B115</f>
        <v>0.25761666023910529</v>
      </c>
      <c r="G115" s="201">
        <f t="shared" si="47"/>
        <v>0.66138613861386142</v>
      </c>
      <c r="H115" s="202">
        <v>8</v>
      </c>
      <c r="I115" s="209">
        <v>60</v>
      </c>
      <c r="J115" s="209">
        <v>15</v>
      </c>
      <c r="K115" s="209">
        <v>173</v>
      </c>
      <c r="L115" s="209">
        <v>50</v>
      </c>
      <c r="M115" s="209"/>
      <c r="N115" s="209"/>
      <c r="O115" s="209"/>
      <c r="P115" s="209"/>
      <c r="Q115" s="209"/>
      <c r="R115" s="209">
        <v>30</v>
      </c>
      <c r="S115" s="209"/>
      <c r="T115" s="209"/>
      <c r="U115" s="209">
        <v>8</v>
      </c>
      <c r="V115" s="209"/>
      <c r="W115" s="209"/>
      <c r="X115" s="209"/>
      <c r="Y115" s="209"/>
      <c r="Z115" s="209">
        <v>100</v>
      </c>
      <c r="AA115" s="209"/>
      <c r="AB115" s="209">
        <v>232</v>
      </c>
      <c r="AC115" s="209"/>
      <c r="AE115" s="42">
        <f t="shared" si="43"/>
        <v>0</v>
      </c>
      <c r="AF115" s="19"/>
      <c r="AG115" s="19"/>
      <c r="AH115" s="19"/>
      <c r="AI115" s="19"/>
      <c r="AR115" s="19"/>
      <c r="AS115" s="19"/>
    </row>
    <row r="116" spans="1:48" s="10" customFormat="1" ht="30" hidden="1" customHeight="1" x14ac:dyDescent="0.2">
      <c r="A116" s="170" t="s">
        <v>232</v>
      </c>
      <c r="B116" s="203"/>
      <c r="C116" s="200">
        <v>1010</v>
      </c>
      <c r="D116" s="200"/>
      <c r="E116" s="200"/>
      <c r="F116" s="213"/>
      <c r="G116" s="201"/>
      <c r="H116" s="202"/>
      <c r="I116" s="210">
        <v>224</v>
      </c>
      <c r="J116" s="210">
        <v>24</v>
      </c>
      <c r="K116" s="210">
        <v>173</v>
      </c>
      <c r="L116" s="210">
        <v>50</v>
      </c>
      <c r="M116" s="210">
        <v>0</v>
      </c>
      <c r="N116" s="210">
        <v>0</v>
      </c>
      <c r="O116" s="210">
        <v>0</v>
      </c>
      <c r="P116" s="210">
        <v>0</v>
      </c>
      <c r="Q116" s="210">
        <v>0</v>
      </c>
      <c r="R116" s="210">
        <v>30</v>
      </c>
      <c r="S116" s="210">
        <v>0</v>
      </c>
      <c r="T116" s="210">
        <v>30</v>
      </c>
      <c r="U116" s="210">
        <v>0</v>
      </c>
      <c r="V116" s="210">
        <v>76</v>
      </c>
      <c r="W116" s="210">
        <v>0</v>
      </c>
      <c r="X116" s="210">
        <v>0</v>
      </c>
      <c r="Y116" s="210">
        <v>80</v>
      </c>
      <c r="Z116" s="210">
        <v>100</v>
      </c>
      <c r="AA116" s="210">
        <v>0</v>
      </c>
      <c r="AB116" s="210">
        <v>232</v>
      </c>
      <c r="AC116" s="210">
        <v>0</v>
      </c>
      <c r="AE116" s="42"/>
      <c r="AF116" s="19"/>
      <c r="AG116" s="19"/>
      <c r="AH116" s="19"/>
      <c r="AI116" s="19"/>
      <c r="AR116" s="19"/>
      <c r="AS116" s="19"/>
    </row>
    <row r="117" spans="1:48" s="10" customFormat="1" ht="30" hidden="1" customHeight="1" x14ac:dyDescent="0.2">
      <c r="A117" s="170" t="s">
        <v>229</v>
      </c>
      <c r="B117" s="203"/>
      <c r="C117" s="200"/>
      <c r="D117" s="200"/>
      <c r="E117" s="211" t="e">
        <f>E115/E116*100</f>
        <v>#DIV/0!</v>
      </c>
      <c r="F117" s="204" t="e">
        <f t="shared" ref="F117:AD117" si="52">F115/F116*100</f>
        <v>#DIV/0!</v>
      </c>
      <c r="G117" s="211" t="e">
        <f t="shared" si="52"/>
        <v>#DIV/0!</v>
      </c>
      <c r="H117" s="211" t="e">
        <f t="shared" si="52"/>
        <v>#DIV/0!</v>
      </c>
      <c r="I117" s="263">
        <f t="shared" si="52"/>
        <v>26.785714285714285</v>
      </c>
      <c r="J117" s="263">
        <f t="shared" si="52"/>
        <v>62.5</v>
      </c>
      <c r="K117" s="263">
        <f t="shared" si="52"/>
        <v>100</v>
      </c>
      <c r="L117" s="263">
        <f t="shared" si="52"/>
        <v>100</v>
      </c>
      <c r="M117" s="263" t="e">
        <f t="shared" si="52"/>
        <v>#DIV/0!</v>
      </c>
      <c r="N117" s="263" t="e">
        <f t="shared" si="52"/>
        <v>#DIV/0!</v>
      </c>
      <c r="O117" s="263" t="e">
        <f t="shared" si="52"/>
        <v>#DIV/0!</v>
      </c>
      <c r="P117" s="263" t="e">
        <f t="shared" si="52"/>
        <v>#DIV/0!</v>
      </c>
      <c r="Q117" s="263" t="e">
        <f t="shared" si="52"/>
        <v>#DIV/0!</v>
      </c>
      <c r="R117" s="263">
        <f t="shared" si="52"/>
        <v>100</v>
      </c>
      <c r="S117" s="263" t="e">
        <f t="shared" si="52"/>
        <v>#DIV/0!</v>
      </c>
      <c r="T117" s="263">
        <f t="shared" si="52"/>
        <v>0</v>
      </c>
      <c r="U117" s="263" t="e">
        <f t="shared" si="52"/>
        <v>#DIV/0!</v>
      </c>
      <c r="V117" s="263">
        <f t="shared" si="52"/>
        <v>0</v>
      </c>
      <c r="W117" s="263" t="e">
        <f t="shared" si="52"/>
        <v>#DIV/0!</v>
      </c>
      <c r="X117" s="263" t="e">
        <f t="shared" si="52"/>
        <v>#DIV/0!</v>
      </c>
      <c r="Y117" s="263">
        <f t="shared" si="52"/>
        <v>0</v>
      </c>
      <c r="Z117" s="263">
        <f t="shared" si="52"/>
        <v>100</v>
      </c>
      <c r="AA117" s="263" t="e">
        <f t="shared" si="52"/>
        <v>#DIV/0!</v>
      </c>
      <c r="AB117" s="263">
        <f t="shared" si="52"/>
        <v>100</v>
      </c>
      <c r="AC117" s="263" t="e">
        <f t="shared" si="52"/>
        <v>#DIV/0!</v>
      </c>
      <c r="AD117" s="8" t="e">
        <f t="shared" si="52"/>
        <v>#DIV/0!</v>
      </c>
      <c r="AE117" s="42"/>
      <c r="AF117" s="19"/>
      <c r="AG117" s="19"/>
      <c r="AH117" s="19"/>
      <c r="AI117" s="19"/>
      <c r="AR117" s="19"/>
      <c r="AS117" s="19"/>
    </row>
    <row r="118" spans="1:48" s="10" customFormat="1" ht="48" customHeight="1" x14ac:dyDescent="0.2">
      <c r="A118" s="170" t="s">
        <v>192</v>
      </c>
      <c r="B118" s="203">
        <v>1725</v>
      </c>
      <c r="C118" s="200">
        <v>944</v>
      </c>
      <c r="D118" s="200"/>
      <c r="E118" s="200">
        <f t="shared" si="36"/>
        <v>590</v>
      </c>
      <c r="F118" s="213">
        <f t="shared" si="51"/>
        <v>0.34202898550724636</v>
      </c>
      <c r="G118" s="201">
        <f t="shared" si="47"/>
        <v>0.625</v>
      </c>
      <c r="H118" s="202">
        <v>4</v>
      </c>
      <c r="I118" s="212"/>
      <c r="J118" s="212"/>
      <c r="K118" s="207"/>
      <c r="L118" s="207">
        <v>200</v>
      </c>
      <c r="M118" s="207"/>
      <c r="N118" s="207"/>
      <c r="O118" s="207">
        <v>80</v>
      </c>
      <c r="P118" s="207"/>
      <c r="Q118" s="207">
        <v>110</v>
      </c>
      <c r="R118" s="207"/>
      <c r="S118" s="207"/>
      <c r="T118" s="207"/>
      <c r="U118" s="207"/>
      <c r="V118" s="207"/>
      <c r="W118" s="207"/>
      <c r="X118" s="207">
        <v>200</v>
      </c>
      <c r="Y118" s="207"/>
      <c r="Z118" s="207"/>
      <c r="AA118" s="207"/>
      <c r="AB118" s="207"/>
      <c r="AC118" s="207"/>
      <c r="AE118" s="42">
        <f t="shared" si="43"/>
        <v>0.33898305084745761</v>
      </c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70" t="s">
        <v>233</v>
      </c>
      <c r="B119" s="200"/>
      <c r="C119" s="200">
        <v>944</v>
      </c>
      <c r="D119" s="200"/>
      <c r="E119" s="200">
        <f t="shared" si="36"/>
        <v>944</v>
      </c>
      <c r="F119" s="201"/>
      <c r="G119" s="201"/>
      <c r="H119" s="202"/>
      <c r="I119" s="212">
        <v>284</v>
      </c>
      <c r="J119" s="212">
        <v>0</v>
      </c>
      <c r="K119" s="207">
        <v>50</v>
      </c>
      <c r="L119" s="207">
        <v>200</v>
      </c>
      <c r="M119" s="207">
        <v>0</v>
      </c>
      <c r="N119" s="207">
        <v>0</v>
      </c>
      <c r="O119" s="207">
        <v>0</v>
      </c>
      <c r="P119" s="207">
        <v>0</v>
      </c>
      <c r="Q119" s="207">
        <v>110</v>
      </c>
      <c r="R119" s="207">
        <v>0</v>
      </c>
      <c r="S119" s="207">
        <v>0</v>
      </c>
      <c r="T119" s="207">
        <v>0</v>
      </c>
      <c r="U119" s="207">
        <v>0</v>
      </c>
      <c r="V119" s="207">
        <v>0</v>
      </c>
      <c r="W119" s="207">
        <v>225</v>
      </c>
      <c r="X119" s="207">
        <v>0</v>
      </c>
      <c r="Y119" s="207">
        <v>75</v>
      </c>
      <c r="Z119" s="207">
        <v>0</v>
      </c>
      <c r="AA119" s="207">
        <v>0</v>
      </c>
      <c r="AB119" s="207">
        <v>0</v>
      </c>
      <c r="AC119" s="207">
        <v>0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hidden="1" customHeight="1" x14ac:dyDescent="0.2">
      <c r="A120" s="170" t="s">
        <v>229</v>
      </c>
      <c r="B120" s="200"/>
      <c r="C120" s="200"/>
      <c r="D120" s="200"/>
      <c r="E120" s="203">
        <f t="shared" ref="E120:AB120" si="53">E118/E119*100</f>
        <v>62.5</v>
      </c>
      <c r="F120" s="203" t="e">
        <f t="shared" si="53"/>
        <v>#DIV/0!</v>
      </c>
      <c r="G120" s="203" t="e">
        <f t="shared" si="53"/>
        <v>#DIV/0!</v>
      </c>
      <c r="H120" s="203" t="e">
        <f t="shared" si="53"/>
        <v>#DIV/0!</v>
      </c>
      <c r="I120" s="207">
        <f t="shared" si="53"/>
        <v>0</v>
      </c>
      <c r="J120" s="207" t="e">
        <f t="shared" si="53"/>
        <v>#DIV/0!</v>
      </c>
      <c r="K120" s="207">
        <f t="shared" si="53"/>
        <v>0</v>
      </c>
      <c r="L120" s="207">
        <f t="shared" si="53"/>
        <v>100</v>
      </c>
      <c r="M120" s="207" t="e">
        <f t="shared" si="53"/>
        <v>#DIV/0!</v>
      </c>
      <c r="N120" s="207" t="e">
        <f t="shared" si="53"/>
        <v>#DIV/0!</v>
      </c>
      <c r="O120" s="207" t="e">
        <f t="shared" si="53"/>
        <v>#DIV/0!</v>
      </c>
      <c r="P120" s="207" t="e">
        <f t="shared" si="53"/>
        <v>#DIV/0!</v>
      </c>
      <c r="Q120" s="207">
        <f t="shared" si="53"/>
        <v>100</v>
      </c>
      <c r="R120" s="207" t="e">
        <f t="shared" si="53"/>
        <v>#DIV/0!</v>
      </c>
      <c r="S120" s="207" t="e">
        <f t="shared" si="53"/>
        <v>#DIV/0!</v>
      </c>
      <c r="T120" s="207" t="e">
        <f t="shared" si="53"/>
        <v>#DIV/0!</v>
      </c>
      <c r="U120" s="207" t="e">
        <f t="shared" si="53"/>
        <v>#DIV/0!</v>
      </c>
      <c r="V120" s="207" t="e">
        <f t="shared" si="53"/>
        <v>#DIV/0!</v>
      </c>
      <c r="W120" s="207">
        <f t="shared" si="53"/>
        <v>0</v>
      </c>
      <c r="X120" s="207" t="e">
        <f t="shared" si="53"/>
        <v>#DIV/0!</v>
      </c>
      <c r="Y120" s="207">
        <f t="shared" si="53"/>
        <v>0</v>
      </c>
      <c r="Z120" s="207" t="e">
        <f t="shared" si="53"/>
        <v>#DIV/0!</v>
      </c>
      <c r="AA120" s="207" t="e">
        <f t="shared" si="53"/>
        <v>#DIV/0!</v>
      </c>
      <c r="AB120" s="207" t="e">
        <f t="shared" si="53"/>
        <v>#DIV/0!</v>
      </c>
      <c r="AC120" s="207" t="e">
        <f>AC118/AC119*100</f>
        <v>#DIV/0!</v>
      </c>
      <c r="AE120" s="42"/>
      <c r="AF120" s="19"/>
      <c r="AG120" s="19"/>
      <c r="AH120" s="19"/>
      <c r="AI120" s="19"/>
      <c r="AR120" s="19"/>
      <c r="AS120" s="19"/>
    </row>
    <row r="121" spans="1:48" s="10" customFormat="1" ht="28.5" hidden="1" customHeight="1" x14ac:dyDescent="0.2">
      <c r="A121" s="170" t="s">
        <v>237</v>
      </c>
      <c r="B121" s="200"/>
      <c r="C121" s="200"/>
      <c r="D121" s="200"/>
      <c r="E121" s="200">
        <f t="shared" si="36"/>
        <v>274453.27</v>
      </c>
      <c r="F121" s="203">
        <f>F105-F116-F119</f>
        <v>0.94198262181283299</v>
      </c>
      <c r="G121" s="203">
        <f>G105-G116-G119</f>
        <v>0</v>
      </c>
      <c r="H121" s="203">
        <f>H105-H116-H119</f>
        <v>0</v>
      </c>
      <c r="I121" s="207">
        <f>I105-I116-I119</f>
        <v>19555.759999999998</v>
      </c>
      <c r="J121" s="207">
        <f>J105-J116-J119</f>
        <v>9003.1400000000012</v>
      </c>
      <c r="K121" s="207">
        <f>K105-K116-K119+K115</f>
        <v>15673.83</v>
      </c>
      <c r="L121" s="207">
        <f t="shared" ref="L121:AA121" si="54">L105-L116-L119</f>
        <v>17517</v>
      </c>
      <c r="M121" s="207">
        <f t="shared" si="54"/>
        <v>9703.1999999999989</v>
      </c>
      <c r="N121" s="207">
        <f t="shared" si="54"/>
        <v>18607</v>
      </c>
      <c r="O121" s="207">
        <f t="shared" si="54"/>
        <v>10247</v>
      </c>
      <c r="P121" s="207">
        <f t="shared" si="54"/>
        <v>12352.33</v>
      </c>
      <c r="Q121" s="207">
        <f t="shared" si="54"/>
        <v>12992.15</v>
      </c>
      <c r="R121" s="207">
        <f t="shared" si="54"/>
        <v>5226</v>
      </c>
      <c r="S121" s="207">
        <f t="shared" si="54"/>
        <v>6369</v>
      </c>
      <c r="T121" s="207">
        <f t="shared" si="54"/>
        <v>15233</v>
      </c>
      <c r="U121" s="207">
        <f t="shared" si="54"/>
        <v>16738</v>
      </c>
      <c r="V121" s="207">
        <f t="shared" si="54"/>
        <v>14608.859999999999</v>
      </c>
      <c r="W121" s="207">
        <f t="shared" si="54"/>
        <v>18620</v>
      </c>
      <c r="X121" s="207">
        <f t="shared" si="54"/>
        <v>11194</v>
      </c>
      <c r="Y121" s="207">
        <f t="shared" si="54"/>
        <v>10014</v>
      </c>
      <c r="Z121" s="207">
        <f t="shared" si="54"/>
        <v>5168</v>
      </c>
      <c r="AA121" s="207">
        <f t="shared" si="54"/>
        <v>12924</v>
      </c>
      <c r="AB121" s="207">
        <f>AB105-AB116-AB119+AB115</f>
        <v>22016</v>
      </c>
      <c r="AC121" s="207">
        <f>AC105-AC116-AC119</f>
        <v>10691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70" t="s">
        <v>238</v>
      </c>
      <c r="B122" s="200"/>
      <c r="C122" s="200"/>
      <c r="D122" s="200"/>
      <c r="E122" s="213">
        <f t="shared" ref="E122:AC122" si="55">E104/E121</f>
        <v>1.0046854242254064</v>
      </c>
      <c r="F122" s="213">
        <f t="shared" si="55"/>
        <v>1.0020065072966575</v>
      </c>
      <c r="G122" s="213" t="e">
        <f t="shared" si="55"/>
        <v>#DIV/0!</v>
      </c>
      <c r="H122" s="213" t="e">
        <f t="shared" si="55"/>
        <v>#DIV/0!</v>
      </c>
      <c r="I122" s="264">
        <f t="shared" si="55"/>
        <v>1.0031826939991082</v>
      </c>
      <c r="J122" s="264">
        <f t="shared" si="55"/>
        <v>1.0026501864904909</v>
      </c>
      <c r="K122" s="264">
        <f t="shared" si="55"/>
        <v>1.0032008768756584</v>
      </c>
      <c r="L122" s="264">
        <f t="shared" si="55"/>
        <v>1.0142718502026602</v>
      </c>
      <c r="M122" s="264">
        <f t="shared" si="55"/>
        <v>0.99997938824305399</v>
      </c>
      <c r="N122" s="264">
        <f t="shared" si="55"/>
        <v>1</v>
      </c>
      <c r="O122" s="264">
        <f t="shared" si="55"/>
        <v>1.0078071630721186</v>
      </c>
      <c r="P122" s="264">
        <f t="shared" si="55"/>
        <v>0.99997328439249922</v>
      </c>
      <c r="Q122" s="264">
        <f t="shared" si="55"/>
        <v>1.0084551055829867</v>
      </c>
      <c r="R122" s="264">
        <f t="shared" si="55"/>
        <v>1.0057405281285878</v>
      </c>
      <c r="S122" s="264">
        <f t="shared" si="55"/>
        <v>1</v>
      </c>
      <c r="T122" s="264">
        <f t="shared" si="55"/>
        <v>1.0019694085209743</v>
      </c>
      <c r="U122" s="264">
        <f t="shared" si="55"/>
        <v>1</v>
      </c>
      <c r="V122" s="264">
        <f t="shared" si="55"/>
        <v>1.0052119056517759</v>
      </c>
      <c r="W122" s="264">
        <f t="shared" si="55"/>
        <v>1.0120837808807734</v>
      </c>
      <c r="X122" s="264">
        <f t="shared" si="55"/>
        <v>1.0084062890834375</v>
      </c>
      <c r="Y122" s="264">
        <f t="shared" si="55"/>
        <v>1.0154883163571</v>
      </c>
      <c r="Z122" s="264">
        <f t="shared" si="55"/>
        <v>1.0193498452012384</v>
      </c>
      <c r="AA122" s="264">
        <f t="shared" si="55"/>
        <v>1</v>
      </c>
      <c r="AB122" s="264">
        <f t="shared" si="55"/>
        <v>1</v>
      </c>
      <c r="AC122" s="264">
        <f t="shared" si="55"/>
        <v>1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30" hidden="1" customHeight="1" x14ac:dyDescent="0.2">
      <c r="A123" s="170"/>
      <c r="B123" s="200"/>
      <c r="C123" s="200"/>
      <c r="D123" s="200"/>
      <c r="E123" s="203"/>
      <c r="F123" s="203"/>
      <c r="G123" s="203"/>
      <c r="H123" s="203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70"/>
      <c r="B124" s="200"/>
      <c r="C124" s="200"/>
      <c r="D124" s="200"/>
      <c r="E124" s="203"/>
      <c r="F124" s="203"/>
      <c r="G124" s="203"/>
      <c r="H124" s="203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70"/>
      <c r="B125" s="200"/>
      <c r="C125" s="200"/>
      <c r="D125" s="200"/>
      <c r="E125" s="203"/>
      <c r="F125" s="203"/>
      <c r="G125" s="203"/>
      <c r="H125" s="203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E125" s="42"/>
      <c r="AF125" s="19"/>
      <c r="AG125" s="19"/>
      <c r="AH125" s="19"/>
      <c r="AI125" s="19"/>
      <c r="AR125" s="19"/>
      <c r="AS125" s="19"/>
    </row>
    <row r="126" spans="1:48" s="10" customFormat="1" ht="74.25" customHeight="1" x14ac:dyDescent="0.2">
      <c r="A126" s="169" t="s">
        <v>92</v>
      </c>
      <c r="B126" s="199">
        <v>292136</v>
      </c>
      <c r="C126" s="200">
        <v>285548</v>
      </c>
      <c r="D126" s="200">
        <v>284098</v>
      </c>
      <c r="E126" s="200">
        <f t="shared" si="36"/>
        <v>275739.2</v>
      </c>
      <c r="F126" s="201">
        <f t="shared" si="51"/>
        <v>0.94387271681682505</v>
      </c>
      <c r="G126" s="201">
        <f t="shared" si="47"/>
        <v>0.96564920783896235</v>
      </c>
      <c r="H126" s="202">
        <v>21</v>
      </c>
      <c r="I126" s="222">
        <v>19618</v>
      </c>
      <c r="J126" s="222">
        <v>9027</v>
      </c>
      <c r="K126" s="222">
        <v>15724</v>
      </c>
      <c r="L126" s="222">
        <v>17767</v>
      </c>
      <c r="M126" s="222">
        <v>9703</v>
      </c>
      <c r="N126" s="222">
        <v>18607</v>
      </c>
      <c r="O126" s="222">
        <v>10327</v>
      </c>
      <c r="P126" s="222">
        <v>12352</v>
      </c>
      <c r="Q126" s="222">
        <v>13102</v>
      </c>
      <c r="R126" s="263">
        <v>5256</v>
      </c>
      <c r="S126" s="222">
        <v>6369</v>
      </c>
      <c r="T126" s="222">
        <v>15263</v>
      </c>
      <c r="U126" s="222">
        <v>16738</v>
      </c>
      <c r="V126" s="222">
        <v>14685</v>
      </c>
      <c r="W126" s="222">
        <v>18845</v>
      </c>
      <c r="X126" s="222">
        <v>11288.1</v>
      </c>
      <c r="Y126" s="222">
        <v>10169.1</v>
      </c>
      <c r="Z126" s="222">
        <v>5268</v>
      </c>
      <c r="AA126" s="222">
        <v>12924</v>
      </c>
      <c r="AB126" s="222">
        <v>22016</v>
      </c>
      <c r="AC126" s="222">
        <v>10691</v>
      </c>
      <c r="AD126" s="41"/>
      <c r="AE126" s="42">
        <f t="shared" si="43"/>
        <v>4.0937596105305306E-2</v>
      </c>
      <c r="AF126" s="43"/>
      <c r="AG126" s="43"/>
      <c r="AH126" s="43"/>
      <c r="AI126" s="43"/>
      <c r="AJ126" s="41"/>
      <c r="AK126" s="41"/>
      <c r="AL126" s="41"/>
      <c r="AM126" s="41"/>
      <c r="AN126" s="41"/>
      <c r="AO126" s="41"/>
      <c r="AR126" s="19"/>
      <c r="AS126" s="19"/>
    </row>
    <row r="127" spans="1:48" s="10" customFormat="1" ht="50.25" hidden="1" customHeight="1" x14ac:dyDescent="0.2">
      <c r="A127" s="170" t="s">
        <v>214</v>
      </c>
      <c r="B127" s="201">
        <f>B126/B105</f>
        <v>0.99701376398838271</v>
      </c>
      <c r="C127" s="201"/>
      <c r="D127" s="201"/>
      <c r="E127" s="201">
        <f>E126/E105</f>
        <v>0.99901427938069343</v>
      </c>
      <c r="F127" s="201">
        <f>F126/F105</f>
        <v>1.0020065072966575</v>
      </c>
      <c r="G127" s="201"/>
      <c r="H127" s="213"/>
      <c r="I127" s="264">
        <f t="shared" ref="I127:AC127" si="56">I126/I105</f>
        <v>0.97778282834324182</v>
      </c>
      <c r="J127" s="264">
        <f t="shared" si="56"/>
        <v>0.9999844912120559</v>
      </c>
      <c r="K127" s="264">
        <f t="shared" si="56"/>
        <v>1.0000108116152362</v>
      </c>
      <c r="L127" s="264">
        <f t="shared" si="56"/>
        <v>1</v>
      </c>
      <c r="M127" s="264">
        <f t="shared" si="56"/>
        <v>0.99997938824305399</v>
      </c>
      <c r="N127" s="264">
        <f t="shared" si="56"/>
        <v>1</v>
      </c>
      <c r="O127" s="264">
        <f t="shared" si="56"/>
        <v>1.0078071630721186</v>
      </c>
      <c r="P127" s="264">
        <f t="shared" si="56"/>
        <v>0.99997328439249922</v>
      </c>
      <c r="Q127" s="264">
        <f t="shared" si="56"/>
        <v>0.99998855149727339</v>
      </c>
      <c r="R127" s="264">
        <f t="shared" si="56"/>
        <v>1</v>
      </c>
      <c r="S127" s="264">
        <f t="shared" si="56"/>
        <v>1</v>
      </c>
      <c r="T127" s="264">
        <f t="shared" si="56"/>
        <v>1</v>
      </c>
      <c r="U127" s="264">
        <f t="shared" si="56"/>
        <v>1</v>
      </c>
      <c r="V127" s="264">
        <f t="shared" si="56"/>
        <v>1.0000095336285126</v>
      </c>
      <c r="W127" s="264">
        <f t="shared" si="56"/>
        <v>1</v>
      </c>
      <c r="X127" s="264">
        <f t="shared" si="56"/>
        <v>1.0084062890834375</v>
      </c>
      <c r="Y127" s="264">
        <f t="shared" si="56"/>
        <v>1.0000098338086341</v>
      </c>
      <c r="Z127" s="264">
        <f t="shared" si="56"/>
        <v>1</v>
      </c>
      <c r="AA127" s="264">
        <f t="shared" si="56"/>
        <v>1</v>
      </c>
      <c r="AB127" s="264">
        <f t="shared" si="56"/>
        <v>1</v>
      </c>
      <c r="AC127" s="264">
        <f t="shared" si="56"/>
        <v>1</v>
      </c>
      <c r="AD127" s="41"/>
      <c r="AE127" s="42">
        <f t="shared" si="43"/>
        <v>1.0094012767350697</v>
      </c>
      <c r="AF127" s="43"/>
      <c r="AG127" s="43"/>
      <c r="AH127" s="43"/>
      <c r="AI127" s="43"/>
      <c r="AJ127" s="41"/>
      <c r="AK127" s="41"/>
      <c r="AL127" s="41"/>
      <c r="AM127" s="41"/>
      <c r="AN127" s="41"/>
      <c r="AO127" s="41"/>
      <c r="AR127" s="19"/>
      <c r="AS127" s="19"/>
    </row>
    <row r="128" spans="1:48" s="10" customFormat="1" ht="39.75" customHeight="1" x14ac:dyDescent="0.2">
      <c r="A128" s="170" t="s">
        <v>182</v>
      </c>
      <c r="B128" s="203">
        <v>159791</v>
      </c>
      <c r="C128" s="200">
        <v>161250</v>
      </c>
      <c r="D128" s="200"/>
      <c r="E128" s="203">
        <f t="shared" si="36"/>
        <v>160745.1</v>
      </c>
      <c r="F128" s="201">
        <f t="shared" si="51"/>
        <v>1.0059709245201545</v>
      </c>
      <c r="G128" s="201">
        <f t="shared" si="47"/>
        <v>0.99686883720930242</v>
      </c>
      <c r="H128" s="202">
        <v>21</v>
      </c>
      <c r="I128" s="207">
        <v>18421</v>
      </c>
      <c r="J128" s="207">
        <v>5543</v>
      </c>
      <c r="K128" s="207">
        <v>6569</v>
      </c>
      <c r="L128" s="207">
        <v>8865</v>
      </c>
      <c r="M128" s="207">
        <v>4461</v>
      </c>
      <c r="N128" s="207">
        <v>13378</v>
      </c>
      <c r="O128" s="207">
        <v>6177</v>
      </c>
      <c r="P128" s="207">
        <v>5875</v>
      </c>
      <c r="Q128" s="207">
        <v>7788</v>
      </c>
      <c r="R128" s="208">
        <v>2148.8000000000002</v>
      </c>
      <c r="S128" s="207">
        <v>2330</v>
      </c>
      <c r="T128" s="207">
        <v>8975</v>
      </c>
      <c r="U128" s="207">
        <v>12105</v>
      </c>
      <c r="V128" s="207">
        <v>10123</v>
      </c>
      <c r="W128" s="207">
        <v>11158</v>
      </c>
      <c r="X128" s="207">
        <v>5697</v>
      </c>
      <c r="Y128" s="207">
        <v>5600.3</v>
      </c>
      <c r="Z128" s="207">
        <v>2535</v>
      </c>
      <c r="AA128" s="207">
        <v>6739</v>
      </c>
      <c r="AB128" s="207">
        <v>10570</v>
      </c>
      <c r="AC128" s="207">
        <v>5687</v>
      </c>
      <c r="AE128" s="42">
        <f t="shared" si="43"/>
        <v>3.5441204739677913E-2</v>
      </c>
      <c r="AF128" s="19"/>
      <c r="AG128" s="19"/>
      <c r="AH128" s="19"/>
      <c r="AI128" s="19"/>
      <c r="AR128" s="19"/>
      <c r="AS128" s="19"/>
    </row>
    <row r="129" spans="1:45" s="10" customFormat="1" ht="45" customHeight="1" x14ac:dyDescent="0.2">
      <c r="A129" s="170" t="s">
        <v>88</v>
      </c>
      <c r="B129" s="203">
        <v>9604</v>
      </c>
      <c r="C129" s="200">
        <v>7568</v>
      </c>
      <c r="D129" s="200"/>
      <c r="E129" s="203">
        <f t="shared" si="36"/>
        <v>7116.4</v>
      </c>
      <c r="F129" s="201">
        <f t="shared" ref="F129:F162" si="57">E129/B129</f>
        <v>0.74098292378175756</v>
      </c>
      <c r="G129" s="201">
        <f t="shared" si="47"/>
        <v>0.94032769556025364</v>
      </c>
      <c r="H129" s="202">
        <v>16</v>
      </c>
      <c r="I129" s="207">
        <v>300</v>
      </c>
      <c r="J129" s="207">
        <v>366</v>
      </c>
      <c r="K129" s="207"/>
      <c r="L129" s="207">
        <v>331</v>
      </c>
      <c r="M129" s="207"/>
      <c r="N129" s="207">
        <v>300</v>
      </c>
      <c r="O129" s="207">
        <v>982</v>
      </c>
      <c r="P129" s="207">
        <v>254</v>
      </c>
      <c r="Q129" s="207"/>
      <c r="R129" s="208">
        <v>101.4</v>
      </c>
      <c r="S129" s="207">
        <v>896</v>
      </c>
      <c r="T129" s="207">
        <v>337</v>
      </c>
      <c r="U129" s="207"/>
      <c r="V129" s="207">
        <v>299</v>
      </c>
      <c r="W129" s="207">
        <v>186</v>
      </c>
      <c r="X129" s="207">
        <v>22</v>
      </c>
      <c r="Y129" s="207"/>
      <c r="Z129" s="207">
        <v>30</v>
      </c>
      <c r="AA129" s="207">
        <v>555</v>
      </c>
      <c r="AB129" s="207">
        <v>1428</v>
      </c>
      <c r="AC129" s="207">
        <v>729</v>
      </c>
      <c r="AE129" s="42">
        <f t="shared" si="43"/>
        <v>3.0914507335169468E-3</v>
      </c>
      <c r="AF129" s="19"/>
      <c r="AG129" s="19"/>
      <c r="AH129" s="19"/>
      <c r="AI129" s="19"/>
      <c r="AR129" s="19"/>
      <c r="AS129" s="19"/>
    </row>
    <row r="130" spans="1:45" s="10" customFormat="1" ht="37.5" customHeight="1" x14ac:dyDescent="0.2">
      <c r="A130" s="170" t="s">
        <v>89</v>
      </c>
      <c r="B130" s="203">
        <v>91564</v>
      </c>
      <c r="C130" s="200">
        <v>76549</v>
      </c>
      <c r="D130" s="200"/>
      <c r="E130" s="203">
        <f t="shared" si="36"/>
        <v>72726.299999999988</v>
      </c>
      <c r="F130" s="201">
        <f t="shared" si="57"/>
        <v>0.79426739766720533</v>
      </c>
      <c r="G130" s="201">
        <f t="shared" si="47"/>
        <v>0.95006205175769753</v>
      </c>
      <c r="H130" s="202">
        <v>20</v>
      </c>
      <c r="I130" s="207">
        <v>392</v>
      </c>
      <c r="J130" s="207">
        <v>2016</v>
      </c>
      <c r="K130" s="207">
        <v>6087</v>
      </c>
      <c r="L130" s="207">
        <v>7095</v>
      </c>
      <c r="M130" s="207">
        <v>2708</v>
      </c>
      <c r="N130" s="207">
        <v>4680</v>
      </c>
      <c r="O130" s="207">
        <v>2060</v>
      </c>
      <c r="P130" s="207">
        <v>4730</v>
      </c>
      <c r="Q130" s="207">
        <v>2528</v>
      </c>
      <c r="R130" s="208">
        <v>1590.2</v>
      </c>
      <c r="S130" s="207">
        <v>2358</v>
      </c>
      <c r="T130" s="207">
        <v>3787</v>
      </c>
      <c r="U130" s="207">
        <v>2949</v>
      </c>
      <c r="V130" s="207">
        <v>4012</v>
      </c>
      <c r="W130" s="207">
        <v>5312</v>
      </c>
      <c r="X130" s="207">
        <v>3532.1</v>
      </c>
      <c r="Y130" s="207"/>
      <c r="Z130" s="207">
        <v>2104</v>
      </c>
      <c r="AA130" s="207">
        <v>4491</v>
      </c>
      <c r="AB130" s="207">
        <v>6550</v>
      </c>
      <c r="AC130" s="207">
        <v>3745</v>
      </c>
      <c r="AE130" s="42">
        <f t="shared" si="43"/>
        <v>4.8567024583953816E-2</v>
      </c>
      <c r="AF130" s="19"/>
      <c r="AG130" s="19"/>
      <c r="AH130" s="19"/>
      <c r="AI130" s="19"/>
      <c r="AR130" s="19"/>
      <c r="AS130" s="19"/>
    </row>
    <row r="131" spans="1:45" s="10" customFormat="1" ht="39" customHeight="1" x14ac:dyDescent="0.2">
      <c r="A131" s="170" t="s">
        <v>90</v>
      </c>
      <c r="B131" s="245">
        <v>2593</v>
      </c>
      <c r="C131" s="200">
        <v>1010</v>
      </c>
      <c r="D131" s="200"/>
      <c r="E131" s="200">
        <f t="shared" si="36"/>
        <v>668</v>
      </c>
      <c r="F131" s="201">
        <f t="shared" si="57"/>
        <v>0.25761666023910529</v>
      </c>
      <c r="G131" s="201">
        <f t="shared" si="47"/>
        <v>0.66138613861386142</v>
      </c>
      <c r="H131" s="202">
        <v>8</v>
      </c>
      <c r="I131" s="214">
        <v>60</v>
      </c>
      <c r="J131" s="214">
        <v>15</v>
      </c>
      <c r="K131" s="207">
        <v>173</v>
      </c>
      <c r="L131" s="207">
        <v>50</v>
      </c>
      <c r="M131" s="207"/>
      <c r="N131" s="207"/>
      <c r="O131" s="207"/>
      <c r="P131" s="207"/>
      <c r="Q131" s="207"/>
      <c r="R131" s="207">
        <v>30</v>
      </c>
      <c r="S131" s="207"/>
      <c r="T131" s="207"/>
      <c r="U131" s="207">
        <v>8</v>
      </c>
      <c r="V131" s="207"/>
      <c r="W131" s="207"/>
      <c r="X131" s="207"/>
      <c r="Y131" s="207"/>
      <c r="Z131" s="207">
        <v>100</v>
      </c>
      <c r="AA131" s="207"/>
      <c r="AB131" s="207">
        <v>232</v>
      </c>
      <c r="AC131" s="207"/>
      <c r="AE131" s="42">
        <f t="shared" si="43"/>
        <v>0</v>
      </c>
      <c r="AF131" s="19"/>
      <c r="AG131" s="19"/>
      <c r="AH131" s="19"/>
      <c r="AI131" s="19"/>
      <c r="AR131" s="19"/>
      <c r="AS131" s="19"/>
    </row>
    <row r="132" spans="1:45" s="44" customFormat="1" ht="42.75" customHeight="1" x14ac:dyDescent="0.2">
      <c r="A132" s="170" t="s">
        <v>192</v>
      </c>
      <c r="B132" s="203">
        <v>1725</v>
      </c>
      <c r="C132" s="200">
        <v>944</v>
      </c>
      <c r="D132" s="200"/>
      <c r="E132" s="200">
        <f t="shared" si="36"/>
        <v>590</v>
      </c>
      <c r="F132" s="201">
        <f t="shared" si="57"/>
        <v>0.34202898550724636</v>
      </c>
      <c r="G132" s="201">
        <f t="shared" si="47"/>
        <v>0.625</v>
      </c>
      <c r="H132" s="202">
        <v>4</v>
      </c>
      <c r="I132" s="207"/>
      <c r="J132" s="207"/>
      <c r="K132" s="207"/>
      <c r="L132" s="207">
        <v>200</v>
      </c>
      <c r="M132" s="207"/>
      <c r="N132" s="207"/>
      <c r="O132" s="207">
        <v>80</v>
      </c>
      <c r="P132" s="207"/>
      <c r="Q132" s="207">
        <v>110</v>
      </c>
      <c r="R132" s="207"/>
      <c r="S132" s="207"/>
      <c r="T132" s="207"/>
      <c r="U132" s="207"/>
      <c r="V132" s="207"/>
      <c r="W132" s="207"/>
      <c r="X132" s="207">
        <v>200</v>
      </c>
      <c r="Y132" s="207"/>
      <c r="Z132" s="207"/>
      <c r="AA132" s="207"/>
      <c r="AB132" s="207"/>
      <c r="AC132" s="207"/>
      <c r="AE132" s="42">
        <f t="shared" si="43"/>
        <v>0.33898305084745761</v>
      </c>
      <c r="AF132" s="45"/>
      <c r="AG132" s="45"/>
      <c r="AH132" s="45"/>
      <c r="AI132" s="45"/>
      <c r="AR132" s="45"/>
      <c r="AS132" s="45"/>
    </row>
    <row r="133" spans="1:45" s="10" customFormat="1" ht="122.25" customHeight="1" x14ac:dyDescent="0.2">
      <c r="A133" s="169" t="s">
        <v>171</v>
      </c>
      <c r="B133" s="199">
        <v>975343</v>
      </c>
      <c r="C133" s="200"/>
      <c r="D133" s="200"/>
      <c r="E133" s="222">
        <f t="shared" si="36"/>
        <v>780445.6</v>
      </c>
      <c r="F133" s="259">
        <f t="shared" si="57"/>
        <v>0.8001755279937417</v>
      </c>
      <c r="G133" s="259"/>
      <c r="H133" s="279">
        <v>21</v>
      </c>
      <c r="I133" s="222">
        <v>59246</v>
      </c>
      <c r="J133" s="222">
        <v>23820</v>
      </c>
      <c r="K133" s="222">
        <v>46169</v>
      </c>
      <c r="L133" s="222">
        <v>48550</v>
      </c>
      <c r="M133" s="222">
        <v>23572</v>
      </c>
      <c r="N133" s="222">
        <v>53660</v>
      </c>
      <c r="O133" s="222">
        <v>31898</v>
      </c>
      <c r="P133" s="222">
        <v>34238</v>
      </c>
      <c r="Q133" s="222">
        <v>37281</v>
      </c>
      <c r="R133" s="263">
        <v>13218.5</v>
      </c>
      <c r="S133" s="222">
        <v>15420</v>
      </c>
      <c r="T133" s="222">
        <v>39836</v>
      </c>
      <c r="U133" s="222">
        <v>47186</v>
      </c>
      <c r="V133" s="222">
        <v>42542.9</v>
      </c>
      <c r="W133" s="300">
        <v>58141</v>
      </c>
      <c r="X133" s="280">
        <v>31148.2</v>
      </c>
      <c r="Y133" s="222">
        <v>28546</v>
      </c>
      <c r="Z133" s="222">
        <v>12343</v>
      </c>
      <c r="AA133" s="222">
        <v>33139</v>
      </c>
      <c r="AB133" s="222">
        <v>71625</v>
      </c>
      <c r="AC133" s="222">
        <v>28866</v>
      </c>
      <c r="AE133" s="42">
        <f t="shared" si="43"/>
        <v>3.991078942593821E-2</v>
      </c>
      <c r="AF133" s="19"/>
      <c r="AG133" s="19"/>
      <c r="AH133" s="19"/>
      <c r="AI133" s="19"/>
      <c r="AR133" s="19"/>
      <c r="AS133" s="19"/>
    </row>
    <row r="134" spans="1:45" s="10" customFormat="1" ht="3.75" hidden="1" customHeight="1" x14ac:dyDescent="0.2">
      <c r="A134" s="171" t="s">
        <v>52</v>
      </c>
      <c r="B134" s="215" t="e">
        <f>B133/#REF!</f>
        <v>#REF!</v>
      </c>
      <c r="C134" s="201"/>
      <c r="D134" s="201"/>
      <c r="E134" s="200" t="e">
        <f>SUM(I134:AC134)</f>
        <v>#REF!</v>
      </c>
      <c r="F134" s="201" t="e">
        <f t="shared" si="57"/>
        <v>#REF!</v>
      </c>
      <c r="G134" s="201"/>
      <c r="H134" s="202"/>
      <c r="I134" s="258" t="e">
        <f>I133/#REF!</f>
        <v>#REF!</v>
      </c>
      <c r="J134" s="258" t="e">
        <f>J133/#REF!</f>
        <v>#REF!</v>
      </c>
      <c r="K134" s="207" t="e">
        <f>K133/#REF!</f>
        <v>#REF!</v>
      </c>
      <c r="L134" s="207" t="e">
        <f>L133/#REF!</f>
        <v>#REF!</v>
      </c>
      <c r="M134" s="207" t="e">
        <f>M133/#REF!</f>
        <v>#REF!</v>
      </c>
      <c r="N134" s="207" t="e">
        <f>N133/#REF!</f>
        <v>#REF!</v>
      </c>
      <c r="O134" s="207" t="e">
        <f>O133/#REF!</f>
        <v>#REF!</v>
      </c>
      <c r="P134" s="207" t="e">
        <f>P133/#REF!</f>
        <v>#REF!</v>
      </c>
      <c r="Q134" s="207" t="e">
        <f>Q133/#REF!</f>
        <v>#REF!</v>
      </c>
      <c r="R134" s="207" t="e">
        <f>R133/#REF!</f>
        <v>#REF!</v>
      </c>
      <c r="S134" s="207" t="e">
        <f>S133/#REF!</f>
        <v>#REF!</v>
      </c>
      <c r="T134" s="207" t="e">
        <f>T133/#REF!</f>
        <v>#REF!</v>
      </c>
      <c r="U134" s="207" t="e">
        <f>U133/#REF!</f>
        <v>#REF!</v>
      </c>
      <c r="V134" s="207" t="e">
        <f>V133/#REF!</f>
        <v>#REF!</v>
      </c>
      <c r="W134" s="207" t="e">
        <f>W133/#REF!</f>
        <v>#REF!</v>
      </c>
      <c r="X134" s="207" t="e">
        <f>X133/#REF!</f>
        <v>#REF!</v>
      </c>
      <c r="Y134" s="207" t="e">
        <f>Y133/#REF!</f>
        <v>#REF!</v>
      </c>
      <c r="Z134" s="207" t="e">
        <f>Z133/#REF!</f>
        <v>#REF!</v>
      </c>
      <c r="AA134" s="207" t="e">
        <f>AA133/#REF!</f>
        <v>#REF!</v>
      </c>
      <c r="AB134" s="207" t="e">
        <f>AB133/#REF!</f>
        <v>#REF!</v>
      </c>
      <c r="AC134" s="207" t="e">
        <f>AC133/#REF!</f>
        <v>#REF!</v>
      </c>
      <c r="AE134" s="42" t="e">
        <f t="shared" si="43"/>
        <v>#REF!</v>
      </c>
      <c r="AF134" s="19"/>
      <c r="AG134" s="19"/>
      <c r="AH134" s="19"/>
      <c r="AI134" s="19"/>
      <c r="AR134" s="19"/>
      <c r="AS134" s="19"/>
    </row>
    <row r="135" spans="1:45" s="10" customFormat="1" ht="48" customHeight="1" x14ac:dyDescent="0.2">
      <c r="A135" s="170" t="s">
        <v>87</v>
      </c>
      <c r="B135" s="245">
        <v>567856</v>
      </c>
      <c r="C135" s="200"/>
      <c r="D135" s="200"/>
      <c r="E135" s="203">
        <f t="shared" si="36"/>
        <v>480621.40000000008</v>
      </c>
      <c r="F135" s="213">
        <f t="shared" si="57"/>
        <v>0.84637901158040085</v>
      </c>
      <c r="G135" s="201"/>
      <c r="H135" s="202">
        <v>21</v>
      </c>
      <c r="I135" s="207">
        <v>56692</v>
      </c>
      <c r="J135" s="207">
        <v>14935</v>
      </c>
      <c r="K135" s="207">
        <v>20164</v>
      </c>
      <c r="L135" s="207">
        <v>23939</v>
      </c>
      <c r="M135" s="207">
        <v>11302</v>
      </c>
      <c r="N135" s="207">
        <v>39655</v>
      </c>
      <c r="O135" s="207">
        <v>21346</v>
      </c>
      <c r="P135" s="207">
        <v>17037</v>
      </c>
      <c r="Q135" s="207">
        <v>22879</v>
      </c>
      <c r="R135" s="207">
        <v>6169.9</v>
      </c>
      <c r="S135" s="207">
        <v>5857</v>
      </c>
      <c r="T135" s="207">
        <v>23694</v>
      </c>
      <c r="U135" s="207">
        <v>37473</v>
      </c>
      <c r="V135" s="207">
        <v>30417.200000000001</v>
      </c>
      <c r="W135" s="208">
        <v>38763</v>
      </c>
      <c r="X135" s="208">
        <v>17641.900000000001</v>
      </c>
      <c r="Y135" s="207">
        <v>16822</v>
      </c>
      <c r="Z135" s="208">
        <v>5444.4</v>
      </c>
      <c r="AA135" s="207">
        <v>18699</v>
      </c>
      <c r="AB135" s="207">
        <v>36771</v>
      </c>
      <c r="AC135" s="207">
        <v>14920</v>
      </c>
      <c r="AE135" s="42">
        <f t="shared" si="43"/>
        <v>3.6706438789450485E-2</v>
      </c>
      <c r="AF135" s="19"/>
      <c r="AG135" s="19"/>
      <c r="AH135" s="19"/>
      <c r="AI135" s="19"/>
      <c r="AR135" s="19"/>
      <c r="AS135" s="19"/>
    </row>
    <row r="136" spans="1:45" s="10" customFormat="1" ht="48" customHeight="1" x14ac:dyDescent="0.2">
      <c r="A136" s="170" t="s">
        <v>88</v>
      </c>
      <c r="B136" s="245">
        <v>30441</v>
      </c>
      <c r="C136" s="200"/>
      <c r="D136" s="200"/>
      <c r="E136" s="203">
        <f t="shared" si="36"/>
        <v>17880.25</v>
      </c>
      <c r="F136" s="213">
        <f t="shared" si="57"/>
        <v>0.58737393646726455</v>
      </c>
      <c r="G136" s="201"/>
      <c r="H136" s="202">
        <v>16</v>
      </c>
      <c r="I136" s="207">
        <v>711</v>
      </c>
      <c r="J136" s="207">
        <v>915</v>
      </c>
      <c r="K136" s="207"/>
      <c r="L136" s="207">
        <v>1084</v>
      </c>
      <c r="M136" s="207"/>
      <c r="N136" s="207">
        <v>900</v>
      </c>
      <c r="O136" s="207">
        <v>2556</v>
      </c>
      <c r="P136" s="207">
        <v>508</v>
      </c>
      <c r="Q136" s="207"/>
      <c r="R136" s="207">
        <v>254</v>
      </c>
      <c r="S136" s="207">
        <v>1773</v>
      </c>
      <c r="T136" s="207">
        <v>961</v>
      </c>
      <c r="U136" s="207"/>
      <c r="V136" s="208">
        <v>715.7</v>
      </c>
      <c r="W136" s="207">
        <v>338</v>
      </c>
      <c r="X136" s="208">
        <v>148.55000000000001</v>
      </c>
      <c r="Y136" s="207"/>
      <c r="Z136" s="207">
        <v>45</v>
      </c>
      <c r="AA136" s="207">
        <v>1236</v>
      </c>
      <c r="AB136" s="207">
        <v>3565</v>
      </c>
      <c r="AC136" s="207">
        <v>2170</v>
      </c>
      <c r="AE136" s="42">
        <f t="shared" si="43"/>
        <v>8.3080493840969796E-3</v>
      </c>
      <c r="AF136" s="19"/>
      <c r="AG136" s="19"/>
      <c r="AH136" s="19"/>
      <c r="AI136" s="19"/>
      <c r="AR136" s="19"/>
      <c r="AS136" s="19"/>
    </row>
    <row r="137" spans="1:45" s="10" customFormat="1" ht="48" customHeight="1" x14ac:dyDescent="0.2">
      <c r="A137" s="170" t="s">
        <v>89</v>
      </c>
      <c r="B137" s="245">
        <v>291599</v>
      </c>
      <c r="C137" s="200"/>
      <c r="D137" s="200"/>
      <c r="E137" s="203">
        <f t="shared" si="36"/>
        <v>201118.9</v>
      </c>
      <c r="F137" s="213">
        <f t="shared" si="57"/>
        <v>0.68971052712800796</v>
      </c>
      <c r="G137" s="201"/>
      <c r="H137" s="202">
        <v>20</v>
      </c>
      <c r="I137" s="207">
        <v>784</v>
      </c>
      <c r="J137" s="207">
        <v>5040</v>
      </c>
      <c r="K137" s="207">
        <v>18870</v>
      </c>
      <c r="L137" s="207">
        <v>19526</v>
      </c>
      <c r="M137" s="207">
        <v>6812</v>
      </c>
      <c r="N137" s="207">
        <v>13105</v>
      </c>
      <c r="O137" s="207">
        <v>5103</v>
      </c>
      <c r="P137" s="207">
        <v>12771</v>
      </c>
      <c r="Q137" s="207">
        <v>6796</v>
      </c>
      <c r="R137" s="207">
        <v>3652.95</v>
      </c>
      <c r="S137" s="207">
        <v>6245</v>
      </c>
      <c r="T137" s="207">
        <v>10717</v>
      </c>
      <c r="U137" s="207">
        <v>6973</v>
      </c>
      <c r="V137" s="208">
        <v>10467.9</v>
      </c>
      <c r="W137" s="207">
        <v>15155</v>
      </c>
      <c r="X137" s="208">
        <v>9603.1</v>
      </c>
      <c r="Y137" s="207"/>
      <c r="Z137" s="208">
        <v>5851.95</v>
      </c>
      <c r="AA137" s="207">
        <v>10569</v>
      </c>
      <c r="AB137" s="207">
        <v>23067</v>
      </c>
      <c r="AC137" s="207">
        <v>10010</v>
      </c>
      <c r="AE137" s="42">
        <f t="shared" si="43"/>
        <v>4.774837173433228E-2</v>
      </c>
      <c r="AF137" s="19"/>
      <c r="AG137" s="19"/>
      <c r="AH137" s="19"/>
      <c r="AI137" s="19"/>
      <c r="AR137" s="19"/>
      <c r="AS137" s="19"/>
    </row>
    <row r="138" spans="1:45" s="10" customFormat="1" ht="48" customHeight="1" x14ac:dyDescent="0.2">
      <c r="A138" s="170" t="s">
        <v>90</v>
      </c>
      <c r="B138" s="203">
        <v>3607</v>
      </c>
      <c r="C138" s="200"/>
      <c r="D138" s="200"/>
      <c r="E138" s="203">
        <f t="shared" si="36"/>
        <v>1047.44</v>
      </c>
      <c r="F138" s="213">
        <f t="shared" si="57"/>
        <v>0.29039090657055727</v>
      </c>
      <c r="G138" s="201"/>
      <c r="H138" s="202">
        <v>7</v>
      </c>
      <c r="I138" s="214">
        <v>91.44</v>
      </c>
      <c r="J138" s="214">
        <v>15</v>
      </c>
      <c r="K138" s="207">
        <v>346</v>
      </c>
      <c r="L138" s="207">
        <v>100</v>
      </c>
      <c r="M138" s="207"/>
      <c r="N138" s="207"/>
      <c r="O138" s="207"/>
      <c r="P138" s="207"/>
      <c r="Q138" s="207"/>
      <c r="R138" s="207">
        <v>54</v>
      </c>
      <c r="S138" s="207"/>
      <c r="T138" s="207"/>
      <c r="U138" s="207">
        <v>20</v>
      </c>
      <c r="V138" s="207"/>
      <c r="W138" s="207"/>
      <c r="X138" s="207"/>
      <c r="Y138" s="207"/>
      <c r="Z138" s="207">
        <v>50</v>
      </c>
      <c r="AA138" s="207"/>
      <c r="AB138" s="207">
        <v>371</v>
      </c>
      <c r="AC138" s="207"/>
      <c r="AE138" s="42">
        <f t="shared" si="43"/>
        <v>0</v>
      </c>
      <c r="AF138" s="19"/>
      <c r="AG138" s="19"/>
      <c r="AH138" s="19"/>
      <c r="AI138" s="19"/>
      <c r="AR138" s="19"/>
      <c r="AS138" s="19"/>
    </row>
    <row r="139" spans="1:45" s="10" customFormat="1" ht="48" customHeight="1" x14ac:dyDescent="0.2">
      <c r="A139" s="170" t="s">
        <v>192</v>
      </c>
      <c r="B139" s="203">
        <v>6138</v>
      </c>
      <c r="C139" s="200"/>
      <c r="D139" s="200"/>
      <c r="E139" s="203">
        <f t="shared" si="36"/>
        <v>4390</v>
      </c>
      <c r="F139" s="213">
        <f t="shared" si="57"/>
        <v>0.7152166829586184</v>
      </c>
      <c r="G139" s="201"/>
      <c r="H139" s="202">
        <v>4</v>
      </c>
      <c r="I139" s="212"/>
      <c r="J139" s="212"/>
      <c r="K139" s="207"/>
      <c r="L139" s="207">
        <v>1600</v>
      </c>
      <c r="M139" s="207"/>
      <c r="N139" s="207"/>
      <c r="O139" s="207">
        <v>386</v>
      </c>
      <c r="P139" s="207"/>
      <c r="Q139" s="207">
        <v>1504</v>
      </c>
      <c r="R139" s="207"/>
      <c r="S139" s="207"/>
      <c r="T139" s="207"/>
      <c r="U139" s="207"/>
      <c r="V139" s="207"/>
      <c r="W139" s="207"/>
      <c r="X139" s="207">
        <v>900</v>
      </c>
      <c r="Y139" s="207"/>
      <c r="Z139" s="207"/>
      <c r="AA139" s="207"/>
      <c r="AB139" s="207"/>
      <c r="AC139" s="207"/>
      <c r="AE139" s="42">
        <f t="shared" si="43"/>
        <v>0.20501138952164008</v>
      </c>
      <c r="AF139" s="19"/>
      <c r="AG139" s="19"/>
      <c r="AH139" s="19"/>
      <c r="AI139" s="19"/>
      <c r="AR139" s="19"/>
      <c r="AS139" s="19"/>
    </row>
    <row r="140" spans="1:45" s="9" customFormat="1" ht="31.15" hidden="1" customHeight="1" x14ac:dyDescent="0.2">
      <c r="A140" s="169" t="s">
        <v>222</v>
      </c>
      <c r="B140" s="200"/>
      <c r="C140" s="200"/>
      <c r="D140" s="200"/>
      <c r="E140" s="200">
        <f t="shared" si="36"/>
        <v>300251.69999999995</v>
      </c>
      <c r="F140" s="201"/>
      <c r="G140" s="201"/>
      <c r="H140" s="202">
        <v>21</v>
      </c>
      <c r="I140" s="207">
        <v>20878.400000000001</v>
      </c>
      <c r="J140" s="207">
        <v>8042.7</v>
      </c>
      <c r="K140" s="207">
        <v>9553.4</v>
      </c>
      <c r="L140" s="207">
        <v>21259.200000000001</v>
      </c>
      <c r="M140" s="207">
        <v>7601.6</v>
      </c>
      <c r="N140" s="207">
        <v>16899.099999999999</v>
      </c>
      <c r="O140" s="207">
        <v>20781.900000000001</v>
      </c>
      <c r="P140" s="207">
        <v>12496.2</v>
      </c>
      <c r="Q140" s="207">
        <v>7543.5</v>
      </c>
      <c r="R140" s="207">
        <v>3416.2</v>
      </c>
      <c r="S140" s="207">
        <v>3232.7</v>
      </c>
      <c r="T140" s="207">
        <v>17127.2</v>
      </c>
      <c r="U140" s="207">
        <v>21845.3</v>
      </c>
      <c r="V140" s="207">
        <v>21793.599999999999</v>
      </c>
      <c r="W140" s="207">
        <v>33536.5</v>
      </c>
      <c r="X140" s="207">
        <v>11541.9</v>
      </c>
      <c r="Y140" s="207">
        <v>7634.8</v>
      </c>
      <c r="Z140" s="207">
        <v>5680.8</v>
      </c>
      <c r="AA140" s="207">
        <v>13855.7</v>
      </c>
      <c r="AB140" s="207">
        <v>26026.899999999998</v>
      </c>
      <c r="AC140" s="207">
        <v>9504.1</v>
      </c>
      <c r="AE140" s="42">
        <f t="shared" si="43"/>
        <v>3.844074821224993E-2</v>
      </c>
      <c r="AF140" s="46"/>
      <c r="AG140" s="46"/>
      <c r="AH140" s="46"/>
      <c r="AI140" s="46"/>
      <c r="AR140" s="46"/>
      <c r="AS140" s="46"/>
    </row>
    <row r="141" spans="1:45" s="9" customFormat="1" ht="31.15" hidden="1" customHeight="1" x14ac:dyDescent="0.2">
      <c r="A141" s="170" t="s">
        <v>87</v>
      </c>
      <c r="B141" s="200"/>
      <c r="C141" s="200"/>
      <c r="D141" s="200"/>
      <c r="E141" s="200">
        <f t="shared" si="36"/>
        <v>86339.8</v>
      </c>
      <c r="F141" s="201" t="e">
        <f t="shared" si="57"/>
        <v>#DIV/0!</v>
      </c>
      <c r="G141" s="201"/>
      <c r="H141" s="202">
        <v>10</v>
      </c>
      <c r="I141" s="212">
        <v>22795</v>
      </c>
      <c r="J141" s="212">
        <v>1055</v>
      </c>
      <c r="K141" s="207"/>
      <c r="L141" s="207"/>
      <c r="M141" s="207">
        <v>3707</v>
      </c>
      <c r="N141" s="207">
        <v>15950</v>
      </c>
      <c r="O141" s="207"/>
      <c r="P141" s="207">
        <v>7980</v>
      </c>
      <c r="Q141" s="207">
        <v>10642</v>
      </c>
      <c r="R141" s="207">
        <v>3295.8</v>
      </c>
      <c r="S141" s="207"/>
      <c r="T141" s="207">
        <v>10530</v>
      </c>
      <c r="U141" s="207"/>
      <c r="V141" s="207"/>
      <c r="W141" s="207"/>
      <c r="X141" s="207"/>
      <c r="Y141" s="207"/>
      <c r="Z141" s="207">
        <v>3385</v>
      </c>
      <c r="AA141" s="207"/>
      <c r="AB141" s="207"/>
      <c r="AC141" s="207">
        <v>7000</v>
      </c>
      <c r="AE141" s="42">
        <f t="shared" si="43"/>
        <v>0</v>
      </c>
      <c r="AF141" s="46"/>
      <c r="AG141" s="46"/>
      <c r="AH141" s="46"/>
      <c r="AI141" s="46"/>
      <c r="AR141" s="46"/>
      <c r="AS141" s="46"/>
    </row>
    <row r="142" spans="1:45" s="9" customFormat="1" ht="31.15" hidden="1" customHeight="1" x14ac:dyDescent="0.2">
      <c r="A142" s="170" t="s">
        <v>88</v>
      </c>
      <c r="B142" s="200"/>
      <c r="C142" s="200"/>
      <c r="D142" s="200"/>
      <c r="E142" s="200">
        <f t="shared" si="36"/>
        <v>2120</v>
      </c>
      <c r="F142" s="201" t="e">
        <f t="shared" si="57"/>
        <v>#DIV/0!</v>
      </c>
      <c r="G142" s="201"/>
      <c r="H142" s="202">
        <v>3</v>
      </c>
      <c r="I142" s="212">
        <v>710</v>
      </c>
      <c r="J142" s="212"/>
      <c r="K142" s="207"/>
      <c r="L142" s="207"/>
      <c r="M142" s="207"/>
      <c r="N142" s="207"/>
      <c r="O142" s="207"/>
      <c r="P142" s="207">
        <v>210</v>
      </c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>
        <v>1200</v>
      </c>
      <c r="AE142" s="42">
        <f t="shared" si="43"/>
        <v>0</v>
      </c>
      <c r="AF142" s="46"/>
      <c r="AG142" s="46"/>
      <c r="AH142" s="46"/>
      <c r="AI142" s="46"/>
      <c r="AR142" s="46"/>
      <c r="AS142" s="46"/>
    </row>
    <row r="143" spans="1:45" s="9" customFormat="1" ht="30.75" hidden="1" customHeight="1" x14ac:dyDescent="0.2">
      <c r="A143" s="170" t="s">
        <v>89</v>
      </c>
      <c r="B143" s="200"/>
      <c r="C143" s="200"/>
      <c r="D143" s="200"/>
      <c r="E143" s="200">
        <f t="shared" si="36"/>
        <v>24124.9</v>
      </c>
      <c r="F143" s="201" t="e">
        <f t="shared" si="57"/>
        <v>#DIV/0!</v>
      </c>
      <c r="G143" s="201"/>
      <c r="H143" s="202">
        <v>7</v>
      </c>
      <c r="I143" s="217">
        <v>662.9</v>
      </c>
      <c r="J143" s="217"/>
      <c r="K143" s="266"/>
      <c r="L143" s="266"/>
      <c r="M143" s="266"/>
      <c r="N143" s="266">
        <v>620</v>
      </c>
      <c r="O143" s="266"/>
      <c r="P143" s="266">
        <v>5400</v>
      </c>
      <c r="Q143" s="266">
        <v>1548</v>
      </c>
      <c r="R143" s="266">
        <v>959</v>
      </c>
      <c r="S143" s="266"/>
      <c r="T143" s="266">
        <v>5670</v>
      </c>
      <c r="U143" s="266"/>
      <c r="V143" s="266"/>
      <c r="W143" s="266"/>
      <c r="X143" s="266"/>
      <c r="Y143" s="266"/>
      <c r="Z143" s="266">
        <v>3265</v>
      </c>
      <c r="AA143" s="266"/>
      <c r="AB143" s="266"/>
      <c r="AC143" s="266">
        <v>6000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0.75" hidden="1" customHeight="1" x14ac:dyDescent="0.2">
      <c r="A144" s="170" t="s">
        <v>221</v>
      </c>
      <c r="B144" s="200"/>
      <c r="C144" s="200"/>
      <c r="D144" s="200"/>
      <c r="E144" s="211">
        <f>E140/E133*100</f>
        <v>38.471829426676237</v>
      </c>
      <c r="F144" s="211"/>
      <c r="G144" s="201"/>
      <c r="H144" s="211"/>
      <c r="I144" s="263">
        <f t="shared" ref="I144:AC144" si="58">I140/I133*100</f>
        <v>35.240184991391828</v>
      </c>
      <c r="J144" s="263">
        <f t="shared" si="58"/>
        <v>33.764483627204029</v>
      </c>
      <c r="K144" s="263">
        <f t="shared" si="58"/>
        <v>20.692239381403105</v>
      </c>
      <c r="L144" s="263">
        <f t="shared" si="58"/>
        <v>43.788259526261584</v>
      </c>
      <c r="M144" s="263">
        <f t="shared" si="58"/>
        <v>32.248430341082639</v>
      </c>
      <c r="N144" s="263">
        <f t="shared" si="58"/>
        <v>31.492918374953412</v>
      </c>
      <c r="O144" s="263">
        <f t="shared" si="58"/>
        <v>65.1511066524547</v>
      </c>
      <c r="P144" s="263">
        <f t="shared" si="58"/>
        <v>36.498043109994747</v>
      </c>
      <c r="Q144" s="263">
        <f t="shared" si="58"/>
        <v>20.234167538424401</v>
      </c>
      <c r="R144" s="263">
        <f t="shared" si="58"/>
        <v>25.844082157582175</v>
      </c>
      <c r="S144" s="263">
        <f t="shared" si="58"/>
        <v>20.96433203631647</v>
      </c>
      <c r="T144" s="263">
        <f t="shared" si="58"/>
        <v>42.994276533788536</v>
      </c>
      <c r="U144" s="263">
        <f t="shared" si="58"/>
        <v>46.296147162293899</v>
      </c>
      <c r="V144" s="263">
        <f t="shared" si="58"/>
        <v>51.227349334436532</v>
      </c>
      <c r="W144" s="263">
        <f t="shared" si="58"/>
        <v>57.681326430573954</v>
      </c>
      <c r="X144" s="263">
        <f t="shared" si="58"/>
        <v>37.054789682870918</v>
      </c>
      <c r="Y144" s="263">
        <f t="shared" si="58"/>
        <v>26.745603587192601</v>
      </c>
      <c r="Z144" s="263">
        <f t="shared" si="58"/>
        <v>46.024467309406141</v>
      </c>
      <c r="AA144" s="263">
        <f t="shared" si="58"/>
        <v>41.810857298047623</v>
      </c>
      <c r="AB144" s="263">
        <f t="shared" si="58"/>
        <v>36.337731239092491</v>
      </c>
      <c r="AC144" s="263">
        <f t="shared" si="58"/>
        <v>32.924894339361188</v>
      </c>
      <c r="AE144" s="42">
        <f t="shared" si="43"/>
        <v>0.96316682193379788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69" t="s">
        <v>234</v>
      </c>
      <c r="B145" s="200"/>
      <c r="C145" s="200"/>
      <c r="D145" s="200"/>
      <c r="E145" s="211"/>
      <c r="F145" s="211"/>
      <c r="G145" s="201"/>
      <c r="H145" s="200">
        <v>10</v>
      </c>
      <c r="I145" s="263">
        <v>28231.8</v>
      </c>
      <c r="J145" s="263"/>
      <c r="K145" s="263"/>
      <c r="L145" s="263">
        <v>34014</v>
      </c>
      <c r="M145" s="208">
        <v>4500</v>
      </c>
      <c r="N145" s="208">
        <v>34561</v>
      </c>
      <c r="O145" s="263"/>
      <c r="P145" s="208">
        <v>14890</v>
      </c>
      <c r="Q145" s="208">
        <v>30394</v>
      </c>
      <c r="R145" s="208">
        <v>9063.7999999999993</v>
      </c>
      <c r="S145" s="263"/>
      <c r="T145" s="263"/>
      <c r="U145" s="208">
        <v>24502</v>
      </c>
      <c r="V145" s="263"/>
      <c r="W145" s="263"/>
      <c r="X145" s="263"/>
      <c r="Y145" s="263"/>
      <c r="Z145" s="263">
        <v>11714</v>
      </c>
      <c r="AA145" s="263"/>
      <c r="AB145" s="263"/>
      <c r="AC145" s="208">
        <v>26492</v>
      </c>
      <c r="AE145" s="42"/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70" t="s">
        <v>87</v>
      </c>
      <c r="B146" s="200"/>
      <c r="C146" s="200"/>
      <c r="D146" s="200"/>
      <c r="E146" s="211"/>
      <c r="F146" s="211"/>
      <c r="G146" s="201"/>
      <c r="H146" s="200">
        <v>8</v>
      </c>
      <c r="I146" s="263">
        <v>25822</v>
      </c>
      <c r="J146" s="263"/>
      <c r="K146" s="263"/>
      <c r="L146" s="263"/>
      <c r="M146" s="208">
        <v>3707</v>
      </c>
      <c r="N146" s="208">
        <v>29850</v>
      </c>
      <c r="O146" s="263"/>
      <c r="P146" s="208">
        <v>7980</v>
      </c>
      <c r="Q146" s="208">
        <v>18668</v>
      </c>
      <c r="R146" s="208">
        <v>4815.8500000000004</v>
      </c>
      <c r="S146" s="263"/>
      <c r="T146" s="263"/>
      <c r="U146" s="263"/>
      <c r="V146" s="263"/>
      <c r="W146" s="263"/>
      <c r="X146" s="263"/>
      <c r="Y146" s="263"/>
      <c r="Z146" s="263">
        <v>5425</v>
      </c>
      <c r="AA146" s="263"/>
      <c r="AB146" s="263"/>
      <c r="AC146" s="208">
        <v>12961</v>
      </c>
      <c r="AE146" s="42"/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70" t="s">
        <v>88</v>
      </c>
      <c r="B147" s="200"/>
      <c r="C147" s="200"/>
      <c r="D147" s="200"/>
      <c r="E147" s="211"/>
      <c r="F147" s="211"/>
      <c r="G147" s="201"/>
      <c r="H147" s="200">
        <v>5</v>
      </c>
      <c r="I147" s="263">
        <v>710</v>
      </c>
      <c r="J147" s="263"/>
      <c r="K147" s="263"/>
      <c r="L147" s="263"/>
      <c r="M147" s="263"/>
      <c r="N147" s="208">
        <v>138</v>
      </c>
      <c r="O147" s="263"/>
      <c r="P147" s="208">
        <v>210</v>
      </c>
      <c r="Q147" s="208"/>
      <c r="R147" s="208"/>
      <c r="S147" s="263"/>
      <c r="T147" s="263"/>
      <c r="U147" s="263"/>
      <c r="V147" s="263"/>
      <c r="W147" s="263"/>
      <c r="X147" s="263"/>
      <c r="Y147" s="263"/>
      <c r="Z147" s="263">
        <v>0</v>
      </c>
      <c r="AA147" s="263"/>
      <c r="AB147" s="263"/>
      <c r="AC147" s="208">
        <v>2000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70" t="s">
        <v>89</v>
      </c>
      <c r="B148" s="200"/>
      <c r="C148" s="200"/>
      <c r="D148" s="200"/>
      <c r="E148" s="211"/>
      <c r="F148" s="211"/>
      <c r="G148" s="201"/>
      <c r="H148" s="200">
        <v>7</v>
      </c>
      <c r="I148" s="263">
        <v>662.9</v>
      </c>
      <c r="J148" s="263"/>
      <c r="K148" s="263"/>
      <c r="L148" s="263"/>
      <c r="M148" s="263"/>
      <c r="N148" s="208">
        <v>4573</v>
      </c>
      <c r="O148" s="263"/>
      <c r="P148" s="208">
        <v>5400</v>
      </c>
      <c r="Q148" s="208">
        <v>5825</v>
      </c>
      <c r="R148" s="208">
        <v>2444.65</v>
      </c>
      <c r="S148" s="263"/>
      <c r="T148" s="263"/>
      <c r="U148" s="263"/>
      <c r="V148" s="263"/>
      <c r="W148" s="263"/>
      <c r="X148" s="263"/>
      <c r="Y148" s="263"/>
      <c r="Z148" s="263">
        <v>5287.5</v>
      </c>
      <c r="AA148" s="263"/>
      <c r="AB148" s="263"/>
      <c r="AC148" s="208">
        <v>9929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70"/>
      <c r="B149" s="200"/>
      <c r="C149" s="200"/>
      <c r="D149" s="200"/>
      <c r="E149" s="211"/>
      <c r="F149" s="211"/>
      <c r="G149" s="201"/>
      <c r="H149" s="211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70"/>
      <c r="B150" s="200"/>
      <c r="C150" s="200"/>
      <c r="D150" s="200"/>
      <c r="E150" s="211"/>
      <c r="F150" s="211"/>
      <c r="G150" s="201"/>
      <c r="H150" s="211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E150" s="42"/>
      <c r="AF150" s="46"/>
      <c r="AG150" s="46"/>
      <c r="AH150" s="46"/>
      <c r="AI150" s="46"/>
      <c r="AR150" s="46"/>
      <c r="AS150" s="46"/>
    </row>
    <row r="151" spans="1:45" s="10" customFormat="1" ht="48" customHeight="1" x14ac:dyDescent="0.2">
      <c r="A151" s="169" t="s">
        <v>93</v>
      </c>
      <c r="B151" s="218">
        <f>B133/B126*10</f>
        <v>33.386607607415726</v>
      </c>
      <c r="C151" s="211"/>
      <c r="D151" s="211"/>
      <c r="E151" s="211">
        <f>E133/E126*10</f>
        <v>28.30375949447884</v>
      </c>
      <c r="F151" s="201">
        <f t="shared" si="57"/>
        <v>0.84775787427387794</v>
      </c>
      <c r="G151" s="201"/>
      <c r="H151" s="263"/>
      <c r="I151" s="263">
        <f t="shared" ref="I151:AC151" si="59">I133/I126*10</f>
        <v>30.199816495055561</v>
      </c>
      <c r="J151" s="263">
        <f t="shared" si="59"/>
        <v>26.387504154204056</v>
      </c>
      <c r="K151" s="263">
        <f t="shared" si="59"/>
        <v>29.362121597557874</v>
      </c>
      <c r="L151" s="263">
        <f t="shared" si="59"/>
        <v>27.325941351944614</v>
      </c>
      <c r="M151" s="263">
        <f t="shared" si="59"/>
        <v>24.293517468824074</v>
      </c>
      <c r="N151" s="263">
        <f t="shared" si="59"/>
        <v>28.838609125597895</v>
      </c>
      <c r="O151" s="263">
        <f t="shared" si="59"/>
        <v>30.887963590587781</v>
      </c>
      <c r="P151" s="263">
        <f t="shared" si="59"/>
        <v>27.718588082901555</v>
      </c>
      <c r="Q151" s="263">
        <f t="shared" si="59"/>
        <v>28.454434437490459</v>
      </c>
      <c r="R151" s="263">
        <f t="shared" si="59"/>
        <v>25.149353120243529</v>
      </c>
      <c r="S151" s="263">
        <f t="shared" si="59"/>
        <v>24.21102213848328</v>
      </c>
      <c r="T151" s="263">
        <f t="shared" si="59"/>
        <v>26.099718272947648</v>
      </c>
      <c r="U151" s="263">
        <f t="shared" si="59"/>
        <v>28.190942764965946</v>
      </c>
      <c r="V151" s="263">
        <f t="shared" si="59"/>
        <v>28.97030983997276</v>
      </c>
      <c r="W151" s="263">
        <f t="shared" si="59"/>
        <v>30.852215441761743</v>
      </c>
      <c r="X151" s="263">
        <f t="shared" si="59"/>
        <v>27.593837758347284</v>
      </c>
      <c r="Y151" s="263">
        <f t="shared" si="59"/>
        <v>28.071314078925372</v>
      </c>
      <c r="Z151" s="263">
        <f t="shared" si="59"/>
        <v>23.430144267274109</v>
      </c>
      <c r="AA151" s="263">
        <f t="shared" si="59"/>
        <v>25.64144227793253</v>
      </c>
      <c r="AB151" s="263">
        <f t="shared" si="59"/>
        <v>32.533157703488371</v>
      </c>
      <c r="AC151" s="263">
        <f t="shared" si="59"/>
        <v>27.000280609858759</v>
      </c>
      <c r="AE151" s="42">
        <f t="shared" si="43"/>
        <v>0.9749177583186418</v>
      </c>
      <c r="AF151" s="19"/>
      <c r="AG151" s="19"/>
      <c r="AH151" s="19"/>
      <c r="AI151" s="19"/>
      <c r="AR151" s="19"/>
      <c r="AS151" s="19"/>
    </row>
    <row r="152" spans="1:45" s="10" customFormat="1" ht="48" customHeight="1" x14ac:dyDescent="0.2">
      <c r="A152" s="170" t="s">
        <v>87</v>
      </c>
      <c r="B152" s="246">
        <f>B135/B128*10</f>
        <v>35.537420755862343</v>
      </c>
      <c r="C152" s="211"/>
      <c r="D152" s="211"/>
      <c r="E152" s="208">
        <f>E135/E128*10</f>
        <v>29.899598805811195</v>
      </c>
      <c r="F152" s="213">
        <f t="shared" si="57"/>
        <v>0.84135534233667986</v>
      </c>
      <c r="G152" s="201"/>
      <c r="H152" s="208"/>
      <c r="I152" s="208">
        <f t="shared" ref="I152:AC152" si="60">I135/I128*10</f>
        <v>30.775745073557353</v>
      </c>
      <c r="J152" s="208">
        <f t="shared" si="60"/>
        <v>26.943893198628899</v>
      </c>
      <c r="K152" s="208">
        <f t="shared" si="60"/>
        <v>30.695691886131833</v>
      </c>
      <c r="L152" s="208">
        <f t="shared" si="60"/>
        <v>27.003948110547093</v>
      </c>
      <c r="M152" s="208">
        <f t="shared" si="60"/>
        <v>25.335126653216768</v>
      </c>
      <c r="N152" s="208">
        <f t="shared" si="60"/>
        <v>29.641949469277918</v>
      </c>
      <c r="O152" s="208">
        <f t="shared" si="60"/>
        <v>34.557228428039501</v>
      </c>
      <c r="P152" s="208">
        <f t="shared" si="60"/>
        <v>28.999148936170211</v>
      </c>
      <c r="Q152" s="208">
        <f t="shared" si="60"/>
        <v>29.377247046738574</v>
      </c>
      <c r="R152" s="208">
        <f t="shared" si="60"/>
        <v>28.713235294117645</v>
      </c>
      <c r="S152" s="208">
        <f t="shared" si="60"/>
        <v>25.137339055793994</v>
      </c>
      <c r="T152" s="208">
        <f t="shared" si="60"/>
        <v>26.400000000000002</v>
      </c>
      <c r="U152" s="208">
        <f t="shared" si="60"/>
        <v>30.956629491945478</v>
      </c>
      <c r="V152" s="208">
        <f t="shared" si="60"/>
        <v>30.04761434357404</v>
      </c>
      <c r="W152" s="208">
        <f t="shared" si="60"/>
        <v>34.740096791539699</v>
      </c>
      <c r="X152" s="208">
        <f t="shared" si="60"/>
        <v>30.967000175530984</v>
      </c>
      <c r="Y152" s="208">
        <f t="shared" si="60"/>
        <v>30.037676553041802</v>
      </c>
      <c r="Z152" s="208">
        <f t="shared" si="60"/>
        <v>21.476923076923072</v>
      </c>
      <c r="AA152" s="208">
        <f t="shared" si="60"/>
        <v>27.747440273037544</v>
      </c>
      <c r="AB152" s="208">
        <f t="shared" si="60"/>
        <v>34.788079470198674</v>
      </c>
      <c r="AC152" s="208">
        <f t="shared" si="60"/>
        <v>26.235273430631267</v>
      </c>
      <c r="AE152" s="42">
        <f t="shared" si="43"/>
        <v>1.0356995214769347</v>
      </c>
      <c r="AF152" s="19"/>
      <c r="AG152" s="19"/>
      <c r="AH152" s="19"/>
      <c r="AI152" s="19"/>
      <c r="AR152" s="19"/>
      <c r="AS152" s="19"/>
    </row>
    <row r="153" spans="1:45" s="10" customFormat="1" ht="48" customHeight="1" x14ac:dyDescent="0.2">
      <c r="A153" s="170" t="s">
        <v>88</v>
      </c>
      <c r="B153" s="246">
        <f>B135/B128*10</f>
        <v>35.537420755862343</v>
      </c>
      <c r="C153" s="218"/>
      <c r="D153" s="218"/>
      <c r="E153" s="219">
        <f>E136/E129*10</f>
        <v>25.125414535439269</v>
      </c>
      <c r="F153" s="213">
        <f t="shared" si="57"/>
        <v>0.70701288954107666</v>
      </c>
      <c r="G153" s="201"/>
      <c r="H153" s="219"/>
      <c r="I153" s="219">
        <f t="shared" ref="I153:AC153" si="61">I136/I129*10</f>
        <v>23.700000000000003</v>
      </c>
      <c r="J153" s="219">
        <f t="shared" si="61"/>
        <v>25</v>
      </c>
      <c r="K153" s="219"/>
      <c r="L153" s="219">
        <f t="shared" si="61"/>
        <v>32.749244712990937</v>
      </c>
      <c r="M153" s="219"/>
      <c r="N153" s="219">
        <f t="shared" si="61"/>
        <v>30</v>
      </c>
      <c r="O153" s="219">
        <f t="shared" si="61"/>
        <v>26.028513238289204</v>
      </c>
      <c r="P153" s="219">
        <f t="shared" si="61"/>
        <v>20</v>
      </c>
      <c r="Q153" s="219"/>
      <c r="R153" s="219">
        <f t="shared" si="61"/>
        <v>25.049309664694277</v>
      </c>
      <c r="S153" s="219">
        <f t="shared" si="61"/>
        <v>19.787946428571427</v>
      </c>
      <c r="T153" s="219">
        <f t="shared" si="61"/>
        <v>28.516320474777448</v>
      </c>
      <c r="U153" s="219"/>
      <c r="V153" s="219">
        <f t="shared" si="61"/>
        <v>23.936454849498329</v>
      </c>
      <c r="W153" s="219">
        <f t="shared" si="61"/>
        <v>18.172043010752688</v>
      </c>
      <c r="X153" s="219">
        <f t="shared" si="61"/>
        <v>67.52272727272728</v>
      </c>
      <c r="Y153" s="219"/>
      <c r="Z153" s="219">
        <f t="shared" si="61"/>
        <v>15</v>
      </c>
      <c r="AA153" s="219">
        <f t="shared" si="61"/>
        <v>22.27027027027027</v>
      </c>
      <c r="AB153" s="219">
        <f t="shared" si="61"/>
        <v>24.964985994397757</v>
      </c>
      <c r="AC153" s="219">
        <f t="shared" si="61"/>
        <v>29.766803840877913</v>
      </c>
      <c r="AE153" s="42">
        <f t="shared" si="43"/>
        <v>2.6874273925903518</v>
      </c>
      <c r="AF153" s="19"/>
      <c r="AG153" s="19"/>
      <c r="AH153" s="19"/>
      <c r="AI153" s="19"/>
      <c r="AR153" s="19"/>
      <c r="AS153" s="19"/>
    </row>
    <row r="154" spans="1:45" s="10" customFormat="1" ht="48" customHeight="1" x14ac:dyDescent="0.2">
      <c r="A154" s="170" t="s">
        <v>89</v>
      </c>
      <c r="B154" s="246">
        <f>B137/B130*10</f>
        <v>31.846468044209516</v>
      </c>
      <c r="C154" s="218"/>
      <c r="D154" s="218"/>
      <c r="E154" s="219">
        <f>E137/E130*10</f>
        <v>27.654218625174117</v>
      </c>
      <c r="F154" s="213">
        <f t="shared" si="57"/>
        <v>0.86836061653004393</v>
      </c>
      <c r="G154" s="201"/>
      <c r="H154" s="219"/>
      <c r="I154" s="219">
        <f t="shared" ref="I154:AC154" si="62">I137/I130*10</f>
        <v>20</v>
      </c>
      <c r="J154" s="219">
        <f t="shared" si="62"/>
        <v>25</v>
      </c>
      <c r="K154" s="219">
        <f t="shared" si="62"/>
        <v>31.000492853622475</v>
      </c>
      <c r="L154" s="219">
        <f t="shared" si="62"/>
        <v>27.52078928823115</v>
      </c>
      <c r="M154" s="219">
        <f t="shared" si="62"/>
        <v>25.155096011816838</v>
      </c>
      <c r="N154" s="219">
        <f t="shared" si="62"/>
        <v>28.002136752136749</v>
      </c>
      <c r="O154" s="219">
        <f t="shared" si="62"/>
        <v>24.771844660194176</v>
      </c>
      <c r="P154" s="219">
        <f t="shared" si="62"/>
        <v>27</v>
      </c>
      <c r="Q154" s="219">
        <f t="shared" si="62"/>
        <v>26.882911392405063</v>
      </c>
      <c r="R154" s="219">
        <f t="shared" si="62"/>
        <v>22.971638787573887</v>
      </c>
      <c r="S154" s="219">
        <f t="shared" si="62"/>
        <v>26.484308736217134</v>
      </c>
      <c r="T154" s="219">
        <f t="shared" si="62"/>
        <v>28.299445471349355</v>
      </c>
      <c r="U154" s="219">
        <f t="shared" si="62"/>
        <v>23.645303492709392</v>
      </c>
      <c r="V154" s="219">
        <f t="shared" si="62"/>
        <v>26.091475573280157</v>
      </c>
      <c r="W154" s="219">
        <f t="shared" si="62"/>
        <v>28.529743975903617</v>
      </c>
      <c r="X154" s="219">
        <f t="shared" si="62"/>
        <v>27.188075082811928</v>
      </c>
      <c r="Y154" s="219"/>
      <c r="Z154" s="219">
        <f t="shared" si="62"/>
        <v>27.813450570342205</v>
      </c>
      <c r="AA154" s="220">
        <f t="shared" si="62"/>
        <v>23.533734134936537</v>
      </c>
      <c r="AB154" s="219">
        <f t="shared" si="62"/>
        <v>35.216793893129775</v>
      </c>
      <c r="AC154" s="219">
        <f t="shared" si="62"/>
        <v>26.728971962616825</v>
      </c>
      <c r="AE154" s="42">
        <f t="shared" si="43"/>
        <v>0.98314385415547956</v>
      </c>
      <c r="AF154" s="19"/>
      <c r="AG154" s="19"/>
      <c r="AH154" s="19"/>
      <c r="AI154" s="19"/>
      <c r="AR154" s="19"/>
      <c r="AS154" s="19"/>
    </row>
    <row r="155" spans="1:45" s="10" customFormat="1" ht="48" customHeight="1" x14ac:dyDescent="0.2">
      <c r="A155" s="170" t="s">
        <v>90</v>
      </c>
      <c r="B155" s="246">
        <f>B138/B131*10</f>
        <v>13.9105283455457</v>
      </c>
      <c r="C155" s="211"/>
      <c r="D155" s="211"/>
      <c r="E155" s="203">
        <f>E138/E131*10</f>
        <v>15.680239520958084</v>
      </c>
      <c r="F155" s="213">
        <f t="shared" si="57"/>
        <v>1.1272209891279266</v>
      </c>
      <c r="G155" s="201"/>
      <c r="H155" s="203"/>
      <c r="I155" s="207">
        <f t="shared" ref="I155:AB155" si="63">I138/I131*10</f>
        <v>15.24</v>
      </c>
      <c r="J155" s="207">
        <f t="shared" si="63"/>
        <v>10</v>
      </c>
      <c r="K155" s="207">
        <f t="shared" si="63"/>
        <v>20</v>
      </c>
      <c r="L155" s="207">
        <f t="shared" si="63"/>
        <v>20</v>
      </c>
      <c r="M155" s="207"/>
      <c r="N155" s="207"/>
      <c r="O155" s="207"/>
      <c r="P155" s="207"/>
      <c r="Q155" s="207"/>
      <c r="R155" s="207">
        <f t="shared" si="63"/>
        <v>18</v>
      </c>
      <c r="S155" s="207"/>
      <c r="T155" s="207"/>
      <c r="U155" s="207">
        <f t="shared" si="63"/>
        <v>25</v>
      </c>
      <c r="V155" s="207"/>
      <c r="W155" s="207"/>
      <c r="X155" s="207"/>
      <c r="Y155" s="207"/>
      <c r="Z155" s="203">
        <f>Z138/Z131*10</f>
        <v>5</v>
      </c>
      <c r="AA155" s="207"/>
      <c r="AB155" s="207">
        <f t="shared" si="63"/>
        <v>15.991379310344826</v>
      </c>
      <c r="AC155" s="207"/>
      <c r="AE155" s="42">
        <f t="shared" si="43"/>
        <v>0</v>
      </c>
      <c r="AF155" s="19"/>
      <c r="AG155" s="19"/>
      <c r="AH155" s="19"/>
      <c r="AI155" s="19"/>
      <c r="AR155" s="19"/>
      <c r="AS155" s="19"/>
    </row>
    <row r="156" spans="1:45" s="10" customFormat="1" ht="48" customHeight="1" x14ac:dyDescent="0.2">
      <c r="A156" s="170" t="s">
        <v>191</v>
      </c>
      <c r="B156" s="203">
        <f t="shared" ref="B156:C156" si="64">B139/B132*10</f>
        <v>35.582608695652176</v>
      </c>
      <c r="C156" s="200">
        <f t="shared" si="64"/>
        <v>0</v>
      </c>
      <c r="D156" s="200"/>
      <c r="E156" s="200">
        <f>E139/E132*10</f>
        <v>74.406779661016941</v>
      </c>
      <c r="F156" s="201">
        <f t="shared" si="57"/>
        <v>2.091099623904435</v>
      </c>
      <c r="G156" s="201"/>
      <c r="H156" s="202">
        <v>4</v>
      </c>
      <c r="I156" s="207"/>
      <c r="J156" s="207"/>
      <c r="K156" s="207"/>
      <c r="L156" s="207">
        <f t="shared" ref="L156:X156" si="65">L139/L132*10</f>
        <v>80</v>
      </c>
      <c r="M156" s="207"/>
      <c r="N156" s="207"/>
      <c r="O156" s="207">
        <f t="shared" si="65"/>
        <v>48.25</v>
      </c>
      <c r="P156" s="207"/>
      <c r="Q156" s="207">
        <f t="shared" si="65"/>
        <v>136.72727272727272</v>
      </c>
      <c r="R156" s="207"/>
      <c r="S156" s="207"/>
      <c r="T156" s="207"/>
      <c r="U156" s="207"/>
      <c r="V156" s="207"/>
      <c r="W156" s="207"/>
      <c r="X156" s="207">
        <f t="shared" si="65"/>
        <v>45</v>
      </c>
      <c r="Y156" s="207"/>
      <c r="Z156" s="207"/>
      <c r="AA156" s="207"/>
      <c r="AB156" s="207"/>
      <c r="AC156" s="207"/>
      <c r="AE156" s="42">
        <f t="shared" si="43"/>
        <v>0.60478359908883839</v>
      </c>
      <c r="AF156" s="19"/>
      <c r="AG156" s="19"/>
      <c r="AH156" s="19"/>
      <c r="AI156" s="19"/>
      <c r="AR156" s="19"/>
      <c r="AS156" s="19"/>
    </row>
    <row r="157" spans="1:45" s="10" customFormat="1" ht="75" hidden="1" customHeight="1" x14ac:dyDescent="0.2">
      <c r="A157" s="171" t="s">
        <v>136</v>
      </c>
      <c r="B157" s="218"/>
      <c r="C157" s="211"/>
      <c r="D157" s="211"/>
      <c r="E157" s="200">
        <f t="shared" si="36"/>
        <v>275739.2</v>
      </c>
      <c r="F157" s="201" t="e">
        <f>E157/B158</f>
        <v>#DIV/0!</v>
      </c>
      <c r="G157" s="201"/>
      <c r="H157" s="202">
        <v>21</v>
      </c>
      <c r="I157" s="222">
        <v>19618</v>
      </c>
      <c r="J157" s="222">
        <v>9027</v>
      </c>
      <c r="K157" s="222">
        <v>15724</v>
      </c>
      <c r="L157" s="222">
        <v>17767</v>
      </c>
      <c r="M157" s="222">
        <v>9703</v>
      </c>
      <c r="N157" s="222">
        <v>18607</v>
      </c>
      <c r="O157" s="222">
        <v>10327</v>
      </c>
      <c r="P157" s="222">
        <v>12352</v>
      </c>
      <c r="Q157" s="222">
        <v>13102</v>
      </c>
      <c r="R157" s="263">
        <v>5256</v>
      </c>
      <c r="S157" s="222">
        <v>6369</v>
      </c>
      <c r="T157" s="222">
        <v>15263</v>
      </c>
      <c r="U157" s="222">
        <v>16738</v>
      </c>
      <c r="V157" s="222">
        <v>14685</v>
      </c>
      <c r="W157" s="222">
        <v>18845</v>
      </c>
      <c r="X157" s="222">
        <v>11288.1</v>
      </c>
      <c r="Y157" s="222">
        <v>10169.1</v>
      </c>
      <c r="Z157" s="222">
        <v>5268</v>
      </c>
      <c r="AA157" s="222">
        <v>12924</v>
      </c>
      <c r="AB157" s="222">
        <v>22016</v>
      </c>
      <c r="AC157" s="222">
        <v>10691</v>
      </c>
      <c r="AD157" s="47">
        <v>1420</v>
      </c>
      <c r="AE157" s="42">
        <f t="shared" si="43"/>
        <v>4.0937596105305306E-2</v>
      </c>
      <c r="AF157" s="2"/>
      <c r="AG157" s="2"/>
      <c r="AH157" s="2"/>
      <c r="AI157" s="2"/>
      <c r="AJ157" s="48"/>
      <c r="AK157" s="48"/>
      <c r="AL157" s="48"/>
      <c r="AM157" s="48"/>
      <c r="AN157" s="48"/>
      <c r="AO157" s="48"/>
      <c r="AR157" s="19"/>
      <c r="AS157" s="19"/>
    </row>
    <row r="158" spans="1:45" s="10" customFormat="1" ht="75" hidden="1" customHeight="1" x14ac:dyDescent="0.2">
      <c r="A158" s="171" t="s">
        <v>94</v>
      </c>
      <c r="B158" s="221"/>
      <c r="C158" s="222"/>
      <c r="D158" s="222"/>
      <c r="E158" s="200">
        <f>SUM(I158:AC158)</f>
        <v>0</v>
      </c>
      <c r="F158" s="201" t="e">
        <f>E158/B158</f>
        <v>#DIV/0!</v>
      </c>
      <c r="G158" s="201"/>
      <c r="H158" s="202">
        <v>0</v>
      </c>
      <c r="I158" s="223">
        <f t="shared" ref="I158:AC158" si="66">(I126-I157)/2</f>
        <v>0</v>
      </c>
      <c r="J158" s="223">
        <f t="shared" si="66"/>
        <v>0</v>
      </c>
      <c r="K158" s="223">
        <f t="shared" si="66"/>
        <v>0</v>
      </c>
      <c r="L158" s="223">
        <f t="shared" si="66"/>
        <v>0</v>
      </c>
      <c r="M158" s="223">
        <f t="shared" si="66"/>
        <v>0</v>
      </c>
      <c r="N158" s="223">
        <f t="shared" si="66"/>
        <v>0</v>
      </c>
      <c r="O158" s="223">
        <f t="shared" si="66"/>
        <v>0</v>
      </c>
      <c r="P158" s="223">
        <f t="shared" si="66"/>
        <v>0</v>
      </c>
      <c r="Q158" s="223">
        <f t="shared" si="66"/>
        <v>0</v>
      </c>
      <c r="R158" s="223">
        <f t="shared" si="66"/>
        <v>0</v>
      </c>
      <c r="S158" s="223">
        <f t="shared" si="66"/>
        <v>0</v>
      </c>
      <c r="T158" s="223">
        <f t="shared" si="66"/>
        <v>0</v>
      </c>
      <c r="U158" s="223">
        <f t="shared" si="66"/>
        <v>0</v>
      </c>
      <c r="V158" s="223">
        <f t="shared" si="66"/>
        <v>0</v>
      </c>
      <c r="W158" s="223">
        <f t="shared" si="66"/>
        <v>0</v>
      </c>
      <c r="X158" s="223">
        <f t="shared" si="66"/>
        <v>0</v>
      </c>
      <c r="Y158" s="223">
        <f t="shared" si="66"/>
        <v>0</v>
      </c>
      <c r="Z158" s="223">
        <f t="shared" si="66"/>
        <v>0</v>
      </c>
      <c r="AA158" s="223">
        <f t="shared" si="66"/>
        <v>0</v>
      </c>
      <c r="AB158" s="223">
        <f t="shared" si="66"/>
        <v>0</v>
      </c>
      <c r="AC158" s="223">
        <f t="shared" si="66"/>
        <v>0</v>
      </c>
      <c r="AE158" s="42" t="e">
        <f t="shared" si="43"/>
        <v>#DIV/0!</v>
      </c>
      <c r="AF158" s="19"/>
      <c r="AG158" s="19"/>
      <c r="AH158" s="19"/>
      <c r="AI158" s="19"/>
      <c r="AR158" s="19"/>
      <c r="AS158" s="19"/>
    </row>
    <row r="159" spans="1:45" s="10" customFormat="1" ht="52.5" hidden="1" customHeight="1" x14ac:dyDescent="0.2">
      <c r="A159" s="172"/>
      <c r="B159" s="221"/>
      <c r="C159" s="222"/>
      <c r="D159" s="222"/>
      <c r="E159" s="200">
        <f>E126/21</f>
        <v>13130.438095238096</v>
      </c>
      <c r="F159" s="200"/>
      <c r="G159" s="201"/>
      <c r="H159" s="207"/>
      <c r="I159" s="207">
        <f>I126/21</f>
        <v>934.19047619047615</v>
      </c>
      <c r="J159" s="207">
        <v>20</v>
      </c>
      <c r="K159" s="207">
        <f t="shared" ref="K159:Y159" si="67">K126/21</f>
        <v>748.76190476190482</v>
      </c>
      <c r="L159" s="207">
        <f t="shared" si="67"/>
        <v>846.04761904761904</v>
      </c>
      <c r="M159" s="207">
        <f t="shared" si="67"/>
        <v>462.04761904761904</v>
      </c>
      <c r="N159" s="207">
        <f t="shared" si="67"/>
        <v>886.04761904761904</v>
      </c>
      <c r="O159" s="207">
        <f t="shared" si="67"/>
        <v>491.76190476190476</v>
      </c>
      <c r="P159" s="207">
        <f t="shared" si="67"/>
        <v>588.19047619047615</v>
      </c>
      <c r="Q159" s="207">
        <f t="shared" si="67"/>
        <v>623.90476190476193</v>
      </c>
      <c r="R159" s="207">
        <f t="shared" si="67"/>
        <v>250.28571428571428</v>
      </c>
      <c r="S159" s="207">
        <f t="shared" si="67"/>
        <v>303.28571428571428</v>
      </c>
      <c r="T159" s="207">
        <f t="shared" si="67"/>
        <v>726.80952380952385</v>
      </c>
      <c r="U159" s="207">
        <f t="shared" si="67"/>
        <v>797.04761904761904</v>
      </c>
      <c r="V159" s="207">
        <f t="shared" si="67"/>
        <v>699.28571428571433</v>
      </c>
      <c r="W159" s="207">
        <f t="shared" si="67"/>
        <v>897.38095238095241</v>
      </c>
      <c r="X159" s="207">
        <f t="shared" si="67"/>
        <v>537.52857142857147</v>
      </c>
      <c r="Y159" s="207">
        <f t="shared" si="67"/>
        <v>484.24285714285713</v>
      </c>
      <c r="Z159" s="207"/>
      <c r="AA159" s="207">
        <f>AA126/21</f>
        <v>615.42857142857144</v>
      </c>
      <c r="AB159" s="207">
        <f>AB126/21</f>
        <v>1048.3809523809523</v>
      </c>
      <c r="AC159" s="207">
        <f>AC126/21</f>
        <v>509.09523809523807</v>
      </c>
      <c r="AE159" s="42">
        <f t="shared" si="43"/>
        <v>4.0937596105305306E-2</v>
      </c>
      <c r="AF159" s="19"/>
      <c r="AG159" s="19"/>
      <c r="AH159" s="19"/>
      <c r="AI159" s="19"/>
      <c r="AR159" s="19"/>
      <c r="AS159" s="19"/>
    </row>
    <row r="160" spans="1:45" s="10" customFormat="1" ht="45" hidden="1" customHeight="1" x14ac:dyDescent="0.2">
      <c r="A160" s="169" t="s">
        <v>95</v>
      </c>
      <c r="B160" s="199"/>
      <c r="C160" s="200"/>
      <c r="D160" s="200"/>
      <c r="E160" s="200"/>
      <c r="F160" s="201" t="e">
        <f t="shared" si="57"/>
        <v>#DIV/0!</v>
      </c>
      <c r="G160" s="201"/>
      <c r="H160" s="202">
        <v>0</v>
      </c>
      <c r="I160" s="214"/>
      <c r="J160" s="214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68.25" hidden="1" customHeight="1" x14ac:dyDescent="0.2">
      <c r="A161" s="170" t="s">
        <v>96</v>
      </c>
      <c r="B161" s="203" t="e">
        <f>B158/B160</f>
        <v>#DIV/0!</v>
      </c>
      <c r="C161" s="203"/>
      <c r="D161" s="203"/>
      <c r="E161" s="203" t="e">
        <f>E158/E160</f>
        <v>#DIV/0!</v>
      </c>
      <c r="F161" s="201" t="e">
        <f t="shared" si="57"/>
        <v>#DIV/0!</v>
      </c>
      <c r="G161" s="201"/>
      <c r="H161" s="207"/>
      <c r="I161" s="207" t="e">
        <f t="shared" ref="I161:W161" si="68">I158/I160</f>
        <v>#DIV/0!</v>
      </c>
      <c r="J161" s="207" t="e">
        <f t="shared" si="68"/>
        <v>#DIV/0!</v>
      </c>
      <c r="K161" s="207" t="e">
        <f t="shared" si="68"/>
        <v>#DIV/0!</v>
      </c>
      <c r="L161" s="207" t="e">
        <f t="shared" si="68"/>
        <v>#DIV/0!</v>
      </c>
      <c r="M161" s="207" t="e">
        <f t="shared" si="68"/>
        <v>#DIV/0!</v>
      </c>
      <c r="N161" s="207" t="e">
        <f t="shared" si="68"/>
        <v>#DIV/0!</v>
      </c>
      <c r="O161" s="207" t="e">
        <f t="shared" si="68"/>
        <v>#DIV/0!</v>
      </c>
      <c r="P161" s="207" t="e">
        <f t="shared" si="68"/>
        <v>#DIV/0!</v>
      </c>
      <c r="Q161" s="207" t="e">
        <f t="shared" si="68"/>
        <v>#DIV/0!</v>
      </c>
      <c r="R161" s="207" t="e">
        <f t="shared" si="68"/>
        <v>#DIV/0!</v>
      </c>
      <c r="S161" s="207" t="e">
        <f t="shared" si="68"/>
        <v>#DIV/0!</v>
      </c>
      <c r="T161" s="207" t="e">
        <f t="shared" si="68"/>
        <v>#DIV/0!</v>
      </c>
      <c r="U161" s="207" t="e">
        <f t="shared" si="68"/>
        <v>#DIV/0!</v>
      </c>
      <c r="V161" s="207" t="e">
        <f t="shared" si="68"/>
        <v>#DIV/0!</v>
      </c>
      <c r="W161" s="207" t="e">
        <f t="shared" si="68"/>
        <v>#DIV/0!</v>
      </c>
      <c r="X161" s="265" t="e">
        <f>X158/X160</f>
        <v>#DIV/0!</v>
      </c>
      <c r="Y161" s="207" t="e">
        <f t="shared" ref="Y161:AC161" si="69">Y158/Y160</f>
        <v>#DIV/0!</v>
      </c>
      <c r="Z161" s="207" t="e">
        <f t="shared" si="69"/>
        <v>#DIV/0!</v>
      </c>
      <c r="AA161" s="207" t="e">
        <f t="shared" si="69"/>
        <v>#DIV/0!</v>
      </c>
      <c r="AB161" s="207" t="e">
        <f t="shared" si="69"/>
        <v>#DIV/0!</v>
      </c>
      <c r="AC161" s="207" t="e">
        <f t="shared" si="69"/>
        <v>#DIV/0!</v>
      </c>
      <c r="AE161" s="42" t="e">
        <f t="shared" si="43"/>
        <v>#DIV/0!</v>
      </c>
      <c r="AF161" s="19"/>
      <c r="AG161" s="19"/>
      <c r="AH161" s="19"/>
      <c r="AI161" s="19"/>
      <c r="AR161" s="19"/>
      <c r="AS161" s="19"/>
    </row>
    <row r="162" spans="1:52" s="10" customFormat="1" ht="31.5" hidden="1" customHeight="1" x14ac:dyDescent="0.2">
      <c r="A162" s="170"/>
      <c r="B162" s="199">
        <v>5700</v>
      </c>
      <c r="C162" s="200"/>
      <c r="D162" s="200"/>
      <c r="E162" s="200">
        <f t="shared" si="36"/>
        <v>0</v>
      </c>
      <c r="F162" s="201">
        <f t="shared" si="57"/>
        <v>0</v>
      </c>
      <c r="G162" s="201" t="e">
        <f t="shared" si="47"/>
        <v>#DIV/0!</v>
      </c>
      <c r="H162" s="202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  <c r="Z162" s="223"/>
      <c r="AA162" s="223"/>
      <c r="AB162" s="223"/>
      <c r="AC162" s="223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51.75" hidden="1" customHeight="1" x14ac:dyDescent="0.2">
      <c r="A163" s="171" t="s">
        <v>97</v>
      </c>
      <c r="B163" s="200"/>
      <c r="C163" s="200"/>
      <c r="D163" s="200"/>
      <c r="E163" s="200">
        <f t="shared" si="36"/>
        <v>0</v>
      </c>
      <c r="F163" s="201"/>
      <c r="G163" s="201" t="e">
        <f t="shared" si="47"/>
        <v>#DIV/0!</v>
      </c>
      <c r="H163" s="202"/>
      <c r="I163" s="223"/>
      <c r="J163" s="223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76.5" hidden="1" customHeight="1" outlineLevel="1" x14ac:dyDescent="0.2">
      <c r="A164" s="171" t="s">
        <v>98</v>
      </c>
      <c r="B164" s="199">
        <v>5189.5</v>
      </c>
      <c r="C164" s="200"/>
      <c r="D164" s="200"/>
      <c r="E164" s="200">
        <v>4519</v>
      </c>
      <c r="F164" s="201">
        <f>E164/B164</f>
        <v>0.87079680123325942</v>
      </c>
      <c r="G164" s="201" t="e">
        <f t="shared" si="47"/>
        <v>#DIV/0!</v>
      </c>
      <c r="H164" s="202"/>
      <c r="I164" s="224">
        <v>68</v>
      </c>
      <c r="J164" s="224">
        <v>77</v>
      </c>
      <c r="K164" s="224">
        <v>662</v>
      </c>
      <c r="L164" s="224">
        <v>313</v>
      </c>
      <c r="M164" s="224">
        <v>4.5999999999999996</v>
      </c>
      <c r="N164" s="224">
        <v>141</v>
      </c>
      <c r="O164" s="224">
        <v>421</v>
      </c>
      <c r="P164" s="224">
        <v>649</v>
      </c>
      <c r="Q164" s="224">
        <v>244</v>
      </c>
      <c r="R164" s="224">
        <v>68</v>
      </c>
      <c r="S164" s="224">
        <v>213.5</v>
      </c>
      <c r="T164" s="233">
        <v>294</v>
      </c>
      <c r="U164" s="224">
        <v>13</v>
      </c>
      <c r="V164" s="224">
        <v>470</v>
      </c>
      <c r="W164" s="224">
        <v>120</v>
      </c>
      <c r="X164" s="224">
        <v>23</v>
      </c>
      <c r="Y164" s="224">
        <v>57</v>
      </c>
      <c r="Z164" s="224">
        <v>30.4</v>
      </c>
      <c r="AA164" s="224">
        <v>281</v>
      </c>
      <c r="AB164" s="224">
        <v>368</v>
      </c>
      <c r="AC164" s="224">
        <v>1.5</v>
      </c>
      <c r="AD164" s="41"/>
      <c r="AE164" s="42">
        <f t="shared" si="43"/>
        <v>5.0896215976986058E-3</v>
      </c>
      <c r="AF164" s="43"/>
      <c r="AG164" s="43"/>
      <c r="AH164" s="43"/>
      <c r="AI164" s="43"/>
      <c r="AJ164" s="41"/>
      <c r="AK164" s="41"/>
      <c r="AL164" s="41"/>
      <c r="AM164" s="41"/>
      <c r="AN164" s="41"/>
      <c r="AO164" s="41"/>
      <c r="AR164" s="19"/>
      <c r="AS164" s="19"/>
    </row>
    <row r="165" spans="1:52" s="10" customFormat="1" ht="72.75" customHeight="1" outlineLevel="1" x14ac:dyDescent="0.2">
      <c r="A165" s="172" t="s">
        <v>99</v>
      </c>
      <c r="B165" s="200">
        <v>5172</v>
      </c>
      <c r="C165" s="200">
        <v>4505</v>
      </c>
      <c r="D165" s="200">
        <v>4505</v>
      </c>
      <c r="E165" s="200">
        <f t="shared" si="36"/>
        <v>4519</v>
      </c>
      <c r="F165" s="201">
        <f>E165/B165</f>
        <v>0.87374323279195665</v>
      </c>
      <c r="G165" s="201">
        <f t="shared" si="47"/>
        <v>1.0031076581576026</v>
      </c>
      <c r="H165" s="202">
        <v>21</v>
      </c>
      <c r="I165" s="263">
        <v>68</v>
      </c>
      <c r="J165" s="294">
        <v>77</v>
      </c>
      <c r="K165" s="294">
        <v>662</v>
      </c>
      <c r="L165" s="294">
        <v>313</v>
      </c>
      <c r="M165" s="263">
        <v>4.5999999999999996</v>
      </c>
      <c r="N165" s="294">
        <v>141</v>
      </c>
      <c r="O165" s="294">
        <v>421</v>
      </c>
      <c r="P165" s="294">
        <v>649</v>
      </c>
      <c r="Q165" s="294">
        <v>244</v>
      </c>
      <c r="R165" s="294">
        <v>68</v>
      </c>
      <c r="S165" s="263">
        <v>213.5</v>
      </c>
      <c r="T165" s="295">
        <v>294</v>
      </c>
      <c r="U165" s="294">
        <v>13</v>
      </c>
      <c r="V165" s="294">
        <v>470</v>
      </c>
      <c r="W165" s="294">
        <v>120</v>
      </c>
      <c r="X165" s="294">
        <v>23</v>
      </c>
      <c r="Y165" s="294">
        <v>57</v>
      </c>
      <c r="Z165" s="263">
        <v>30.4</v>
      </c>
      <c r="AA165" s="294">
        <v>281</v>
      </c>
      <c r="AB165" s="294">
        <v>368</v>
      </c>
      <c r="AC165" s="263">
        <v>1.5</v>
      </c>
      <c r="AE165" s="42">
        <f t="shared" si="43"/>
        <v>5.0896215976986058E-3</v>
      </c>
      <c r="AF165" s="19"/>
      <c r="AG165" s="19"/>
      <c r="AH165" s="19"/>
      <c r="AI165" s="19"/>
      <c r="AR165" s="19"/>
      <c r="AS165" s="19"/>
    </row>
    <row r="166" spans="1:52" s="10" customFormat="1" ht="60" hidden="1" customHeight="1" x14ac:dyDescent="0.2">
      <c r="A166" s="171" t="s">
        <v>167</v>
      </c>
      <c r="B166" s="225">
        <f t="shared" ref="B166" si="70">B165/B164</f>
        <v>0.99662780614702762</v>
      </c>
      <c r="C166" s="225"/>
      <c r="D166" s="225"/>
      <c r="E166" s="225">
        <f>E165/E164</f>
        <v>1</v>
      </c>
      <c r="F166" s="225">
        <f t="shared" ref="F166" si="71">F165/F164</f>
        <v>1.0033836040216551</v>
      </c>
      <c r="G166" s="201"/>
      <c r="H166" s="225"/>
      <c r="I166" s="267">
        <f>I165/I164</f>
        <v>1</v>
      </c>
      <c r="J166" s="267">
        <f t="shared" ref="J166:AC166" si="72">J165/J164</f>
        <v>1</v>
      </c>
      <c r="K166" s="267">
        <f t="shared" si="72"/>
        <v>1</v>
      </c>
      <c r="L166" s="267">
        <f t="shared" si="72"/>
        <v>1</v>
      </c>
      <c r="M166" s="267">
        <f t="shared" si="72"/>
        <v>1</v>
      </c>
      <c r="N166" s="267">
        <f t="shared" si="72"/>
        <v>1</v>
      </c>
      <c r="O166" s="267">
        <f t="shared" si="72"/>
        <v>1</v>
      </c>
      <c r="P166" s="267">
        <f t="shared" si="72"/>
        <v>1</v>
      </c>
      <c r="Q166" s="267">
        <f t="shared" si="72"/>
        <v>1</v>
      </c>
      <c r="R166" s="267">
        <f t="shared" si="72"/>
        <v>1</v>
      </c>
      <c r="S166" s="267">
        <f t="shared" si="72"/>
        <v>1</v>
      </c>
      <c r="T166" s="267">
        <f t="shared" si="72"/>
        <v>1</v>
      </c>
      <c r="U166" s="267">
        <f t="shared" si="72"/>
        <v>1</v>
      </c>
      <c r="V166" s="267">
        <f t="shared" si="72"/>
        <v>1</v>
      </c>
      <c r="W166" s="267">
        <f t="shared" si="72"/>
        <v>1</v>
      </c>
      <c r="X166" s="267">
        <f>X165/X164</f>
        <v>1</v>
      </c>
      <c r="Y166" s="267">
        <f t="shared" si="72"/>
        <v>1</v>
      </c>
      <c r="Z166" s="267">
        <f>Z165/Z164</f>
        <v>1</v>
      </c>
      <c r="AA166" s="267">
        <f t="shared" si="72"/>
        <v>1</v>
      </c>
      <c r="AB166" s="267">
        <f>AB165/AB164</f>
        <v>1</v>
      </c>
      <c r="AC166" s="267">
        <f t="shared" si="72"/>
        <v>1</v>
      </c>
      <c r="AE166" s="42">
        <f t="shared" si="43"/>
        <v>1</v>
      </c>
      <c r="AF166" s="19"/>
      <c r="AG166" s="19"/>
      <c r="AH166" s="19"/>
      <c r="AI166" s="19"/>
      <c r="AR166" s="19"/>
      <c r="AS166" s="19"/>
    </row>
    <row r="167" spans="1:52" s="10" customFormat="1" ht="48" hidden="1" customHeight="1" x14ac:dyDescent="0.2">
      <c r="A167" s="171" t="s">
        <v>91</v>
      </c>
      <c r="B167" s="221"/>
      <c r="C167" s="222"/>
      <c r="D167" s="222"/>
      <c r="E167" s="203">
        <f>E164-E165</f>
        <v>0</v>
      </c>
      <c r="F167" s="201"/>
      <c r="G167" s="201"/>
      <c r="H167" s="202"/>
      <c r="I167" s="226">
        <f>I164-I165</f>
        <v>0</v>
      </c>
      <c r="J167" s="226">
        <f t="shared" ref="J167:AC167" si="73">J164-J165</f>
        <v>0</v>
      </c>
      <c r="K167" s="226">
        <f t="shared" si="73"/>
        <v>0</v>
      </c>
      <c r="L167" s="226">
        <f t="shared" si="73"/>
        <v>0</v>
      </c>
      <c r="M167" s="226">
        <f t="shared" si="73"/>
        <v>0</v>
      </c>
      <c r="N167" s="226">
        <f t="shared" si="73"/>
        <v>0</v>
      </c>
      <c r="O167" s="226">
        <f t="shared" si="73"/>
        <v>0</v>
      </c>
      <c r="P167" s="226">
        <f t="shared" si="73"/>
        <v>0</v>
      </c>
      <c r="Q167" s="226">
        <f>Q164-Q165</f>
        <v>0</v>
      </c>
      <c r="R167" s="226">
        <f t="shared" si="73"/>
        <v>0</v>
      </c>
      <c r="S167" s="226">
        <f>S164-S165</f>
        <v>0</v>
      </c>
      <c r="T167" s="226">
        <f t="shared" si="73"/>
        <v>0</v>
      </c>
      <c r="U167" s="226">
        <f t="shared" si="73"/>
        <v>0</v>
      </c>
      <c r="V167" s="226">
        <f t="shared" si="73"/>
        <v>0</v>
      </c>
      <c r="W167" s="226">
        <f t="shared" si="73"/>
        <v>0</v>
      </c>
      <c r="X167" s="226">
        <f t="shared" si="73"/>
        <v>0</v>
      </c>
      <c r="Y167" s="226">
        <f t="shared" si="73"/>
        <v>0</v>
      </c>
      <c r="Z167" s="226">
        <f t="shared" si="73"/>
        <v>0</v>
      </c>
      <c r="AA167" s="226">
        <f t="shared" si="73"/>
        <v>0</v>
      </c>
      <c r="AB167" s="226">
        <f t="shared" si="73"/>
        <v>0</v>
      </c>
      <c r="AC167" s="226">
        <f t="shared" si="73"/>
        <v>0</v>
      </c>
      <c r="AD167" s="41"/>
      <c r="AE167" s="42" t="e">
        <f t="shared" si="43"/>
        <v>#DIV/0!</v>
      </c>
      <c r="AF167" s="43"/>
      <c r="AG167" s="43"/>
      <c r="AH167" s="43"/>
      <c r="AI167" s="43"/>
      <c r="AJ167" s="41"/>
      <c r="AK167" s="41"/>
      <c r="AL167" s="41"/>
      <c r="AM167" s="41"/>
      <c r="AN167" s="41"/>
      <c r="AO167" s="41"/>
      <c r="AR167" s="19"/>
      <c r="AS167" s="19"/>
    </row>
    <row r="168" spans="1:52" s="10" customFormat="1" ht="78" customHeight="1" x14ac:dyDescent="0.2">
      <c r="A168" s="170" t="s">
        <v>100</v>
      </c>
      <c r="B168" s="203">
        <v>124881</v>
      </c>
      <c r="C168" s="203"/>
      <c r="D168" s="200"/>
      <c r="E168" s="203">
        <f t="shared" si="36"/>
        <v>113561</v>
      </c>
      <c r="F168" s="201">
        <f>E168/B168</f>
        <v>0.90935370472690003</v>
      </c>
      <c r="G168" s="201"/>
      <c r="H168" s="202">
        <v>21</v>
      </c>
      <c r="I168" s="207">
        <v>1122</v>
      </c>
      <c r="J168" s="207">
        <v>1386</v>
      </c>
      <c r="K168" s="207">
        <v>18138</v>
      </c>
      <c r="L168" s="207">
        <v>7455</v>
      </c>
      <c r="M168" s="207">
        <v>67</v>
      </c>
      <c r="N168" s="207">
        <v>2103</v>
      </c>
      <c r="O168" s="207">
        <v>8589</v>
      </c>
      <c r="P168" s="207">
        <v>19191</v>
      </c>
      <c r="Q168" s="207">
        <v>5810</v>
      </c>
      <c r="R168" s="207">
        <v>1355</v>
      </c>
      <c r="S168" s="207">
        <v>3250</v>
      </c>
      <c r="T168" s="207">
        <v>6691</v>
      </c>
      <c r="U168" s="207">
        <v>375</v>
      </c>
      <c r="V168" s="207">
        <v>15763</v>
      </c>
      <c r="W168" s="207">
        <v>3186</v>
      </c>
      <c r="X168" s="208">
        <v>681</v>
      </c>
      <c r="Y168" s="207">
        <v>1270</v>
      </c>
      <c r="Z168" s="207">
        <v>541</v>
      </c>
      <c r="AA168" s="207">
        <v>6080</v>
      </c>
      <c r="AB168" s="207">
        <v>10498</v>
      </c>
      <c r="AC168" s="207">
        <v>10</v>
      </c>
      <c r="AE168" s="42">
        <f t="shared" si="43"/>
        <v>5.9967770625478818E-3</v>
      </c>
      <c r="AF168" s="19"/>
      <c r="AG168" s="19"/>
      <c r="AH168" s="19"/>
      <c r="AI168" s="19"/>
      <c r="AR168" s="19"/>
      <c r="AS168" s="19"/>
    </row>
    <row r="169" spans="1:52" s="10" customFormat="1" ht="48" customHeight="1" x14ac:dyDescent="0.2">
      <c r="A169" s="170" t="s">
        <v>93</v>
      </c>
      <c r="B169" s="204">
        <f>B168/B165*10</f>
        <v>241.45591647331787</v>
      </c>
      <c r="C169" s="204"/>
      <c r="D169" s="227"/>
      <c r="E169" s="204">
        <f>E168/E165*10</f>
        <v>251.29674706793537</v>
      </c>
      <c r="F169" s="201">
        <f t="shared" ref="F169:F179" si="74">E169/B169</f>
        <v>1.0407562205902914</v>
      </c>
      <c r="G169" s="201"/>
      <c r="H169" s="204"/>
      <c r="I169" s="208">
        <f t="shared" ref="I169:AC169" si="75">I168/I165*10</f>
        <v>165</v>
      </c>
      <c r="J169" s="208">
        <f t="shared" si="75"/>
        <v>180</v>
      </c>
      <c r="K169" s="208">
        <f t="shared" si="75"/>
        <v>273.98791540785498</v>
      </c>
      <c r="L169" s="208">
        <f t="shared" si="75"/>
        <v>238.17891373801916</v>
      </c>
      <c r="M169" s="208">
        <f t="shared" si="75"/>
        <v>145.6521739130435</v>
      </c>
      <c r="N169" s="208">
        <f t="shared" si="75"/>
        <v>149.14893617021275</v>
      </c>
      <c r="O169" s="208">
        <f t="shared" si="75"/>
        <v>204.01425178147267</v>
      </c>
      <c r="P169" s="208">
        <f>P168/P165*10</f>
        <v>295.70107858243449</v>
      </c>
      <c r="Q169" s="208">
        <f t="shared" si="75"/>
        <v>238.11475409836066</v>
      </c>
      <c r="R169" s="208">
        <f t="shared" si="75"/>
        <v>199.26470588235293</v>
      </c>
      <c r="S169" s="208">
        <f t="shared" si="75"/>
        <v>152.22482435597189</v>
      </c>
      <c r="T169" s="208">
        <f t="shared" si="75"/>
        <v>227.58503401360545</v>
      </c>
      <c r="U169" s="208">
        <f t="shared" si="75"/>
        <v>288.46153846153845</v>
      </c>
      <c r="V169" s="208">
        <f t="shared" si="75"/>
        <v>335.38297872340422</v>
      </c>
      <c r="W169" s="208">
        <f t="shared" si="75"/>
        <v>265.5</v>
      </c>
      <c r="X169" s="208">
        <f t="shared" si="75"/>
        <v>296.08695652173913</v>
      </c>
      <c r="Y169" s="208">
        <f t="shared" si="75"/>
        <v>222.80701754385967</v>
      </c>
      <c r="Z169" s="208">
        <f t="shared" si="75"/>
        <v>177.96052631578948</v>
      </c>
      <c r="AA169" s="208">
        <f t="shared" si="75"/>
        <v>216.37010676156586</v>
      </c>
      <c r="AB169" s="208">
        <f t="shared" si="75"/>
        <v>285.27173913043475</v>
      </c>
      <c r="AC169" s="208">
        <f t="shared" si="75"/>
        <v>66.666666666666671</v>
      </c>
      <c r="AE169" s="42">
        <f t="shared" si="43"/>
        <v>1.1782363280719077</v>
      </c>
      <c r="AF169" s="19"/>
      <c r="AG169" s="19"/>
      <c r="AH169" s="19"/>
      <c r="AI169" s="19"/>
      <c r="AR169" s="19"/>
      <c r="AS169" s="19"/>
      <c r="AZ169" s="10">
        <v>24</v>
      </c>
    </row>
    <row r="170" spans="1:52" s="10" customFormat="1" ht="79.5" hidden="1" outlineLevel="1" x14ac:dyDescent="0.2">
      <c r="A170" s="169" t="s">
        <v>101</v>
      </c>
      <c r="B170" s="222">
        <v>874</v>
      </c>
      <c r="C170" s="222"/>
      <c r="D170" s="222"/>
      <c r="E170" s="200">
        <f>SUM(I170:AC170)</f>
        <v>829.82</v>
      </c>
      <c r="F170" s="201">
        <f t="shared" si="74"/>
        <v>0.94945080091533185</v>
      </c>
      <c r="G170" s="201" t="e">
        <f t="shared" si="47"/>
        <v>#DIV/0!</v>
      </c>
      <c r="H170" s="202"/>
      <c r="I170" s="223">
        <v>24</v>
      </c>
      <c r="J170" s="224">
        <v>51</v>
      </c>
      <c r="K170" s="224">
        <v>111.3</v>
      </c>
      <c r="L170" s="223">
        <v>0</v>
      </c>
      <c r="M170" s="224">
        <v>48.540000000000006</v>
      </c>
      <c r="N170" s="224">
        <v>35</v>
      </c>
      <c r="O170" s="224">
        <v>139</v>
      </c>
      <c r="P170" s="223">
        <v>69</v>
      </c>
      <c r="Q170" s="223">
        <v>56.000000000000007</v>
      </c>
      <c r="R170" s="223">
        <v>2</v>
      </c>
      <c r="S170" s="223">
        <v>35.240000000000009</v>
      </c>
      <c r="T170" s="223">
        <v>101</v>
      </c>
      <c r="U170" s="223">
        <v>0</v>
      </c>
      <c r="V170" s="224">
        <v>0.6</v>
      </c>
      <c r="W170" s="223">
        <v>10</v>
      </c>
      <c r="X170" s="292">
        <v>30</v>
      </c>
      <c r="Y170" s="223">
        <v>0</v>
      </c>
      <c r="Z170" s="224">
        <v>1.1400000000000006</v>
      </c>
      <c r="AA170" s="223">
        <v>64.999999999999986</v>
      </c>
      <c r="AB170" s="223">
        <v>48</v>
      </c>
      <c r="AC170" s="223">
        <v>3</v>
      </c>
      <c r="AE170" s="42">
        <f t="shared" si="43"/>
        <v>3.6152418596804126E-2</v>
      </c>
      <c r="AF170" s="19"/>
      <c r="AG170" s="19"/>
      <c r="AH170" s="19"/>
      <c r="AI170" s="19"/>
      <c r="AR170" s="19"/>
      <c r="AS170" s="19"/>
      <c r="AZ170" s="10">
        <v>50.500000000000007</v>
      </c>
    </row>
    <row r="171" spans="1:52" s="10" customFormat="1" ht="54.75" hidden="1" customHeight="1" x14ac:dyDescent="0.2">
      <c r="A171" s="170" t="s">
        <v>102</v>
      </c>
      <c r="B171" s="228"/>
      <c r="C171" s="229"/>
      <c r="D171" s="229"/>
      <c r="E171" s="200">
        <f t="shared" si="36"/>
        <v>2</v>
      </c>
      <c r="F171" s="201" t="e">
        <f t="shared" si="74"/>
        <v>#DIV/0!</v>
      </c>
      <c r="G171" s="201" t="e">
        <f t="shared" si="47"/>
        <v>#DIV/0!</v>
      </c>
      <c r="H171" s="230"/>
      <c r="I171" s="238"/>
      <c r="J171" s="238"/>
      <c r="K171" s="207"/>
      <c r="L171" s="207"/>
      <c r="M171" s="207"/>
      <c r="N171" s="207"/>
      <c r="O171" s="207"/>
      <c r="P171" s="207"/>
      <c r="Q171" s="207"/>
      <c r="R171" s="207">
        <v>2</v>
      </c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E171" s="42">
        <f t="shared" si="43"/>
        <v>0</v>
      </c>
      <c r="AF171" s="19"/>
      <c r="AG171" s="19"/>
      <c r="AH171" s="19"/>
      <c r="AI171" s="19"/>
      <c r="AR171" s="19"/>
      <c r="AS171" s="19"/>
      <c r="AZ171" s="10">
        <v>112.40000000000003</v>
      </c>
    </row>
    <row r="172" spans="1:52" s="10" customFormat="1" ht="77.25" hidden="1" customHeight="1" x14ac:dyDescent="0.2">
      <c r="A172" s="170" t="s">
        <v>84</v>
      </c>
      <c r="B172" s="228">
        <v>0</v>
      </c>
      <c r="C172" s="229"/>
      <c r="D172" s="229"/>
      <c r="E172" s="200">
        <f t="shared" si="36"/>
        <v>0</v>
      </c>
      <c r="F172" s="201" t="e">
        <f t="shared" si="74"/>
        <v>#DIV/0!</v>
      </c>
      <c r="G172" s="201" t="e">
        <f t="shared" si="47"/>
        <v>#DIV/0!</v>
      </c>
      <c r="H172" s="230"/>
      <c r="I172" s="238"/>
      <c r="J172" s="238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32"/>
      <c r="V172" s="207"/>
      <c r="W172" s="207"/>
      <c r="X172" s="207"/>
      <c r="Y172" s="207"/>
      <c r="Z172" s="207"/>
      <c r="AA172" s="207"/>
      <c r="AB172" s="207"/>
      <c r="AC172" s="207"/>
      <c r="AE172" s="42" t="e">
        <f t="shared" si="43"/>
        <v>#DIV/0!</v>
      </c>
      <c r="AF172" s="19"/>
      <c r="AG172" s="19"/>
      <c r="AH172" s="19"/>
      <c r="AI172" s="19"/>
      <c r="AR172" s="19"/>
      <c r="AS172" s="19"/>
      <c r="AZ172" s="10">
        <v>0</v>
      </c>
    </row>
    <row r="173" spans="1:52" s="10" customFormat="1" ht="65.25" hidden="1" customHeight="1" outlineLevel="1" x14ac:dyDescent="0.2">
      <c r="A173" s="170" t="s">
        <v>103</v>
      </c>
      <c r="B173" s="221">
        <v>874</v>
      </c>
      <c r="C173" s="222"/>
      <c r="D173" s="222"/>
      <c r="E173" s="200">
        <f t="shared" si="36"/>
        <v>827.5200000000001</v>
      </c>
      <c r="F173" s="201">
        <f t="shared" si="74"/>
        <v>0.94681922196796353</v>
      </c>
      <c r="G173" s="201" t="e">
        <f t="shared" si="47"/>
        <v>#DIV/0!</v>
      </c>
      <c r="H173" s="202"/>
      <c r="I173" s="224">
        <v>24</v>
      </c>
      <c r="J173" s="224">
        <v>51</v>
      </c>
      <c r="K173" s="224">
        <v>111.3</v>
      </c>
      <c r="L173" s="223">
        <v>0</v>
      </c>
      <c r="M173" s="224">
        <v>48.5</v>
      </c>
      <c r="N173" s="223">
        <v>35</v>
      </c>
      <c r="O173" s="224">
        <v>139</v>
      </c>
      <c r="P173" s="223">
        <v>69</v>
      </c>
      <c r="Q173" s="223">
        <v>56.000000000000007</v>
      </c>
      <c r="R173" s="223">
        <v>0</v>
      </c>
      <c r="S173" s="223">
        <v>35.240000000000009</v>
      </c>
      <c r="T173" s="224">
        <v>100.5</v>
      </c>
      <c r="U173" s="223">
        <v>0</v>
      </c>
      <c r="V173" s="233">
        <v>0.6</v>
      </c>
      <c r="W173" s="223">
        <v>10</v>
      </c>
      <c r="X173" s="233">
        <v>30.28000000000003</v>
      </c>
      <c r="Y173" s="223">
        <v>0</v>
      </c>
      <c r="Z173" s="224">
        <v>1.1000000000000001</v>
      </c>
      <c r="AA173" s="223">
        <v>64.999999999999986</v>
      </c>
      <c r="AB173" s="224">
        <v>48</v>
      </c>
      <c r="AC173" s="224">
        <v>3</v>
      </c>
      <c r="AE173" s="42">
        <f t="shared" si="43"/>
        <v>3.6591260634184102E-2</v>
      </c>
      <c r="AF173" s="19"/>
      <c r="AG173" s="19"/>
      <c r="AH173" s="19"/>
      <c r="AI173" s="19"/>
      <c r="AR173" s="19"/>
      <c r="AS173" s="19"/>
      <c r="AZ173" s="10">
        <v>48.540000000000006</v>
      </c>
    </row>
    <row r="174" spans="1:52" s="10" customFormat="1" ht="87" customHeight="1" outlineLevel="1" x14ac:dyDescent="0.2">
      <c r="A174" s="172" t="s">
        <v>158</v>
      </c>
      <c r="B174" s="200">
        <v>841</v>
      </c>
      <c r="C174" s="200">
        <v>824</v>
      </c>
      <c r="D174" s="200">
        <v>824</v>
      </c>
      <c r="E174" s="200">
        <f>SUM(I174:AC174)</f>
        <v>792.49</v>
      </c>
      <c r="F174" s="201">
        <f t="shared" si="74"/>
        <v>0.94231866825208088</v>
      </c>
      <c r="G174" s="201">
        <f t="shared" si="47"/>
        <v>0.96175970873786409</v>
      </c>
      <c r="H174" s="202">
        <v>17</v>
      </c>
      <c r="I174" s="263">
        <v>24</v>
      </c>
      <c r="J174" s="263">
        <v>51</v>
      </c>
      <c r="K174" s="263">
        <v>111.3</v>
      </c>
      <c r="L174" s="222">
        <v>0</v>
      </c>
      <c r="M174" s="263">
        <v>48.5</v>
      </c>
      <c r="N174" s="222">
        <v>35</v>
      </c>
      <c r="O174" s="222">
        <v>139</v>
      </c>
      <c r="P174" s="222">
        <v>69</v>
      </c>
      <c r="Q174" s="222">
        <v>56</v>
      </c>
      <c r="R174" s="222">
        <v>0</v>
      </c>
      <c r="S174" s="222">
        <v>8</v>
      </c>
      <c r="T174" s="263">
        <v>93.5</v>
      </c>
      <c r="U174" s="222"/>
      <c r="V174" s="263">
        <v>0.59</v>
      </c>
      <c r="W174" s="222">
        <v>10</v>
      </c>
      <c r="X174" s="293">
        <f>X170-X171</f>
        <v>30</v>
      </c>
      <c r="Y174" s="222"/>
      <c r="Z174" s="263">
        <v>1.1000000000000001</v>
      </c>
      <c r="AA174" s="222">
        <v>65</v>
      </c>
      <c r="AB174" s="222">
        <v>48</v>
      </c>
      <c r="AC174" s="222">
        <v>2.5</v>
      </c>
      <c r="AE174" s="42">
        <f t="shared" si="43"/>
        <v>3.7855367260154704E-2</v>
      </c>
      <c r="AF174" s="19"/>
      <c r="AG174" s="19"/>
      <c r="AH174" s="19"/>
      <c r="AI174" s="19"/>
      <c r="AR174" s="19"/>
      <c r="AS174" s="19"/>
      <c r="AZ174" s="10">
        <v>35.870000000000005</v>
      </c>
    </row>
    <row r="175" spans="1:52" s="10" customFormat="1" ht="57.75" hidden="1" customHeight="1" x14ac:dyDescent="0.2">
      <c r="A175" s="171" t="s">
        <v>167</v>
      </c>
      <c r="B175" s="234"/>
      <c r="C175" s="234"/>
      <c r="D175" s="234"/>
      <c r="E175" s="206">
        <f>E174/E173</f>
        <v>0.95766869682907951</v>
      </c>
      <c r="F175" s="201"/>
      <c r="G175" s="201"/>
      <c r="H175" s="235"/>
      <c r="I175" s="235">
        <f>I174/I173</f>
        <v>1</v>
      </c>
      <c r="J175" s="235">
        <f t="shared" ref="J175:O175" si="76">J174/J173</f>
        <v>1</v>
      </c>
      <c r="K175" s="235">
        <f t="shared" si="76"/>
        <v>1</v>
      </c>
      <c r="L175" s="235" t="e">
        <f t="shared" si="76"/>
        <v>#DIV/0!</v>
      </c>
      <c r="M175" s="235">
        <f t="shared" si="76"/>
        <v>1</v>
      </c>
      <c r="N175" s="235">
        <f t="shared" si="76"/>
        <v>1</v>
      </c>
      <c r="O175" s="235">
        <f t="shared" si="76"/>
        <v>1</v>
      </c>
      <c r="P175" s="235">
        <f t="shared" ref="P175:AC175" si="77">P174/P173</f>
        <v>1</v>
      </c>
      <c r="Q175" s="235">
        <f t="shared" si="77"/>
        <v>0.99999999999999989</v>
      </c>
      <c r="R175" s="235" t="e">
        <f t="shared" si="77"/>
        <v>#DIV/0!</v>
      </c>
      <c r="S175" s="235">
        <f t="shared" si="77"/>
        <v>0.22701475595913728</v>
      </c>
      <c r="T175" s="235">
        <f t="shared" si="77"/>
        <v>0.93034825870646765</v>
      </c>
      <c r="U175" s="235" t="e">
        <f>U174/U173</f>
        <v>#DIV/0!</v>
      </c>
      <c r="V175" s="235">
        <v>1</v>
      </c>
      <c r="W175" s="235">
        <f t="shared" si="77"/>
        <v>1</v>
      </c>
      <c r="X175" s="235">
        <v>1</v>
      </c>
      <c r="Y175" s="235" t="e">
        <f>Y174/Y173</f>
        <v>#DIV/0!</v>
      </c>
      <c r="Z175" s="235">
        <f t="shared" si="77"/>
        <v>1</v>
      </c>
      <c r="AA175" s="235">
        <f t="shared" si="77"/>
        <v>1.0000000000000002</v>
      </c>
      <c r="AB175" s="235">
        <f t="shared" si="77"/>
        <v>1</v>
      </c>
      <c r="AC175" s="235">
        <f t="shared" si="77"/>
        <v>0.83333333333333337</v>
      </c>
      <c r="AE175" s="42">
        <f t="shared" si="43"/>
        <v>1.0442024505041074</v>
      </c>
      <c r="AF175" s="19"/>
      <c r="AG175" s="19"/>
      <c r="AH175" s="19"/>
      <c r="AI175" s="19"/>
      <c r="AR175" s="19"/>
      <c r="AS175" s="19"/>
      <c r="AZ175" s="10">
        <v>140</v>
      </c>
    </row>
    <row r="176" spans="1:52" s="10" customFormat="1" ht="88.5" hidden="1" customHeight="1" x14ac:dyDescent="0.2">
      <c r="A176" s="171" t="s">
        <v>170</v>
      </c>
      <c r="B176" s="200"/>
      <c r="C176" s="200"/>
      <c r="D176" s="200"/>
      <c r="E176" s="203">
        <f t="shared" ref="E176:E255" si="78">SUM(I176:AC176)</f>
        <v>0</v>
      </c>
      <c r="F176" s="201" t="e">
        <f t="shared" si="74"/>
        <v>#DIV/0!</v>
      </c>
      <c r="G176" s="201"/>
      <c r="H176" s="202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E176" s="42" t="e">
        <f t="shared" si="43"/>
        <v>#DIV/0!</v>
      </c>
      <c r="AF176" s="19"/>
      <c r="AG176" s="19"/>
      <c r="AH176" s="19"/>
      <c r="AI176" s="19"/>
      <c r="AR176" s="19"/>
      <c r="AS176" s="19"/>
      <c r="AZ176" s="10">
        <v>69</v>
      </c>
    </row>
    <row r="177" spans="1:52" s="10" customFormat="1" ht="48" customHeight="1" x14ac:dyDescent="0.2">
      <c r="A177" s="170" t="s">
        <v>104</v>
      </c>
      <c r="B177" s="203">
        <v>33086</v>
      </c>
      <c r="C177" s="203"/>
      <c r="D177" s="200"/>
      <c r="E177" s="203">
        <f>SUM(I177:AC177)</f>
        <v>32445.73</v>
      </c>
      <c r="F177" s="201">
        <f t="shared" si="74"/>
        <v>0.9806483104636402</v>
      </c>
      <c r="G177" s="201"/>
      <c r="H177" s="202">
        <v>17</v>
      </c>
      <c r="I177" s="207">
        <v>619</v>
      </c>
      <c r="J177" s="207">
        <v>2044</v>
      </c>
      <c r="K177" s="207">
        <v>3485</v>
      </c>
      <c r="L177" s="207"/>
      <c r="M177" s="207">
        <v>20</v>
      </c>
      <c r="N177" s="207">
        <v>250</v>
      </c>
      <c r="O177" s="207">
        <v>9655</v>
      </c>
      <c r="P177" s="207">
        <v>3232</v>
      </c>
      <c r="Q177" s="207">
        <v>1775</v>
      </c>
      <c r="R177" s="207"/>
      <c r="S177" s="207">
        <v>275</v>
      </c>
      <c r="T177" s="207">
        <v>4163</v>
      </c>
      <c r="U177" s="207"/>
      <c r="V177" s="265">
        <v>3.53</v>
      </c>
      <c r="W177" s="207">
        <v>200</v>
      </c>
      <c r="X177" s="207">
        <v>2217</v>
      </c>
      <c r="Y177" s="207"/>
      <c r="Z177" s="207">
        <v>5.2</v>
      </c>
      <c r="AA177" s="207">
        <v>3850</v>
      </c>
      <c r="AB177" s="207">
        <v>634</v>
      </c>
      <c r="AC177" s="207">
        <v>18</v>
      </c>
      <c r="AE177" s="42">
        <f t="shared" si="43"/>
        <v>6.8329484342007404E-2</v>
      </c>
      <c r="AF177" s="19"/>
      <c r="AG177" s="19"/>
      <c r="AH177" s="19"/>
      <c r="AI177" s="19"/>
      <c r="AR177" s="19"/>
      <c r="AS177" s="19"/>
      <c r="AZ177" s="10">
        <v>56.000000000000007</v>
      </c>
    </row>
    <row r="178" spans="1:52" s="10" customFormat="1" ht="52.5" hidden="1" customHeight="1" x14ac:dyDescent="0.2">
      <c r="A178" s="171" t="s">
        <v>52</v>
      </c>
      <c r="B178" s="216"/>
      <c r="C178" s="213"/>
      <c r="D178" s="201"/>
      <c r="E178" s="203" t="e">
        <f t="shared" si="78"/>
        <v>#DIV/0!</v>
      </c>
      <c r="F178" s="201" t="e">
        <f t="shared" si="74"/>
        <v>#DIV/0!</v>
      </c>
      <c r="G178" s="201"/>
      <c r="H178" s="202"/>
      <c r="I178" s="258" t="e">
        <f t="shared" ref="I178:P178" si="79">I177/I176</f>
        <v>#DIV/0!</v>
      </c>
      <c r="J178" s="258" t="e">
        <f t="shared" si="79"/>
        <v>#DIV/0!</v>
      </c>
      <c r="K178" s="258" t="e">
        <f t="shared" si="79"/>
        <v>#DIV/0!</v>
      </c>
      <c r="L178" s="258" t="e">
        <f t="shared" si="79"/>
        <v>#DIV/0!</v>
      </c>
      <c r="M178" s="258" t="e">
        <f t="shared" si="79"/>
        <v>#DIV/0!</v>
      </c>
      <c r="N178" s="258" t="e">
        <f t="shared" si="79"/>
        <v>#DIV/0!</v>
      </c>
      <c r="O178" s="258" t="e">
        <f t="shared" si="79"/>
        <v>#DIV/0!</v>
      </c>
      <c r="P178" s="258" t="e">
        <f t="shared" si="79"/>
        <v>#DIV/0!</v>
      </c>
      <c r="Q178" s="258" t="e">
        <f t="shared" ref="Q178:R178" si="80">Q177/Q176</f>
        <v>#DIV/0!</v>
      </c>
      <c r="R178" s="258" t="e">
        <f t="shared" si="80"/>
        <v>#DIV/0!</v>
      </c>
      <c r="S178" s="258" t="e">
        <f>S177/S176</f>
        <v>#DIV/0!</v>
      </c>
      <c r="T178" s="258" t="e">
        <f t="shared" ref="T178:U178" si="81">T177/T176</f>
        <v>#DIV/0!</v>
      </c>
      <c r="U178" s="258" t="e">
        <f t="shared" si="81"/>
        <v>#DIV/0!</v>
      </c>
      <c r="V178" s="258" t="e">
        <f t="shared" ref="V178:AC178" si="82">V177/V176</f>
        <v>#DIV/0!</v>
      </c>
      <c r="W178" s="258" t="e">
        <f t="shared" si="82"/>
        <v>#DIV/0!</v>
      </c>
      <c r="X178" s="258" t="e">
        <f t="shared" si="82"/>
        <v>#DIV/0!</v>
      </c>
      <c r="Y178" s="258" t="e">
        <f t="shared" si="82"/>
        <v>#DIV/0!</v>
      </c>
      <c r="Z178" s="258" t="e">
        <f t="shared" si="82"/>
        <v>#DIV/0!</v>
      </c>
      <c r="AA178" s="258" t="e">
        <f t="shared" si="82"/>
        <v>#DIV/0!</v>
      </c>
      <c r="AB178" s="258" t="e">
        <f t="shared" si="82"/>
        <v>#DIV/0!</v>
      </c>
      <c r="AC178" s="258" t="e">
        <f t="shared" si="82"/>
        <v>#DIV/0!</v>
      </c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24</v>
      </c>
    </row>
    <row r="179" spans="1:52" s="10" customFormat="1" ht="48" customHeight="1" x14ac:dyDescent="0.2">
      <c r="A179" s="170" t="s">
        <v>93</v>
      </c>
      <c r="B179" s="231">
        <f>B177/B174*10</f>
        <v>393.41260404280615</v>
      </c>
      <c r="C179" s="231"/>
      <c r="D179" s="236"/>
      <c r="E179" s="231">
        <f>E177/E174*10</f>
        <v>409.41500839127309</v>
      </c>
      <c r="F179" s="201">
        <f t="shared" si="74"/>
        <v>1.0406758812097585</v>
      </c>
      <c r="G179" s="201"/>
      <c r="H179" s="202"/>
      <c r="I179" s="208">
        <f>I177/I174*10</f>
        <v>257.91666666666669</v>
      </c>
      <c r="J179" s="238">
        <f t="shared" ref="J179" si="83">J177/J174*10</f>
        <v>400.78431372549016</v>
      </c>
      <c r="K179" s="238">
        <f t="shared" ref="K179:Q179" si="84">K177/K174*10</f>
        <v>313.11769991015274</v>
      </c>
      <c r="L179" s="238"/>
      <c r="M179" s="238">
        <f t="shared" si="84"/>
        <v>4.1237113402061851</v>
      </c>
      <c r="N179" s="238">
        <f t="shared" si="84"/>
        <v>71.428571428571431</v>
      </c>
      <c r="O179" s="238">
        <f t="shared" si="84"/>
        <v>694.60431654676256</v>
      </c>
      <c r="P179" s="238">
        <f>P177/P174*10</f>
        <v>468.40579710144931</v>
      </c>
      <c r="Q179" s="238">
        <f t="shared" si="84"/>
        <v>316.96428571428572</v>
      </c>
      <c r="R179" s="238"/>
      <c r="S179" s="238">
        <f t="shared" ref="S179:T179" si="85">S177/S174*10</f>
        <v>343.75</v>
      </c>
      <c r="T179" s="238">
        <f t="shared" si="85"/>
        <v>445.24064171122996</v>
      </c>
      <c r="U179" s="238"/>
      <c r="V179" s="238">
        <f t="shared" ref="V179:AC179" si="86">V177/V174*10</f>
        <v>59.83050847457627</v>
      </c>
      <c r="W179" s="238">
        <f t="shared" si="86"/>
        <v>200</v>
      </c>
      <c r="X179" s="238">
        <f t="shared" si="86"/>
        <v>739</v>
      </c>
      <c r="Y179" s="238"/>
      <c r="Z179" s="238">
        <f>Z177/Z174*10</f>
        <v>47.272727272727266</v>
      </c>
      <c r="AA179" s="238">
        <f t="shared" si="86"/>
        <v>592.30769230769238</v>
      </c>
      <c r="AB179" s="238">
        <f t="shared" si="86"/>
        <v>132.08333333333334</v>
      </c>
      <c r="AC179" s="238">
        <f t="shared" si="86"/>
        <v>72</v>
      </c>
      <c r="AE179" s="42">
        <f t="shared" si="43"/>
        <v>1.8050144348732482</v>
      </c>
      <c r="AF179" s="19"/>
      <c r="AG179" s="19"/>
      <c r="AH179" s="19"/>
      <c r="AI179" s="19"/>
      <c r="AR179" s="19"/>
      <c r="AS179" s="19"/>
      <c r="AZ179" s="10">
        <v>35.240000000000009</v>
      </c>
    </row>
    <row r="180" spans="1:52" s="10" customFormat="1" ht="52.5" hidden="1" customHeight="1" x14ac:dyDescent="0.2">
      <c r="A180" s="171" t="s">
        <v>220</v>
      </c>
      <c r="B180" s="221">
        <v>686.2</v>
      </c>
      <c r="C180" s="222"/>
      <c r="D180" s="222"/>
      <c r="E180" s="203">
        <f>E173-E174</f>
        <v>35.030000000000086</v>
      </c>
      <c r="F180" s="203"/>
      <c r="G180" s="201" t="e">
        <f t="shared" si="47"/>
        <v>#DIV/0!</v>
      </c>
      <c r="H180" s="203"/>
      <c r="I180" s="207">
        <f t="shared" ref="I180:AE180" si="87">I173-I174</f>
        <v>0</v>
      </c>
      <c r="J180" s="207">
        <f t="shared" si="87"/>
        <v>0</v>
      </c>
      <c r="K180" s="207">
        <f t="shared" si="87"/>
        <v>0</v>
      </c>
      <c r="L180" s="207">
        <f t="shared" si="87"/>
        <v>0</v>
      </c>
      <c r="M180" s="207">
        <f t="shared" si="87"/>
        <v>0</v>
      </c>
      <c r="N180" s="207">
        <f t="shared" si="87"/>
        <v>0</v>
      </c>
      <c r="O180" s="207">
        <f t="shared" si="87"/>
        <v>0</v>
      </c>
      <c r="P180" s="207">
        <f t="shared" si="87"/>
        <v>0</v>
      </c>
      <c r="Q180" s="207">
        <f t="shared" si="87"/>
        <v>0</v>
      </c>
      <c r="R180" s="207">
        <f t="shared" si="87"/>
        <v>0</v>
      </c>
      <c r="S180" s="207">
        <f t="shared" si="87"/>
        <v>27.240000000000009</v>
      </c>
      <c r="T180" s="207">
        <f t="shared" si="87"/>
        <v>7</v>
      </c>
      <c r="U180" s="207">
        <f t="shared" si="87"/>
        <v>0</v>
      </c>
      <c r="V180" s="207">
        <f t="shared" si="87"/>
        <v>1.0000000000000009E-2</v>
      </c>
      <c r="W180" s="207">
        <f t="shared" si="87"/>
        <v>0</v>
      </c>
      <c r="X180" s="207">
        <f t="shared" si="87"/>
        <v>0.28000000000002956</v>
      </c>
      <c r="Y180" s="207">
        <f t="shared" si="87"/>
        <v>0</v>
      </c>
      <c r="Z180" s="207">
        <f t="shared" si="87"/>
        <v>0</v>
      </c>
      <c r="AA180" s="207">
        <f t="shared" si="87"/>
        <v>0</v>
      </c>
      <c r="AB180" s="207">
        <f t="shared" si="87"/>
        <v>0</v>
      </c>
      <c r="AC180" s="207">
        <f t="shared" si="87"/>
        <v>0.5</v>
      </c>
      <c r="AD180" s="1">
        <f t="shared" si="87"/>
        <v>0</v>
      </c>
      <c r="AE180" s="1">
        <f t="shared" si="87"/>
        <v>-1.2641066259706027E-3</v>
      </c>
      <c r="AF180" s="49"/>
      <c r="AG180" s="49"/>
      <c r="AH180" s="49"/>
      <c r="AI180" s="49"/>
      <c r="AJ180" s="50"/>
      <c r="AK180" s="50"/>
      <c r="AL180" s="50"/>
      <c r="AM180" s="50"/>
      <c r="AN180" s="50"/>
      <c r="AO180" s="50"/>
      <c r="AR180" s="19"/>
      <c r="AS180" s="19"/>
      <c r="AZ180" s="10">
        <v>93.6</v>
      </c>
    </row>
    <row r="181" spans="1:52" s="10" customFormat="1" ht="48" customHeight="1" outlineLevel="1" x14ac:dyDescent="0.2">
      <c r="A181" s="172" t="s">
        <v>159</v>
      </c>
      <c r="B181" s="200">
        <v>656</v>
      </c>
      <c r="C181" s="200"/>
      <c r="D181" s="200">
        <v>631</v>
      </c>
      <c r="E181" s="200">
        <f t="shared" si="78"/>
        <v>697</v>
      </c>
      <c r="F181" s="201">
        <f>E181/B181</f>
        <v>1.0625</v>
      </c>
      <c r="G181" s="201">
        <f>E181/D181</f>
        <v>1.1045958795562598</v>
      </c>
      <c r="H181" s="202">
        <v>8</v>
      </c>
      <c r="I181" s="281"/>
      <c r="J181" s="269"/>
      <c r="K181" s="282">
        <v>564</v>
      </c>
      <c r="L181" s="269"/>
      <c r="M181" s="269">
        <v>28</v>
      </c>
      <c r="N181" s="269">
        <v>10</v>
      </c>
      <c r="O181" s="269"/>
      <c r="P181" s="269">
        <v>24</v>
      </c>
      <c r="Q181" s="269"/>
      <c r="R181" s="269">
        <v>3</v>
      </c>
      <c r="S181" s="269"/>
      <c r="T181" s="269"/>
      <c r="U181" s="269"/>
      <c r="V181" s="269"/>
      <c r="W181" s="283"/>
      <c r="X181" s="269"/>
      <c r="Y181" s="269">
        <v>12</v>
      </c>
      <c r="Z181" s="269"/>
      <c r="AA181" s="269"/>
      <c r="AB181" s="269">
        <v>51</v>
      </c>
      <c r="AC181" s="269">
        <v>5</v>
      </c>
      <c r="AE181" s="42">
        <f t="shared" si="43"/>
        <v>0</v>
      </c>
      <c r="AF181" s="19"/>
      <c r="AG181" s="19"/>
      <c r="AH181" s="19"/>
      <c r="AI181" s="19"/>
      <c r="AR181" s="19"/>
      <c r="AS181" s="19"/>
      <c r="AZ181" s="10">
        <v>0</v>
      </c>
    </row>
    <row r="182" spans="1:52" s="10" customFormat="1" ht="81" customHeight="1" x14ac:dyDescent="0.2">
      <c r="A182" s="170" t="s">
        <v>160</v>
      </c>
      <c r="B182" s="203">
        <v>7790</v>
      </c>
      <c r="C182" s="203"/>
      <c r="D182" s="200"/>
      <c r="E182" s="203">
        <f t="shared" si="78"/>
        <v>12163</v>
      </c>
      <c r="F182" s="201">
        <f>E182/B182</f>
        <v>1.5613607188703467</v>
      </c>
      <c r="G182" s="201"/>
      <c r="H182" s="202">
        <v>8</v>
      </c>
      <c r="I182" s="268"/>
      <c r="J182" s="214"/>
      <c r="K182" s="214">
        <v>10434</v>
      </c>
      <c r="L182" s="214"/>
      <c r="M182" s="214">
        <v>300</v>
      </c>
      <c r="N182" s="214">
        <v>30</v>
      </c>
      <c r="O182" s="214"/>
      <c r="P182" s="214">
        <v>720</v>
      </c>
      <c r="Q182" s="214"/>
      <c r="R182" s="214">
        <v>10</v>
      </c>
      <c r="S182" s="214"/>
      <c r="T182" s="214"/>
      <c r="U182" s="214"/>
      <c r="V182" s="214"/>
      <c r="W182" s="224"/>
      <c r="X182" s="214"/>
      <c r="Y182" s="214">
        <v>154</v>
      </c>
      <c r="Z182" s="214"/>
      <c r="AA182" s="214"/>
      <c r="AB182" s="214">
        <v>475</v>
      </c>
      <c r="AC182" s="214">
        <v>40</v>
      </c>
      <c r="AE182" s="42">
        <f t="shared" si="43"/>
        <v>0</v>
      </c>
      <c r="AF182" s="19"/>
      <c r="AG182" s="19"/>
      <c r="AH182" s="19"/>
      <c r="AI182" s="19"/>
      <c r="AR182" s="19"/>
      <c r="AS182" s="19"/>
      <c r="AZ182" s="10">
        <v>0</v>
      </c>
    </row>
    <row r="183" spans="1:52" s="10" customFormat="1" ht="48" customHeight="1" x14ac:dyDescent="0.2">
      <c r="A183" s="170" t="s">
        <v>93</v>
      </c>
      <c r="B183" s="231">
        <f t="shared" ref="B183:E183" si="88">B182/B181*10</f>
        <v>118.75</v>
      </c>
      <c r="C183" s="231"/>
      <c r="D183" s="236"/>
      <c r="E183" s="231">
        <f t="shared" si="88"/>
        <v>174.50502152080344</v>
      </c>
      <c r="F183" s="201">
        <f t="shared" ref="F183" si="89">E183/B183</f>
        <v>1.4695159707015026</v>
      </c>
      <c r="G183" s="201"/>
      <c r="H183" s="238"/>
      <c r="I183" s="238"/>
      <c r="J183" s="238"/>
      <c r="K183" s="238">
        <f>K182/K181*10</f>
        <v>185</v>
      </c>
      <c r="L183" s="238"/>
      <c r="M183" s="238">
        <f t="shared" ref="M183:R183" si="90">M182/M181*10</f>
        <v>107.14285714285714</v>
      </c>
      <c r="N183" s="238">
        <f t="shared" si="90"/>
        <v>30</v>
      </c>
      <c r="O183" s="238"/>
      <c r="P183" s="238">
        <f t="shared" si="90"/>
        <v>300</v>
      </c>
      <c r="Q183" s="238"/>
      <c r="R183" s="238">
        <f t="shared" si="90"/>
        <v>33.333333333333336</v>
      </c>
      <c r="S183" s="238"/>
      <c r="T183" s="238"/>
      <c r="U183" s="238"/>
      <c r="V183" s="238"/>
      <c r="W183" s="238"/>
      <c r="X183" s="238"/>
      <c r="Y183" s="238">
        <f t="shared" ref="Y183:AC183" si="91">Y182/Y181*10</f>
        <v>128.33333333333334</v>
      </c>
      <c r="Z183" s="238"/>
      <c r="AA183" s="238"/>
      <c r="AB183" s="238">
        <f t="shared" si="91"/>
        <v>93.137254901960787</v>
      </c>
      <c r="AC183" s="238">
        <f t="shared" si="91"/>
        <v>80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93.75" hidden="1" customHeight="1" x14ac:dyDescent="0.2">
      <c r="A184" s="170" t="s">
        <v>84</v>
      </c>
      <c r="B184" s="231"/>
      <c r="C184" s="231"/>
      <c r="D184" s="236"/>
      <c r="E184" s="231"/>
      <c r="F184" s="201"/>
      <c r="G184" s="201"/>
      <c r="H184" s="238"/>
      <c r="I184" s="238"/>
      <c r="J184" s="238"/>
      <c r="K184" s="238"/>
      <c r="L184" s="238">
        <v>85</v>
      </c>
      <c r="M184" s="238"/>
      <c r="N184" s="238">
        <v>270</v>
      </c>
      <c r="O184" s="238"/>
      <c r="P184" s="238"/>
      <c r="Q184" s="238"/>
      <c r="R184" s="238"/>
      <c r="S184" s="238"/>
      <c r="T184" s="238"/>
      <c r="U184" s="238"/>
      <c r="V184" s="238"/>
      <c r="W184" s="238"/>
      <c r="X184" s="238"/>
      <c r="Y184" s="238"/>
      <c r="Z184" s="238"/>
      <c r="AA184" s="238"/>
      <c r="AB184" s="238"/>
      <c r="AC184" s="238"/>
      <c r="AE184" s="42"/>
      <c r="AF184" s="19"/>
      <c r="AG184" s="19"/>
      <c r="AH184" s="19"/>
      <c r="AI184" s="19"/>
      <c r="AR184" s="19"/>
      <c r="AS184" s="19"/>
    </row>
    <row r="185" spans="1:52" s="10" customFormat="1" ht="60" hidden="1" customHeight="1" x14ac:dyDescent="0.2">
      <c r="A185" s="170" t="s">
        <v>235</v>
      </c>
      <c r="B185" s="236"/>
      <c r="C185" s="236"/>
      <c r="D185" s="236"/>
      <c r="E185" s="231"/>
      <c r="F185" s="201"/>
      <c r="G185" s="201" t="e">
        <f t="shared" si="47"/>
        <v>#DIV/0!</v>
      </c>
      <c r="H185" s="238"/>
      <c r="I185" s="238"/>
      <c r="J185" s="238"/>
      <c r="K185" s="238"/>
      <c r="L185" s="238"/>
      <c r="M185" s="238">
        <v>431</v>
      </c>
      <c r="N185" s="238"/>
      <c r="O185" s="238"/>
      <c r="P185" s="238">
        <v>97</v>
      </c>
      <c r="Q185" s="238"/>
      <c r="R185" s="238"/>
      <c r="S185" s="238"/>
      <c r="T185" s="238"/>
      <c r="U185" s="238"/>
      <c r="V185" s="238"/>
      <c r="W185" s="238">
        <v>40</v>
      </c>
      <c r="X185" s="238"/>
      <c r="Y185" s="238">
        <v>115</v>
      </c>
      <c r="Z185" s="238"/>
      <c r="AA185" s="238"/>
      <c r="AB185" s="238"/>
      <c r="AC185" s="238"/>
      <c r="AE185" s="42" t="e">
        <f t="shared" si="43"/>
        <v>#DIV/0!</v>
      </c>
      <c r="AF185" s="19"/>
      <c r="AG185" s="19"/>
      <c r="AH185" s="19"/>
      <c r="AI185" s="19"/>
      <c r="AR185" s="19"/>
      <c r="AS185" s="19"/>
    </row>
    <row r="186" spans="1:52" s="10" customFormat="1" ht="81" hidden="1" x14ac:dyDescent="0.2">
      <c r="A186" s="170" t="s">
        <v>219</v>
      </c>
      <c r="B186" s="236"/>
      <c r="C186" s="236"/>
      <c r="D186" s="236"/>
      <c r="E186" s="231">
        <v>42187</v>
      </c>
      <c r="F186" s="201"/>
      <c r="G186" s="201" t="e">
        <f t="shared" ref="G186:G257" si="92">E186/C186</f>
        <v>#DIV/0!</v>
      </c>
      <c r="H186" s="238"/>
      <c r="I186" s="223">
        <v>8571</v>
      </c>
      <c r="J186" s="224">
        <v>1172.5</v>
      </c>
      <c r="K186" s="224">
        <v>1591.5</v>
      </c>
      <c r="L186" s="224">
        <v>2134</v>
      </c>
      <c r="M186" s="223">
        <v>1551</v>
      </c>
      <c r="N186" s="233">
        <v>5510</v>
      </c>
      <c r="O186" s="223">
        <v>719</v>
      </c>
      <c r="P186" s="223">
        <v>1882</v>
      </c>
      <c r="Q186" s="224">
        <v>804.5</v>
      </c>
      <c r="R186" s="223">
        <v>734</v>
      </c>
      <c r="S186" s="223">
        <v>2088</v>
      </c>
      <c r="T186" s="223">
        <v>494</v>
      </c>
      <c r="U186" s="223">
        <v>4036</v>
      </c>
      <c r="V186" s="224">
        <v>2703.5</v>
      </c>
      <c r="W186" s="223">
        <v>2475</v>
      </c>
      <c r="X186" s="223">
        <v>1044</v>
      </c>
      <c r="Y186" s="223">
        <v>2656</v>
      </c>
      <c r="Z186" s="223">
        <v>522</v>
      </c>
      <c r="AA186" s="223">
        <v>1322</v>
      </c>
      <c r="AB186" s="223">
        <v>2435</v>
      </c>
      <c r="AC186" s="223">
        <v>757</v>
      </c>
      <c r="AE186" s="42">
        <f t="shared" si="43"/>
        <v>2.4746959963969944E-2</v>
      </c>
      <c r="AF186" s="19"/>
      <c r="AG186" s="19"/>
      <c r="AH186" s="19"/>
      <c r="AI186" s="19"/>
      <c r="AR186" s="19"/>
      <c r="AS186" s="19"/>
    </row>
    <row r="187" spans="1:52" s="10" customFormat="1" ht="89.25" customHeight="1" x14ac:dyDescent="0.2">
      <c r="A187" s="172" t="s">
        <v>217</v>
      </c>
      <c r="B187" s="239">
        <v>29626</v>
      </c>
      <c r="C187" s="239">
        <v>45354</v>
      </c>
      <c r="D187" s="240">
        <v>45354</v>
      </c>
      <c r="E187" s="240">
        <f t="shared" ref="E187:T187" si="93">E198+E201+E218+E204+E213+E207+E210+E221</f>
        <v>40116</v>
      </c>
      <c r="F187" s="201">
        <f>E187/B187</f>
        <v>1.3540808749071762</v>
      </c>
      <c r="G187" s="201">
        <f>E187/D187</f>
        <v>0.88450853287471887</v>
      </c>
      <c r="H187" s="240">
        <v>21</v>
      </c>
      <c r="I187" s="270">
        <f t="shared" si="93"/>
        <v>6404</v>
      </c>
      <c r="J187" s="270">
        <f t="shared" si="93"/>
        <v>1152.5</v>
      </c>
      <c r="K187" s="296">
        <f t="shared" si="93"/>
        <v>1591.5</v>
      </c>
      <c r="L187" s="270">
        <f t="shared" si="93"/>
        <v>2049</v>
      </c>
      <c r="M187" s="270">
        <f t="shared" si="93"/>
        <v>1120</v>
      </c>
      <c r="N187" s="296">
        <f t="shared" si="93"/>
        <v>5240</v>
      </c>
      <c r="O187" s="270">
        <f t="shared" si="93"/>
        <v>719</v>
      </c>
      <c r="P187" s="270">
        <f t="shared" si="93"/>
        <v>1785</v>
      </c>
      <c r="Q187" s="270">
        <f t="shared" si="93"/>
        <v>761</v>
      </c>
      <c r="R187" s="270">
        <f t="shared" si="93"/>
        <v>520</v>
      </c>
      <c r="S187" s="270">
        <f t="shared" si="93"/>
        <v>1774</v>
      </c>
      <c r="T187" s="270">
        <f t="shared" si="93"/>
        <v>263</v>
      </c>
      <c r="U187" s="270">
        <f t="shared" ref="U187:AC187" si="94">U198+U201+U218+U204+U213+U207+U210+U221</f>
        <v>3478</v>
      </c>
      <c r="V187" s="270">
        <f t="shared" si="94"/>
        <v>2482</v>
      </c>
      <c r="W187" s="270">
        <f t="shared" si="94"/>
        <v>2435</v>
      </c>
      <c r="X187" s="270">
        <f t="shared" si="94"/>
        <v>980</v>
      </c>
      <c r="Y187" s="270">
        <f>Y186-Y185</f>
        <v>2541</v>
      </c>
      <c r="Z187" s="270">
        <f t="shared" si="94"/>
        <v>307</v>
      </c>
      <c r="AA187" s="270">
        <f t="shared" si="94"/>
        <v>1322</v>
      </c>
      <c r="AB187" s="270">
        <f t="shared" si="94"/>
        <v>2435</v>
      </c>
      <c r="AC187" s="270">
        <f t="shared" si="94"/>
        <v>757</v>
      </c>
      <c r="AE187" s="42">
        <f t="shared" ref="AE187:AE261" si="95">X187/E187</f>
        <v>2.4429155449197326E-2</v>
      </c>
      <c r="AF187" s="19"/>
      <c r="AG187" s="19"/>
      <c r="AH187" s="19"/>
      <c r="AI187" s="19"/>
      <c r="AR187" s="19"/>
      <c r="AS187" s="19"/>
      <c r="AZ187" s="10">
        <v>30.28000000000003</v>
      </c>
    </row>
    <row r="188" spans="1:52" s="10" customFormat="1" ht="48.75" hidden="1" customHeight="1" x14ac:dyDescent="0.2">
      <c r="A188" s="173" t="s">
        <v>167</v>
      </c>
      <c r="B188" s="240"/>
      <c r="C188" s="241"/>
      <c r="D188" s="241"/>
      <c r="E188" s="242">
        <f>E187/E186</f>
        <v>0.95090904781093699</v>
      </c>
      <c r="F188" s="242"/>
      <c r="G188" s="201"/>
      <c r="H188" s="242"/>
      <c r="I188" s="271">
        <f>I187/I186</f>
        <v>0.74717069186792673</v>
      </c>
      <c r="J188" s="271">
        <f t="shared" ref="J188:AC188" si="96">J187/J186</f>
        <v>0.98294243070362475</v>
      </c>
      <c r="K188" s="271">
        <f t="shared" si="96"/>
        <v>1</v>
      </c>
      <c r="L188" s="271">
        <f t="shared" si="96"/>
        <v>0.9601686972820993</v>
      </c>
      <c r="M188" s="271">
        <f t="shared" si="96"/>
        <v>0.72211476466795621</v>
      </c>
      <c r="N188" s="271">
        <f t="shared" si="96"/>
        <v>0.9509981851179673</v>
      </c>
      <c r="O188" s="271">
        <f t="shared" si="96"/>
        <v>1</v>
      </c>
      <c r="P188" s="271">
        <f t="shared" si="96"/>
        <v>0.94845908607863971</v>
      </c>
      <c r="Q188" s="271">
        <f t="shared" si="96"/>
        <v>0.94592914853946553</v>
      </c>
      <c r="R188" s="271">
        <f t="shared" si="96"/>
        <v>0.70844686648501365</v>
      </c>
      <c r="S188" s="271">
        <f t="shared" si="96"/>
        <v>0.84961685823754785</v>
      </c>
      <c r="T188" s="271">
        <f t="shared" si="96"/>
        <v>0.53238866396761131</v>
      </c>
      <c r="U188" s="271">
        <f t="shared" si="96"/>
        <v>0.8617443012884044</v>
      </c>
      <c r="V188" s="271">
        <f t="shared" si="96"/>
        <v>0.91806916959496954</v>
      </c>
      <c r="W188" s="271">
        <f t="shared" si="96"/>
        <v>0.98383838383838385</v>
      </c>
      <c r="X188" s="271">
        <f t="shared" si="96"/>
        <v>0.93869731800766287</v>
      </c>
      <c r="Y188" s="271">
        <f t="shared" si="96"/>
        <v>0.95670180722891562</v>
      </c>
      <c r="Z188" s="271">
        <f t="shared" si="96"/>
        <v>0.58812260536398464</v>
      </c>
      <c r="AA188" s="271">
        <f t="shared" si="96"/>
        <v>1</v>
      </c>
      <c r="AB188" s="271">
        <f t="shared" si="96"/>
        <v>1</v>
      </c>
      <c r="AC188" s="271">
        <f t="shared" si="96"/>
        <v>1</v>
      </c>
      <c r="AE188" s="42">
        <f t="shared" si="95"/>
        <v>0.98715783614491159</v>
      </c>
      <c r="AF188" s="19"/>
      <c r="AG188" s="19"/>
      <c r="AH188" s="19"/>
      <c r="AI188" s="19"/>
      <c r="AR188" s="19"/>
      <c r="AS188" s="19"/>
    </row>
    <row r="189" spans="1:52" s="10" customFormat="1" ht="46.5" hidden="1" customHeight="1" x14ac:dyDescent="0.2">
      <c r="A189" s="173" t="s">
        <v>91</v>
      </c>
      <c r="B189" s="240"/>
      <c r="C189" s="241"/>
      <c r="D189" s="241"/>
      <c r="E189" s="243">
        <f>E186-E187</f>
        <v>2071</v>
      </c>
      <c r="F189" s="243">
        <f t="shared" ref="F189:G189" si="97">F186-F187</f>
        <v>-1.3540808749071762</v>
      </c>
      <c r="G189" s="243" t="e">
        <f t="shared" si="97"/>
        <v>#DIV/0!</v>
      </c>
      <c r="H189" s="243"/>
      <c r="I189" s="272">
        <f>I186-I184-I185-I187</f>
        <v>2167</v>
      </c>
      <c r="J189" s="272">
        <f t="shared" ref="J189:AC189" si="98">J186-J184-J185-J187</f>
        <v>20</v>
      </c>
      <c r="K189" s="272">
        <f t="shared" si="98"/>
        <v>0</v>
      </c>
      <c r="L189" s="272">
        <f t="shared" si="98"/>
        <v>0</v>
      </c>
      <c r="M189" s="272">
        <f t="shared" si="98"/>
        <v>0</v>
      </c>
      <c r="N189" s="272">
        <f t="shared" si="98"/>
        <v>0</v>
      </c>
      <c r="O189" s="272">
        <f t="shared" si="98"/>
        <v>0</v>
      </c>
      <c r="P189" s="272">
        <f t="shared" si="98"/>
        <v>0</v>
      </c>
      <c r="Q189" s="272">
        <f t="shared" si="98"/>
        <v>43.5</v>
      </c>
      <c r="R189" s="272">
        <f t="shared" si="98"/>
        <v>214</v>
      </c>
      <c r="S189" s="272">
        <f t="shared" si="98"/>
        <v>314</v>
      </c>
      <c r="T189" s="272">
        <f t="shared" si="98"/>
        <v>231</v>
      </c>
      <c r="U189" s="272">
        <f t="shared" si="98"/>
        <v>558</v>
      </c>
      <c r="V189" s="272">
        <f t="shared" si="98"/>
        <v>221.5</v>
      </c>
      <c r="W189" s="272">
        <f t="shared" si="98"/>
        <v>0</v>
      </c>
      <c r="X189" s="272">
        <f t="shared" si="98"/>
        <v>64</v>
      </c>
      <c r="Y189" s="272">
        <f t="shared" si="98"/>
        <v>0</v>
      </c>
      <c r="Z189" s="272">
        <f t="shared" si="98"/>
        <v>215</v>
      </c>
      <c r="AA189" s="272">
        <f t="shared" si="98"/>
        <v>0</v>
      </c>
      <c r="AB189" s="272">
        <f t="shared" si="98"/>
        <v>0</v>
      </c>
      <c r="AC189" s="272">
        <f t="shared" si="98"/>
        <v>0</v>
      </c>
      <c r="AE189" s="42"/>
      <c r="AF189" s="19"/>
      <c r="AG189" s="19"/>
      <c r="AH189" s="19"/>
      <c r="AI189" s="19"/>
      <c r="AR189" s="19"/>
      <c r="AS189" s="19"/>
    </row>
    <row r="190" spans="1:52" s="10" customFormat="1" ht="76.5" customHeight="1" x14ac:dyDescent="0.2">
      <c r="A190" s="173" t="s">
        <v>218</v>
      </c>
      <c r="B190" s="291">
        <v>32825</v>
      </c>
      <c r="C190" s="244"/>
      <c r="D190" s="244"/>
      <c r="E190" s="203">
        <f t="shared" si="78"/>
        <v>93688.53</v>
      </c>
      <c r="F190" s="213">
        <f>E190/B190</f>
        <v>2.8541821782178216</v>
      </c>
      <c r="G190" s="201"/>
      <c r="H190" s="202">
        <v>21</v>
      </c>
      <c r="I190" s="249">
        <f>I199+I202+I205+I219+I208+I214+I211+I222</f>
        <v>8243.5299999999988</v>
      </c>
      <c r="J190" s="249">
        <f t="shared" ref="J190:AC190" si="99">J199+J202+J205+J219+J208+J214+J211+J222</f>
        <v>2272</v>
      </c>
      <c r="K190" s="249">
        <f t="shared" si="99"/>
        <v>32033</v>
      </c>
      <c r="L190" s="249">
        <f t="shared" si="99"/>
        <v>1941.4</v>
      </c>
      <c r="M190" s="249">
        <f t="shared" si="99"/>
        <v>1379</v>
      </c>
      <c r="N190" s="249">
        <f t="shared" si="99"/>
        <v>4398</v>
      </c>
      <c r="O190" s="249">
        <f t="shared" si="99"/>
        <v>428</v>
      </c>
      <c r="P190" s="249">
        <f t="shared" si="99"/>
        <v>1858</v>
      </c>
      <c r="Q190" s="249">
        <f t="shared" si="99"/>
        <v>450</v>
      </c>
      <c r="R190" s="249">
        <f t="shared" si="99"/>
        <v>370</v>
      </c>
      <c r="S190" s="249">
        <f t="shared" si="99"/>
        <v>1279</v>
      </c>
      <c r="T190" s="249">
        <f>T199+T202+T205+T219+T208+T214+T211+T222+259</f>
        <v>499</v>
      </c>
      <c r="U190" s="249">
        <f t="shared" si="99"/>
        <v>3254</v>
      </c>
      <c r="V190" s="249">
        <f t="shared" si="99"/>
        <v>3812.6</v>
      </c>
      <c r="W190" s="249">
        <f t="shared" si="99"/>
        <v>2123.8000000000002</v>
      </c>
      <c r="X190" s="249">
        <f t="shared" si="99"/>
        <v>759.5</v>
      </c>
      <c r="Y190" s="249">
        <f t="shared" si="99"/>
        <v>6250</v>
      </c>
      <c r="Z190" s="249">
        <f t="shared" si="99"/>
        <v>200</v>
      </c>
      <c r="AA190" s="249">
        <f t="shared" si="99"/>
        <v>1728.1</v>
      </c>
      <c r="AB190" s="249">
        <f t="shared" si="99"/>
        <v>18808.599999999999</v>
      </c>
      <c r="AC190" s="249">
        <f t="shared" si="99"/>
        <v>1601</v>
      </c>
      <c r="AE190" s="42">
        <f t="shared" si="95"/>
        <v>8.1066487007534441E-3</v>
      </c>
      <c r="AF190" s="19"/>
      <c r="AG190" s="19"/>
      <c r="AH190" s="19"/>
      <c r="AI190" s="19"/>
      <c r="AR190" s="19"/>
      <c r="AS190" s="19"/>
      <c r="AZ190" s="10">
        <v>0</v>
      </c>
    </row>
    <row r="191" spans="1:52" s="9" customFormat="1" ht="30" hidden="1" customHeight="1" x14ac:dyDescent="0.2">
      <c r="A191" s="172" t="s">
        <v>208</v>
      </c>
      <c r="B191" s="236"/>
      <c r="C191" s="227"/>
      <c r="D191" s="227"/>
      <c r="E191" s="203"/>
      <c r="F191" s="201"/>
      <c r="G191" s="201"/>
      <c r="H191" s="202"/>
      <c r="I191" s="238"/>
      <c r="J191" s="238"/>
      <c r="K191" s="238"/>
      <c r="L191" s="238"/>
      <c r="M191" s="238"/>
      <c r="N191" s="238"/>
      <c r="O191" s="238"/>
      <c r="P191" s="238"/>
      <c r="Q191" s="238"/>
      <c r="R191" s="238"/>
      <c r="S191" s="238"/>
      <c r="T191" s="238"/>
      <c r="U191" s="238"/>
      <c r="V191" s="238"/>
      <c r="W191" s="238"/>
      <c r="X191" s="238"/>
      <c r="Y191" s="238"/>
      <c r="Z191" s="238"/>
      <c r="AA191" s="238"/>
      <c r="AB191" s="238"/>
      <c r="AC191" s="238"/>
      <c r="AD191" s="51"/>
      <c r="AE191" s="42" t="e">
        <f t="shared" si="95"/>
        <v>#DIV/0!</v>
      </c>
      <c r="AF191" s="52"/>
      <c r="AG191" s="52"/>
      <c r="AH191" s="52"/>
      <c r="AI191" s="52"/>
      <c r="AJ191" s="51"/>
      <c r="AK191" s="51"/>
      <c r="AL191" s="51"/>
      <c r="AM191" s="51"/>
      <c r="AN191" s="51"/>
      <c r="AO191" s="51"/>
      <c r="AR191" s="46"/>
      <c r="AS191" s="46"/>
      <c r="AZ191" s="9">
        <v>1.1400000000000006</v>
      </c>
    </row>
    <row r="192" spans="1:52" s="10" customFormat="1" ht="30" hidden="1" customHeight="1" x14ac:dyDescent="0.2">
      <c r="A192" s="174" t="s">
        <v>209</v>
      </c>
      <c r="B192" s="236"/>
      <c r="C192" s="227"/>
      <c r="D192" s="227"/>
      <c r="E192" s="203"/>
      <c r="F192" s="201"/>
      <c r="G192" s="201"/>
      <c r="H192" s="202"/>
      <c r="I192" s="238"/>
      <c r="J192" s="238"/>
      <c r="K192" s="238"/>
      <c r="L192" s="238"/>
      <c r="M192" s="238"/>
      <c r="N192" s="238"/>
      <c r="O192" s="238"/>
      <c r="P192" s="238"/>
      <c r="Q192" s="238"/>
      <c r="R192" s="238"/>
      <c r="S192" s="238"/>
      <c r="T192" s="238"/>
      <c r="U192" s="238"/>
      <c r="V192" s="238"/>
      <c r="W192" s="238"/>
      <c r="X192" s="238"/>
      <c r="Y192" s="238"/>
      <c r="Z192" s="238"/>
      <c r="AA192" s="238"/>
      <c r="AB192" s="238"/>
      <c r="AC192" s="238"/>
      <c r="AD192" s="50"/>
      <c r="AE192" s="42" t="e">
        <f t="shared" si="95"/>
        <v>#DIV/0!</v>
      </c>
      <c r="AF192" s="49"/>
      <c r="AG192" s="49"/>
      <c r="AH192" s="49"/>
      <c r="AI192" s="49"/>
      <c r="AJ192" s="50"/>
      <c r="AK192" s="50"/>
      <c r="AL192" s="50"/>
      <c r="AM192" s="50"/>
      <c r="AN192" s="50"/>
      <c r="AO192" s="50"/>
      <c r="AR192" s="19"/>
      <c r="AS192" s="19"/>
      <c r="AZ192" s="10">
        <v>64.999999999999986</v>
      </c>
    </row>
    <row r="193" spans="1:52" s="10" customFormat="1" ht="30" hidden="1" customHeight="1" x14ac:dyDescent="0.2">
      <c r="A193" s="174" t="s">
        <v>210</v>
      </c>
      <c r="B193" s="236"/>
      <c r="C193" s="227"/>
      <c r="D193" s="227"/>
      <c r="E193" s="203"/>
      <c r="F193" s="201"/>
      <c r="G193" s="201"/>
      <c r="H193" s="202"/>
      <c r="I193" s="238"/>
      <c r="J193" s="238"/>
      <c r="K193" s="238"/>
      <c r="L193" s="238"/>
      <c r="M193" s="238"/>
      <c r="N193" s="238"/>
      <c r="O193" s="238"/>
      <c r="P193" s="238"/>
      <c r="Q193" s="238"/>
      <c r="R193" s="238"/>
      <c r="S193" s="238"/>
      <c r="T193" s="238"/>
      <c r="U193" s="238"/>
      <c r="V193" s="238"/>
      <c r="W193" s="238"/>
      <c r="X193" s="238"/>
      <c r="Y193" s="238"/>
      <c r="Z193" s="238"/>
      <c r="AA193" s="238"/>
      <c r="AB193" s="238"/>
      <c r="AC193" s="238"/>
      <c r="AD193" s="50"/>
      <c r="AE193" s="42" t="e">
        <f t="shared" si="95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50.099999999999994</v>
      </c>
    </row>
    <row r="194" spans="1:52" s="10" customFormat="1" ht="30" hidden="1" customHeight="1" x14ac:dyDescent="0.2">
      <c r="A194" s="174" t="s">
        <v>211</v>
      </c>
      <c r="B194" s="236"/>
      <c r="C194" s="227"/>
      <c r="D194" s="227"/>
      <c r="E194" s="203"/>
      <c r="F194" s="201"/>
      <c r="G194" s="201"/>
      <c r="H194" s="202"/>
      <c r="I194" s="238"/>
      <c r="J194" s="238"/>
      <c r="K194" s="238"/>
      <c r="L194" s="238"/>
      <c r="M194" s="238"/>
      <c r="N194" s="238"/>
      <c r="O194" s="238"/>
      <c r="P194" s="238"/>
      <c r="Q194" s="238"/>
      <c r="R194" s="238"/>
      <c r="S194" s="238"/>
      <c r="T194" s="238"/>
      <c r="U194" s="238"/>
      <c r="V194" s="238"/>
      <c r="W194" s="238"/>
      <c r="X194" s="238"/>
      <c r="Y194" s="238"/>
      <c r="Z194" s="238"/>
      <c r="AA194" s="238"/>
      <c r="AB194" s="238"/>
      <c r="AC194" s="238"/>
      <c r="AD194" s="50"/>
      <c r="AE194" s="42" t="e">
        <f t="shared" si="95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3</v>
      </c>
    </row>
    <row r="195" spans="1:52" s="10" customFormat="1" ht="30" hidden="1" customHeight="1" x14ac:dyDescent="0.2">
      <c r="A195" s="174" t="s">
        <v>212</v>
      </c>
      <c r="B195" s="236"/>
      <c r="C195" s="227"/>
      <c r="D195" s="227"/>
      <c r="E195" s="203"/>
      <c r="F195" s="201"/>
      <c r="G195" s="201"/>
      <c r="H195" s="202"/>
      <c r="I195" s="238"/>
      <c r="J195" s="238"/>
      <c r="K195" s="238"/>
      <c r="L195" s="238"/>
      <c r="M195" s="238"/>
      <c r="N195" s="238"/>
      <c r="O195" s="238"/>
      <c r="P195" s="238"/>
      <c r="Q195" s="238"/>
      <c r="R195" s="238"/>
      <c r="S195" s="238"/>
      <c r="T195" s="238"/>
      <c r="U195" s="238"/>
      <c r="V195" s="238"/>
      <c r="W195" s="238"/>
      <c r="X195" s="238"/>
      <c r="Y195" s="238"/>
      <c r="Z195" s="238"/>
      <c r="AA195" s="238"/>
      <c r="AB195" s="238"/>
      <c r="AC195" s="238"/>
      <c r="AD195" s="50"/>
      <c r="AE195" s="42" t="e">
        <f t="shared" si="95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</row>
    <row r="196" spans="1:52" s="10" customFormat="1" ht="30" hidden="1" customHeight="1" x14ac:dyDescent="0.2">
      <c r="A196" s="174" t="s">
        <v>213</v>
      </c>
      <c r="B196" s="236"/>
      <c r="C196" s="227"/>
      <c r="D196" s="227"/>
      <c r="E196" s="203"/>
      <c r="F196" s="201"/>
      <c r="G196" s="201"/>
      <c r="H196" s="202"/>
      <c r="I196" s="238"/>
      <c r="J196" s="238"/>
      <c r="K196" s="238"/>
      <c r="L196" s="238"/>
      <c r="M196" s="238"/>
      <c r="N196" s="238"/>
      <c r="O196" s="238"/>
      <c r="P196" s="238"/>
      <c r="Q196" s="238"/>
      <c r="R196" s="238"/>
      <c r="S196" s="238"/>
      <c r="T196" s="238"/>
      <c r="U196" s="238"/>
      <c r="V196" s="238"/>
      <c r="W196" s="238"/>
      <c r="X196" s="238"/>
      <c r="Y196" s="238"/>
      <c r="Z196" s="238"/>
      <c r="AA196" s="238"/>
      <c r="AB196" s="238"/>
      <c r="AC196" s="238"/>
      <c r="AD196" s="50"/>
      <c r="AE196" s="42" t="e">
        <f t="shared" si="95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48" customHeight="1" x14ac:dyDescent="0.2">
      <c r="A197" s="170" t="s">
        <v>93</v>
      </c>
      <c r="B197" s="231">
        <f>B190/B187*10</f>
        <v>11.079794774859922</v>
      </c>
      <c r="C197" s="231"/>
      <c r="D197" s="236"/>
      <c r="E197" s="231">
        <f>E190/E187*10</f>
        <v>23.354404726293751</v>
      </c>
      <c r="F197" s="201">
        <f>E197/B197</f>
        <v>2.1078373021208789</v>
      </c>
      <c r="G197" s="201"/>
      <c r="H197" s="238"/>
      <c r="I197" s="238">
        <f t="shared" ref="I197:AC197" si="100">I190/I187*10</f>
        <v>12.872470331043095</v>
      </c>
      <c r="J197" s="238">
        <f t="shared" si="100"/>
        <v>19.713665943600869</v>
      </c>
      <c r="K197" s="238">
        <f t="shared" si="100"/>
        <v>201.27552623311342</v>
      </c>
      <c r="L197" s="238">
        <f t="shared" si="100"/>
        <v>9.4748657881893621</v>
      </c>
      <c r="M197" s="238">
        <f t="shared" si="100"/>
        <v>12.3125</v>
      </c>
      <c r="N197" s="297">
        <f t="shared" si="100"/>
        <v>8.3931297709923669</v>
      </c>
      <c r="O197" s="238">
        <f t="shared" si="100"/>
        <v>5.9527121001390828</v>
      </c>
      <c r="P197" s="238">
        <f t="shared" si="100"/>
        <v>10.408963585434174</v>
      </c>
      <c r="Q197" s="238">
        <f t="shared" si="100"/>
        <v>5.9132720105124834</v>
      </c>
      <c r="R197" s="238">
        <f t="shared" si="100"/>
        <v>7.1153846153846159</v>
      </c>
      <c r="S197" s="238">
        <f t="shared" si="100"/>
        <v>7.2096956031567085</v>
      </c>
      <c r="T197" s="238">
        <f t="shared" si="100"/>
        <v>18.973384030418249</v>
      </c>
      <c r="U197" s="238">
        <f t="shared" si="100"/>
        <v>9.3559516963772289</v>
      </c>
      <c r="V197" s="238">
        <f t="shared" si="100"/>
        <v>15.360999194198225</v>
      </c>
      <c r="W197" s="238">
        <f t="shared" si="100"/>
        <v>8.7219712525667354</v>
      </c>
      <c r="X197" s="238">
        <f t="shared" si="100"/>
        <v>7.75</v>
      </c>
      <c r="Y197" s="238">
        <f t="shared" si="100"/>
        <v>24.596615505706417</v>
      </c>
      <c r="Z197" s="238">
        <f t="shared" si="100"/>
        <v>6.5146579804560254</v>
      </c>
      <c r="AA197" s="238">
        <f t="shared" si="100"/>
        <v>13.071860816944023</v>
      </c>
      <c r="AB197" s="238">
        <f t="shared" si="100"/>
        <v>77.242710472279256</v>
      </c>
      <c r="AC197" s="238">
        <f t="shared" si="100"/>
        <v>21.149273447820342</v>
      </c>
      <c r="AE197" s="42">
        <f t="shared" si="95"/>
        <v>0.33184318293818887</v>
      </c>
      <c r="AF197" s="19"/>
      <c r="AG197" s="19"/>
      <c r="AH197" s="19"/>
      <c r="AI197" s="19"/>
      <c r="AR197" s="19"/>
      <c r="AS197" s="19"/>
    </row>
    <row r="198" spans="1:52" s="53" customFormat="1" ht="48" customHeight="1" x14ac:dyDescent="0.2">
      <c r="A198" s="172" t="s">
        <v>105</v>
      </c>
      <c r="B198" s="199">
        <v>12956</v>
      </c>
      <c r="C198" s="200"/>
      <c r="D198" s="200">
        <v>28289</v>
      </c>
      <c r="E198" s="200">
        <f t="shared" si="78"/>
        <v>25392</v>
      </c>
      <c r="F198" s="201">
        <f t="shared" ref="F198:F219" si="101">E198/B198</f>
        <v>1.9598641556035814</v>
      </c>
      <c r="G198" s="201">
        <f>E198/D198</f>
        <v>0.89759270387783241</v>
      </c>
      <c r="H198" s="202">
        <v>20</v>
      </c>
      <c r="I198" s="269">
        <v>5741</v>
      </c>
      <c r="J198" s="269">
        <v>832</v>
      </c>
      <c r="K198" s="269">
        <v>557</v>
      </c>
      <c r="L198" s="269">
        <v>590</v>
      </c>
      <c r="M198" s="269">
        <v>285</v>
      </c>
      <c r="N198" s="269">
        <v>4312</v>
      </c>
      <c r="O198" s="269">
        <v>290</v>
      </c>
      <c r="P198" s="269">
        <v>1235</v>
      </c>
      <c r="Q198" s="269"/>
      <c r="R198" s="269">
        <v>20</v>
      </c>
      <c r="S198" s="269">
        <v>1765</v>
      </c>
      <c r="T198" s="269">
        <v>263</v>
      </c>
      <c r="U198" s="269">
        <v>2653</v>
      </c>
      <c r="V198" s="269">
        <v>1917</v>
      </c>
      <c r="W198" s="269">
        <v>1149</v>
      </c>
      <c r="X198" s="269">
        <v>439</v>
      </c>
      <c r="Y198" s="269">
        <v>50</v>
      </c>
      <c r="Z198" s="269">
        <v>307</v>
      </c>
      <c r="AA198" s="269">
        <v>1129</v>
      </c>
      <c r="AB198" s="269">
        <v>1668</v>
      </c>
      <c r="AC198" s="269">
        <v>190</v>
      </c>
      <c r="AE198" s="42">
        <f t="shared" si="95"/>
        <v>1.7288909892879647E-2</v>
      </c>
      <c r="AF198" s="19"/>
      <c r="AG198" s="19"/>
      <c r="AH198" s="19"/>
      <c r="AI198" s="19"/>
      <c r="AR198" s="19"/>
      <c r="AS198" s="19"/>
    </row>
    <row r="199" spans="1:52" s="10" customFormat="1" ht="48" customHeight="1" x14ac:dyDescent="0.2">
      <c r="A199" s="173" t="s">
        <v>106</v>
      </c>
      <c r="B199" s="203">
        <v>18789</v>
      </c>
      <c r="C199" s="203"/>
      <c r="D199" s="200"/>
      <c r="E199" s="203">
        <f>SUM(I199:AC199)</f>
        <v>30399.129999999997</v>
      </c>
      <c r="F199" s="201">
        <f t="shared" si="101"/>
        <v>1.6179216562882537</v>
      </c>
      <c r="G199" s="201"/>
      <c r="H199" s="202">
        <v>20</v>
      </c>
      <c r="I199" s="212">
        <v>6982.03</v>
      </c>
      <c r="J199" s="207">
        <v>2080</v>
      </c>
      <c r="K199" s="207">
        <v>757</v>
      </c>
      <c r="L199" s="207">
        <v>740</v>
      </c>
      <c r="M199" s="207">
        <v>357</v>
      </c>
      <c r="N199" s="207">
        <v>3967</v>
      </c>
      <c r="O199" s="207">
        <v>261</v>
      </c>
      <c r="P199" s="273">
        <v>926</v>
      </c>
      <c r="Q199" s="273"/>
      <c r="R199" s="212">
        <v>5</v>
      </c>
      <c r="S199" s="212">
        <v>1270</v>
      </c>
      <c r="T199" s="212">
        <v>240</v>
      </c>
      <c r="U199" s="273">
        <v>2772</v>
      </c>
      <c r="V199" s="273">
        <v>3172.6</v>
      </c>
      <c r="W199" s="273">
        <v>2052</v>
      </c>
      <c r="X199" s="273">
        <v>363.5</v>
      </c>
      <c r="Y199" s="273">
        <v>25</v>
      </c>
      <c r="Z199" s="273">
        <v>200</v>
      </c>
      <c r="AA199" s="273">
        <v>1672</v>
      </c>
      <c r="AB199" s="273">
        <v>2465</v>
      </c>
      <c r="AC199" s="273">
        <v>92</v>
      </c>
      <c r="AE199" s="42">
        <f t="shared" si="95"/>
        <v>1.1957579049137263E-2</v>
      </c>
      <c r="AF199" s="19"/>
      <c r="AG199" s="19"/>
      <c r="AH199" s="19"/>
      <c r="AI199" s="19"/>
      <c r="AR199" s="19"/>
      <c r="AS199" s="19"/>
    </row>
    <row r="200" spans="1:52" s="10" customFormat="1" ht="48" customHeight="1" x14ac:dyDescent="0.2">
      <c r="A200" s="170" t="s">
        <v>93</v>
      </c>
      <c r="B200" s="231">
        <f t="shared" ref="B200:E200" si="102">B199/B198*10</f>
        <v>14.502161160852115</v>
      </c>
      <c r="C200" s="231"/>
      <c r="D200" s="231"/>
      <c r="E200" s="231">
        <f t="shared" si="102"/>
        <v>11.971932104599874</v>
      </c>
      <c r="F200" s="201">
        <f t="shared" si="101"/>
        <v>0.82552744875829465</v>
      </c>
      <c r="G200" s="201"/>
      <c r="H200" s="231"/>
      <c r="I200" s="238">
        <f t="shared" ref="I200:J200" si="103">I199/I198*10</f>
        <v>12.161696568542066</v>
      </c>
      <c r="J200" s="238">
        <f t="shared" si="103"/>
        <v>25</v>
      </c>
      <c r="K200" s="238">
        <f t="shared" ref="K200:AA200" si="104">K199/K198*10</f>
        <v>13.590664272890486</v>
      </c>
      <c r="L200" s="238">
        <f t="shared" si="104"/>
        <v>12.542372881355933</v>
      </c>
      <c r="M200" s="238">
        <f t="shared" si="104"/>
        <v>12.526315789473683</v>
      </c>
      <c r="N200" s="238">
        <f t="shared" si="104"/>
        <v>9.1999072356215219</v>
      </c>
      <c r="O200" s="238">
        <f t="shared" si="104"/>
        <v>9</v>
      </c>
      <c r="P200" s="238">
        <f t="shared" si="104"/>
        <v>7.4979757085020236</v>
      </c>
      <c r="Q200" s="238"/>
      <c r="R200" s="238">
        <f t="shared" si="104"/>
        <v>2.5</v>
      </c>
      <c r="S200" s="238">
        <f t="shared" si="104"/>
        <v>7.1954674220963177</v>
      </c>
      <c r="T200" s="238">
        <f t="shared" si="104"/>
        <v>9.1254752851711025</v>
      </c>
      <c r="U200" s="238">
        <f t="shared" si="104"/>
        <v>10.448548812664908</v>
      </c>
      <c r="V200" s="238">
        <f t="shared" si="104"/>
        <v>16.549817423056858</v>
      </c>
      <c r="W200" s="238">
        <f t="shared" si="104"/>
        <v>17.859007832898172</v>
      </c>
      <c r="X200" s="238">
        <f t="shared" si="104"/>
        <v>8.2801822323462417</v>
      </c>
      <c r="Y200" s="238">
        <f t="shared" si="104"/>
        <v>5</v>
      </c>
      <c r="Z200" s="238">
        <f t="shared" si="104"/>
        <v>6.5146579804560254</v>
      </c>
      <c r="AA200" s="238">
        <f t="shared" si="104"/>
        <v>14.809565987599647</v>
      </c>
      <c r="AB200" s="238">
        <f>AB199/AB198*10</f>
        <v>14.778177458033571</v>
      </c>
      <c r="AC200" s="238">
        <f>AC199/AC198*10</f>
        <v>4.8421052631578947</v>
      </c>
      <c r="AE200" s="42">
        <f t="shared" si="95"/>
        <v>0.69163290937515565</v>
      </c>
      <c r="AF200" s="19"/>
      <c r="AG200" s="19"/>
      <c r="AH200" s="19"/>
      <c r="AI200" s="19"/>
      <c r="AR200" s="19"/>
      <c r="AS200" s="19"/>
    </row>
    <row r="201" spans="1:52" s="10" customFormat="1" ht="48" customHeight="1" x14ac:dyDescent="0.2">
      <c r="A201" s="172" t="s">
        <v>165</v>
      </c>
      <c r="B201" s="199">
        <v>8276</v>
      </c>
      <c r="C201" s="200"/>
      <c r="D201" s="200">
        <v>6830</v>
      </c>
      <c r="E201" s="200">
        <f t="shared" si="78"/>
        <v>6750</v>
      </c>
      <c r="F201" s="201">
        <f t="shared" si="101"/>
        <v>0.81561140647655872</v>
      </c>
      <c r="G201" s="201">
        <f>E201/D201</f>
        <v>0.98828696925329429</v>
      </c>
      <c r="H201" s="202">
        <v>14</v>
      </c>
      <c r="I201" s="269">
        <v>40</v>
      </c>
      <c r="J201" s="269">
        <v>217</v>
      </c>
      <c r="K201" s="269">
        <v>60</v>
      </c>
      <c r="L201" s="269">
        <v>810</v>
      </c>
      <c r="M201" s="269">
        <v>546</v>
      </c>
      <c r="N201" s="269">
        <v>868</v>
      </c>
      <c r="O201" s="269">
        <v>408</v>
      </c>
      <c r="P201" s="269">
        <v>210</v>
      </c>
      <c r="Q201" s="269">
        <v>761</v>
      </c>
      <c r="R201" s="269">
        <v>308</v>
      </c>
      <c r="S201" s="269"/>
      <c r="T201" s="269"/>
      <c r="U201" s="269">
        <v>375</v>
      </c>
      <c r="V201" s="269">
        <v>350</v>
      </c>
      <c r="W201" s="269">
        <v>1160</v>
      </c>
      <c r="X201" s="221">
        <v>355</v>
      </c>
      <c r="Y201" s="269"/>
      <c r="Z201" s="269"/>
      <c r="AA201" s="269">
        <v>100</v>
      </c>
      <c r="AB201" s="269">
        <v>182</v>
      </c>
      <c r="AC201" s="269"/>
      <c r="AE201" s="42">
        <f t="shared" si="95"/>
        <v>5.2592592592592594E-2</v>
      </c>
      <c r="AF201" s="19"/>
      <c r="AG201" s="19"/>
      <c r="AH201" s="19"/>
      <c r="AI201" s="19"/>
      <c r="AR201" s="19"/>
      <c r="AS201" s="19"/>
    </row>
    <row r="202" spans="1:52" s="10" customFormat="1" ht="66" customHeight="1" x14ac:dyDescent="0.2">
      <c r="A202" s="170" t="s">
        <v>166</v>
      </c>
      <c r="B202" s="245">
        <v>6395</v>
      </c>
      <c r="C202" s="203"/>
      <c r="D202" s="200"/>
      <c r="E202" s="203">
        <f>SUM(I202:AC202)</f>
        <v>4168.9000000000005</v>
      </c>
      <c r="F202" s="201">
        <f t="shared" si="101"/>
        <v>0.6518999218139172</v>
      </c>
      <c r="G202" s="201"/>
      <c r="H202" s="202">
        <v>13</v>
      </c>
      <c r="I202" s="214">
        <v>25.5</v>
      </c>
      <c r="J202" s="226">
        <v>151</v>
      </c>
      <c r="K202" s="226">
        <v>42</v>
      </c>
      <c r="L202" s="219">
        <v>783.8</v>
      </c>
      <c r="M202" s="226">
        <v>601</v>
      </c>
      <c r="N202" s="226">
        <v>364</v>
      </c>
      <c r="O202" s="226">
        <v>146</v>
      </c>
      <c r="P202" s="268">
        <v>340</v>
      </c>
      <c r="Q202" s="268">
        <v>450</v>
      </c>
      <c r="R202" s="226">
        <v>130</v>
      </c>
      <c r="S202" s="267"/>
      <c r="T202" s="268"/>
      <c r="U202" s="268">
        <v>241</v>
      </c>
      <c r="V202" s="268">
        <v>406</v>
      </c>
      <c r="W202" s="268"/>
      <c r="X202" s="226">
        <v>265</v>
      </c>
      <c r="Y202" s="267"/>
      <c r="Z202" s="268"/>
      <c r="AA202" s="268">
        <v>30</v>
      </c>
      <c r="AB202" s="268">
        <v>193.6</v>
      </c>
      <c r="AC202" s="267"/>
      <c r="AE202" s="42">
        <f>X202/E202</f>
        <v>6.3565928662237037E-2</v>
      </c>
      <c r="AF202" s="19"/>
      <c r="AG202" s="19"/>
      <c r="AH202" s="19"/>
      <c r="AI202" s="19"/>
      <c r="AR202" s="19"/>
      <c r="AS202" s="19"/>
    </row>
    <row r="203" spans="1:52" s="10" customFormat="1" ht="48" customHeight="1" x14ac:dyDescent="0.2">
      <c r="A203" s="170" t="s">
        <v>93</v>
      </c>
      <c r="B203" s="231">
        <f t="shared" ref="B203" si="105">B202/B201*10</f>
        <v>7.727162880618657</v>
      </c>
      <c r="C203" s="231"/>
      <c r="D203" s="231"/>
      <c r="E203" s="246">
        <f t="shared" ref="E203:N203" si="106">E202/E201*10</f>
        <v>6.1761481481481493</v>
      </c>
      <c r="F203" s="201">
        <f t="shared" si="101"/>
        <v>0.79927759302695978</v>
      </c>
      <c r="G203" s="201"/>
      <c r="H203" s="219"/>
      <c r="I203" s="219">
        <f t="shared" si="106"/>
        <v>6.375</v>
      </c>
      <c r="J203" s="219">
        <f t="shared" si="106"/>
        <v>6.9585253456221192</v>
      </c>
      <c r="K203" s="219">
        <f t="shared" si="106"/>
        <v>7</v>
      </c>
      <c r="L203" s="219">
        <f t="shared" si="106"/>
        <v>9.6765432098765416</v>
      </c>
      <c r="M203" s="219">
        <f t="shared" si="106"/>
        <v>11.007326007326007</v>
      </c>
      <c r="N203" s="219">
        <f t="shared" si="106"/>
        <v>4.193548387096774</v>
      </c>
      <c r="O203" s="219">
        <f t="shared" ref="O203:Q203" si="107">O202/O201*10</f>
        <v>3.5784313725490198</v>
      </c>
      <c r="P203" s="219">
        <f t="shared" si="107"/>
        <v>16.19047619047619</v>
      </c>
      <c r="Q203" s="219">
        <f t="shared" si="107"/>
        <v>5.9132720105124834</v>
      </c>
      <c r="R203" s="219">
        <f t="shared" ref="R203:U203" si="108">R202/R201*10</f>
        <v>4.220779220779221</v>
      </c>
      <c r="S203" s="219"/>
      <c r="T203" s="219"/>
      <c r="U203" s="219">
        <f t="shared" si="108"/>
        <v>6.4266666666666676</v>
      </c>
      <c r="V203" s="219">
        <f>V202/V201*10</f>
        <v>11.6</v>
      </c>
      <c r="W203" s="219">
        <f>W202/W201*10</f>
        <v>0</v>
      </c>
      <c r="X203" s="219">
        <f t="shared" ref="X203:AB203" si="109">X202/X201*10</f>
        <v>7.464788732394366</v>
      </c>
      <c r="Y203" s="219"/>
      <c r="Z203" s="219"/>
      <c r="AA203" s="219">
        <f t="shared" si="109"/>
        <v>3</v>
      </c>
      <c r="AB203" s="219">
        <f t="shared" si="109"/>
        <v>10.637362637362637</v>
      </c>
      <c r="AC203" s="219"/>
      <c r="AE203" s="42">
        <f t="shared" si="95"/>
        <v>1.2086479393523941</v>
      </c>
      <c r="AF203" s="19"/>
      <c r="AG203" s="19"/>
      <c r="AH203" s="19"/>
      <c r="AI203" s="19"/>
      <c r="AR203" s="19"/>
      <c r="AS203" s="19"/>
    </row>
    <row r="204" spans="1:52" s="10" customFormat="1" ht="48" customHeight="1" x14ac:dyDescent="0.2">
      <c r="A204" s="172" t="s">
        <v>188</v>
      </c>
      <c r="B204" s="218">
        <v>1114</v>
      </c>
      <c r="C204" s="211"/>
      <c r="D204" s="211">
        <v>1142</v>
      </c>
      <c r="E204" s="200">
        <f t="shared" si="78"/>
        <v>1078</v>
      </c>
      <c r="F204" s="201">
        <f t="shared" si="101"/>
        <v>0.96768402154398558</v>
      </c>
      <c r="G204" s="201">
        <f>E204/D204</f>
        <v>0.94395796847635727</v>
      </c>
      <c r="H204" s="202">
        <v>8</v>
      </c>
      <c r="I204" s="284">
        <v>623</v>
      </c>
      <c r="J204" s="284">
        <v>20</v>
      </c>
      <c r="K204" s="284"/>
      <c r="L204" s="284"/>
      <c r="M204" s="221"/>
      <c r="N204" s="284"/>
      <c r="O204" s="284">
        <v>21</v>
      </c>
      <c r="P204" s="284"/>
      <c r="Q204" s="284"/>
      <c r="R204" s="284">
        <v>150</v>
      </c>
      <c r="S204" s="284"/>
      <c r="T204" s="284"/>
      <c r="U204" s="284"/>
      <c r="V204" s="284">
        <v>20</v>
      </c>
      <c r="W204" s="221">
        <v>102</v>
      </c>
      <c r="X204" s="221">
        <v>9</v>
      </c>
      <c r="Y204" s="221">
        <v>133</v>
      </c>
      <c r="Z204" s="284"/>
      <c r="AA204" s="284"/>
      <c r="AB204" s="284"/>
      <c r="AC204" s="221"/>
      <c r="AE204" s="42">
        <f t="shared" si="95"/>
        <v>8.3487940630797772E-3</v>
      </c>
      <c r="AF204" s="19"/>
      <c r="AG204" s="19"/>
      <c r="AH204" s="19"/>
      <c r="AI204" s="19"/>
      <c r="AR204" s="19"/>
      <c r="AS204" s="19"/>
    </row>
    <row r="205" spans="1:52" s="10" customFormat="1" ht="48" customHeight="1" x14ac:dyDescent="0.2">
      <c r="A205" s="170" t="s">
        <v>189</v>
      </c>
      <c r="B205" s="246">
        <v>1477</v>
      </c>
      <c r="C205" s="211"/>
      <c r="D205" s="211"/>
      <c r="E205" s="200">
        <f t="shared" si="78"/>
        <v>1852.5</v>
      </c>
      <c r="F205" s="201">
        <f t="shared" si="101"/>
        <v>1.2542315504400812</v>
      </c>
      <c r="G205" s="201"/>
      <c r="H205" s="202">
        <v>8</v>
      </c>
      <c r="I205" s="219">
        <v>1236</v>
      </c>
      <c r="J205" s="219">
        <v>30</v>
      </c>
      <c r="K205" s="219"/>
      <c r="L205" s="219"/>
      <c r="M205" s="219"/>
      <c r="N205" s="219"/>
      <c r="O205" s="219">
        <v>21</v>
      </c>
      <c r="P205" s="219"/>
      <c r="Q205" s="219"/>
      <c r="R205" s="219">
        <v>230</v>
      </c>
      <c r="S205" s="219"/>
      <c r="T205" s="219"/>
      <c r="U205" s="219"/>
      <c r="V205" s="219">
        <v>21.5</v>
      </c>
      <c r="W205" s="226">
        <v>59</v>
      </c>
      <c r="X205" s="226">
        <v>16</v>
      </c>
      <c r="Y205" s="226">
        <v>239</v>
      </c>
      <c r="Z205" s="219"/>
      <c r="AA205" s="219"/>
      <c r="AB205" s="219"/>
      <c r="AC205" s="226"/>
      <c r="AE205" s="42">
        <f t="shared" si="95"/>
        <v>8.6369770580296892E-3</v>
      </c>
      <c r="AF205" s="19"/>
      <c r="AG205" s="19"/>
      <c r="AH205" s="19"/>
      <c r="AI205" s="19"/>
      <c r="AR205" s="19"/>
      <c r="AS205" s="19"/>
    </row>
    <row r="206" spans="1:52" s="10" customFormat="1" ht="48" customHeight="1" x14ac:dyDescent="0.2">
      <c r="A206" s="170" t="s">
        <v>93</v>
      </c>
      <c r="B206" s="246">
        <f t="shared" ref="B206:I206" si="110">B205/B204*10</f>
        <v>13.258527827648114</v>
      </c>
      <c r="C206" s="246"/>
      <c r="D206" s="246"/>
      <c r="E206" s="246">
        <f t="shared" si="110"/>
        <v>17.18460111317254</v>
      </c>
      <c r="F206" s="201">
        <f t="shared" si="101"/>
        <v>1.2961168341282472</v>
      </c>
      <c r="G206" s="201"/>
      <c r="H206" s="202"/>
      <c r="I206" s="219">
        <f t="shared" si="110"/>
        <v>19.839486356340288</v>
      </c>
      <c r="J206" s="219">
        <f t="shared" ref="J206" si="111">J205/J204*10</f>
        <v>15</v>
      </c>
      <c r="K206" s="219"/>
      <c r="L206" s="219"/>
      <c r="M206" s="219"/>
      <c r="N206" s="219"/>
      <c r="O206" s="219">
        <f t="shared" ref="O206" si="112">O205/O204*10</f>
        <v>10</v>
      </c>
      <c r="P206" s="219"/>
      <c r="Q206" s="219"/>
      <c r="R206" s="219">
        <f t="shared" ref="R206" si="113">R205/R204*10</f>
        <v>15.333333333333334</v>
      </c>
      <c r="S206" s="219"/>
      <c r="T206" s="219"/>
      <c r="U206" s="219"/>
      <c r="V206" s="219">
        <f>V205/V204*10</f>
        <v>10.75</v>
      </c>
      <c r="W206" s="219">
        <f>W205/W204*10</f>
        <v>5.7843137254901968</v>
      </c>
      <c r="X206" s="219">
        <f>X205/X204*10</f>
        <v>17.777777777777779</v>
      </c>
      <c r="Y206" s="219">
        <f>Y205/Y204*10</f>
        <v>17.969924812030076</v>
      </c>
      <c r="Z206" s="219"/>
      <c r="AA206" s="219"/>
      <c r="AB206" s="219"/>
      <c r="AC206" s="219"/>
      <c r="AE206" s="42">
        <f t="shared" si="95"/>
        <v>1.0345179187284452</v>
      </c>
      <c r="AF206" s="19"/>
      <c r="AG206" s="19"/>
      <c r="AH206" s="19"/>
      <c r="AI206" s="19"/>
      <c r="AR206" s="19"/>
      <c r="AS206" s="19"/>
    </row>
    <row r="207" spans="1:52" s="10" customFormat="1" ht="30" hidden="1" customHeight="1" x14ac:dyDescent="0.2">
      <c r="A207" s="172" t="s">
        <v>161</v>
      </c>
      <c r="B207" s="199"/>
      <c r="C207" s="200"/>
      <c r="D207" s="200">
        <v>70</v>
      </c>
      <c r="E207" s="200">
        <f t="shared" si="78"/>
        <v>0</v>
      </c>
      <c r="F207" s="201" t="e">
        <f t="shared" si="101"/>
        <v>#DIV/0!</v>
      </c>
      <c r="G207" s="201" t="e">
        <f t="shared" si="92"/>
        <v>#DIV/0!</v>
      </c>
      <c r="H207" s="202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4"/>
      <c r="U207" s="214"/>
      <c r="V207" s="214"/>
      <c r="W207" s="214"/>
      <c r="X207" s="214"/>
      <c r="Y207" s="214"/>
      <c r="Z207" s="214"/>
      <c r="AA207" s="214"/>
      <c r="AB207" s="214"/>
      <c r="AC207" s="214"/>
      <c r="AE207" s="42" t="e">
        <f t="shared" si="95"/>
        <v>#DIV/0!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70" t="s">
        <v>162</v>
      </c>
      <c r="B208" s="245"/>
      <c r="C208" s="203"/>
      <c r="D208" s="203"/>
      <c r="E208" s="203">
        <f t="shared" si="78"/>
        <v>0</v>
      </c>
      <c r="F208" s="201" t="e">
        <f t="shared" si="101"/>
        <v>#DIV/0!</v>
      </c>
      <c r="G208" s="201" t="e">
        <f t="shared" si="92"/>
        <v>#DIV/0!</v>
      </c>
      <c r="H208" s="202"/>
      <c r="I208" s="214"/>
      <c r="J208" s="267"/>
      <c r="K208" s="238"/>
      <c r="L208" s="267"/>
      <c r="M208" s="267"/>
      <c r="N208" s="267"/>
      <c r="O208" s="268"/>
      <c r="P208" s="268"/>
      <c r="Q208" s="268"/>
      <c r="R208" s="267"/>
      <c r="S208" s="267"/>
      <c r="T208" s="267"/>
      <c r="U208" s="268"/>
      <c r="V208" s="268"/>
      <c r="W208" s="268"/>
      <c r="X208" s="268"/>
      <c r="Y208" s="267"/>
      <c r="Z208" s="268"/>
      <c r="AA208" s="267"/>
      <c r="AB208" s="268"/>
      <c r="AC208" s="267"/>
      <c r="AE208" s="42" t="e">
        <f t="shared" si="95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170" t="s">
        <v>93</v>
      </c>
      <c r="B209" s="247" t="e">
        <f t="shared" ref="B209:E209" si="114">B208/B207*10</f>
        <v>#DIV/0!</v>
      </c>
      <c r="C209" s="247"/>
      <c r="D209" s="247"/>
      <c r="E209" s="298" t="e">
        <f t="shared" si="114"/>
        <v>#DIV/0!</v>
      </c>
      <c r="F209" s="201" t="e">
        <f t="shared" si="101"/>
        <v>#DIV/0!</v>
      </c>
      <c r="G209" s="201" t="e">
        <f t="shared" si="92"/>
        <v>#DIV/0!</v>
      </c>
      <c r="H209" s="202" t="e">
        <f t="shared" ref="H209:X209" si="115">H208/H207*10</f>
        <v>#DIV/0!</v>
      </c>
      <c r="I209" s="202" t="e">
        <f t="shared" si="115"/>
        <v>#DIV/0!</v>
      </c>
      <c r="J209" s="202" t="e">
        <f t="shared" si="115"/>
        <v>#DIV/0!</v>
      </c>
      <c r="K209" s="202" t="e">
        <f t="shared" si="115"/>
        <v>#DIV/0!</v>
      </c>
      <c r="L209" s="202" t="e">
        <f t="shared" si="115"/>
        <v>#DIV/0!</v>
      </c>
      <c r="M209" s="202" t="e">
        <f t="shared" si="115"/>
        <v>#DIV/0!</v>
      </c>
      <c r="N209" s="202" t="e">
        <f t="shared" si="115"/>
        <v>#DIV/0!</v>
      </c>
      <c r="O209" s="202" t="e">
        <f t="shared" si="115"/>
        <v>#DIV/0!</v>
      </c>
      <c r="P209" s="202" t="e">
        <f t="shared" si="115"/>
        <v>#DIV/0!</v>
      </c>
      <c r="Q209" s="202" t="e">
        <f t="shared" si="115"/>
        <v>#DIV/0!</v>
      </c>
      <c r="R209" s="202" t="e">
        <f t="shared" si="115"/>
        <v>#DIV/0!</v>
      </c>
      <c r="S209" s="202" t="e">
        <f t="shared" si="115"/>
        <v>#DIV/0!</v>
      </c>
      <c r="T209" s="202" t="e">
        <f t="shared" si="115"/>
        <v>#DIV/0!</v>
      </c>
      <c r="U209" s="202" t="e">
        <f t="shared" si="115"/>
        <v>#DIV/0!</v>
      </c>
      <c r="V209" s="202" t="e">
        <f t="shared" si="115"/>
        <v>#DIV/0!</v>
      </c>
      <c r="W209" s="202" t="e">
        <f t="shared" si="115"/>
        <v>#DIV/0!</v>
      </c>
      <c r="X209" s="202" t="e">
        <f t="shared" si="115"/>
        <v>#DIV/0!</v>
      </c>
      <c r="Y209" s="202" t="e">
        <f>X208/X207*10</f>
        <v>#DIV/0!</v>
      </c>
      <c r="Z209" s="202" t="e">
        <f>Y208/Y207*10</f>
        <v>#DIV/0!</v>
      </c>
      <c r="AA209" s="202" t="e">
        <f>Z208/Z207*10</f>
        <v>#DIV/0!</v>
      </c>
      <c r="AB209" s="202" t="e">
        <f>AA208/AA207*10</f>
        <v>#DIV/0!</v>
      </c>
      <c r="AC209" s="202" t="e">
        <f>AB208/AB207*10</f>
        <v>#DIV/0!</v>
      </c>
      <c r="AE209" s="42" t="e">
        <f t="shared" si="95"/>
        <v>#DIV/0!</v>
      </c>
      <c r="AF209" s="19"/>
      <c r="AG209" s="19"/>
      <c r="AH209" s="19"/>
      <c r="AI209" s="19"/>
      <c r="AR209" s="19"/>
      <c r="AS209" s="19"/>
    </row>
    <row r="210" spans="1:45" s="10" customFormat="1" ht="66.75" customHeight="1" outlineLevel="1" x14ac:dyDescent="0.2">
      <c r="A210" s="172" t="s">
        <v>193</v>
      </c>
      <c r="B210" s="199">
        <v>980</v>
      </c>
      <c r="C210" s="200"/>
      <c r="D210" s="200">
        <v>916</v>
      </c>
      <c r="E210" s="200">
        <f t="shared" si="78"/>
        <v>916.5</v>
      </c>
      <c r="F210" s="201">
        <f t="shared" si="101"/>
        <v>0.93520408163265301</v>
      </c>
      <c r="G210" s="201">
        <f>E210/D210</f>
        <v>1.0005458515283843</v>
      </c>
      <c r="H210" s="202">
        <v>2</v>
      </c>
      <c r="I210" s="269"/>
      <c r="J210" s="269"/>
      <c r="K210" s="269">
        <v>616.5</v>
      </c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  <c r="X210" s="269"/>
      <c r="Y210" s="269"/>
      <c r="Z210" s="269"/>
      <c r="AA210" s="269"/>
      <c r="AB210" s="269">
        <v>300</v>
      </c>
      <c r="AC210" s="269"/>
      <c r="AE210" s="42">
        <f t="shared" si="95"/>
        <v>0</v>
      </c>
      <c r="AF210" s="19"/>
      <c r="AG210" s="19"/>
      <c r="AH210" s="19"/>
      <c r="AI210" s="19"/>
      <c r="AR210" s="19"/>
      <c r="AS210" s="19"/>
    </row>
    <row r="211" spans="1:45" s="10" customFormat="1" ht="87.75" customHeight="1" outlineLevel="1" x14ac:dyDescent="0.2">
      <c r="A211" s="170" t="s">
        <v>107</v>
      </c>
      <c r="B211" s="245">
        <v>32580</v>
      </c>
      <c r="C211" s="203"/>
      <c r="D211" s="203"/>
      <c r="E211" s="203">
        <f t="shared" si="78"/>
        <v>46605</v>
      </c>
      <c r="F211" s="213">
        <f t="shared" si="101"/>
        <v>1.4304788213627992</v>
      </c>
      <c r="G211" s="201"/>
      <c r="H211" s="202">
        <v>2</v>
      </c>
      <c r="I211" s="214"/>
      <c r="J211" s="214"/>
      <c r="K211" s="214">
        <v>30805</v>
      </c>
      <c r="L211" s="214"/>
      <c r="M211" s="214"/>
      <c r="N211" s="214"/>
      <c r="O211" s="214"/>
      <c r="P211" s="214"/>
      <c r="Q211" s="214"/>
      <c r="R211" s="214"/>
      <c r="S211" s="214"/>
      <c r="T211" s="214"/>
      <c r="U211" s="214"/>
      <c r="V211" s="214"/>
      <c r="W211" s="214"/>
      <c r="X211" s="214"/>
      <c r="Y211" s="214"/>
      <c r="Z211" s="214"/>
      <c r="AA211" s="214"/>
      <c r="AB211" s="214">
        <v>15800</v>
      </c>
      <c r="AC211" s="214"/>
      <c r="AE211" s="42">
        <f t="shared" si="95"/>
        <v>0</v>
      </c>
      <c r="AF211" s="19"/>
      <c r="AG211" s="19"/>
      <c r="AH211" s="19"/>
      <c r="AI211" s="19"/>
      <c r="AR211" s="19"/>
      <c r="AS211" s="19"/>
    </row>
    <row r="212" spans="1:45" s="10" customFormat="1" ht="48" customHeight="1" x14ac:dyDescent="0.2">
      <c r="A212" s="170" t="s">
        <v>93</v>
      </c>
      <c r="B212" s="231">
        <f>B211/B210*10</f>
        <v>332.44897959183675</v>
      </c>
      <c r="C212" s="248"/>
      <c r="D212" s="248"/>
      <c r="E212" s="231">
        <f t="shared" ref="E212:K212" si="116">E211/E210*10</f>
        <v>508.51063829787233</v>
      </c>
      <c r="F212" s="231">
        <f t="shared" si="116"/>
        <v>15.295900108407457</v>
      </c>
      <c r="G212" s="201"/>
      <c r="H212" s="231"/>
      <c r="I212" s="238"/>
      <c r="J212" s="238"/>
      <c r="K212" s="238">
        <f t="shared" si="116"/>
        <v>499.67558799675589</v>
      </c>
      <c r="L212" s="238"/>
      <c r="M212" s="238"/>
      <c r="N212" s="238"/>
      <c r="O212" s="238"/>
      <c r="P212" s="238"/>
      <c r="Q212" s="238"/>
      <c r="R212" s="238"/>
      <c r="S212" s="238"/>
      <c r="T212" s="238"/>
      <c r="U212" s="238"/>
      <c r="V212" s="238"/>
      <c r="W212" s="238"/>
      <c r="X212" s="238"/>
      <c r="Y212" s="238"/>
      <c r="Z212" s="238"/>
      <c r="AA212" s="238"/>
      <c r="AB212" s="238">
        <f t="shared" ref="AB212" si="117">AB211/AB210*10</f>
        <v>526.66666666666663</v>
      </c>
      <c r="AC212" s="238"/>
      <c r="AE212" s="42">
        <f t="shared" si="95"/>
        <v>0</v>
      </c>
      <c r="AF212" s="19"/>
      <c r="AG212" s="19"/>
      <c r="AH212" s="19"/>
      <c r="AI212" s="19"/>
      <c r="AR212" s="19"/>
      <c r="AS212" s="19"/>
    </row>
    <row r="213" spans="1:45" s="10" customFormat="1" ht="101.25" customHeight="1" outlineLevel="1" x14ac:dyDescent="0.2">
      <c r="A213" s="172" t="s">
        <v>108</v>
      </c>
      <c r="B213" s="199">
        <v>4976</v>
      </c>
      <c r="C213" s="200"/>
      <c r="D213" s="200">
        <v>4039</v>
      </c>
      <c r="E213" s="200">
        <f t="shared" si="78"/>
        <v>3782</v>
      </c>
      <c r="F213" s="201">
        <f t="shared" si="101"/>
        <v>0.760048231511254</v>
      </c>
      <c r="G213" s="201">
        <f>E213/D213</f>
        <v>0.93637038871007672</v>
      </c>
      <c r="H213" s="202">
        <v>6</v>
      </c>
      <c r="I213" s="269"/>
      <c r="J213" s="269"/>
      <c r="K213" s="269">
        <v>358</v>
      </c>
      <c r="L213" s="269"/>
      <c r="M213" s="269"/>
      <c r="N213" s="269"/>
      <c r="O213" s="269"/>
      <c r="P213" s="269">
        <v>340</v>
      </c>
      <c r="Q213" s="269"/>
      <c r="R213" s="269"/>
      <c r="S213" s="269">
        <v>9</v>
      </c>
      <c r="T213" s="269"/>
      <c r="U213" s="269"/>
      <c r="V213" s="269"/>
      <c r="W213" s="269"/>
      <c r="X213" s="269"/>
      <c r="Y213" s="269">
        <v>2358</v>
      </c>
      <c r="Z213" s="269"/>
      <c r="AA213" s="269"/>
      <c r="AB213" s="269">
        <v>150</v>
      </c>
      <c r="AC213" s="269">
        <v>567</v>
      </c>
      <c r="AE213" s="42">
        <f t="shared" si="95"/>
        <v>0</v>
      </c>
      <c r="AF213" s="19"/>
      <c r="AG213" s="19"/>
      <c r="AH213" s="19"/>
      <c r="AI213" s="19"/>
      <c r="AR213" s="19"/>
      <c r="AS213" s="19"/>
    </row>
    <row r="214" spans="1:45" s="10" customFormat="1" ht="81" customHeight="1" outlineLevel="1" x14ac:dyDescent="0.2">
      <c r="A214" s="170" t="s">
        <v>109</v>
      </c>
      <c r="B214" s="245">
        <v>9389</v>
      </c>
      <c r="C214" s="203"/>
      <c r="D214" s="203"/>
      <c r="E214" s="203">
        <f t="shared" si="78"/>
        <v>8675</v>
      </c>
      <c r="F214" s="213">
        <f t="shared" si="101"/>
        <v>0.92395356267973161</v>
      </c>
      <c r="G214" s="201"/>
      <c r="H214" s="202">
        <v>6</v>
      </c>
      <c r="I214" s="214"/>
      <c r="J214" s="214"/>
      <c r="K214" s="214">
        <v>429</v>
      </c>
      <c r="L214" s="214"/>
      <c r="M214" s="214"/>
      <c r="N214" s="214"/>
      <c r="O214" s="214"/>
      <c r="P214" s="214">
        <v>592</v>
      </c>
      <c r="Q214" s="214"/>
      <c r="R214" s="214"/>
      <c r="S214" s="214">
        <v>9</v>
      </c>
      <c r="T214" s="214"/>
      <c r="U214" s="214"/>
      <c r="V214" s="214"/>
      <c r="W214" s="214"/>
      <c r="X214" s="214"/>
      <c r="Y214" s="214">
        <v>5986</v>
      </c>
      <c r="Z214" s="214"/>
      <c r="AA214" s="214"/>
      <c r="AB214" s="214">
        <v>150</v>
      </c>
      <c r="AC214" s="214">
        <v>1509</v>
      </c>
      <c r="AE214" s="42">
        <f t="shared" si="95"/>
        <v>0</v>
      </c>
      <c r="AF214" s="19"/>
      <c r="AG214" s="19"/>
      <c r="AH214" s="19"/>
      <c r="AI214" s="19"/>
      <c r="AR214" s="19"/>
      <c r="AS214" s="19"/>
    </row>
    <row r="215" spans="1:45" s="10" customFormat="1" ht="48" customHeight="1" x14ac:dyDescent="0.2">
      <c r="A215" s="170" t="s">
        <v>93</v>
      </c>
      <c r="B215" s="231">
        <f t="shared" ref="B215:F215" si="118">B214/B213*10</f>
        <v>18.868569131832796</v>
      </c>
      <c r="C215" s="231"/>
      <c r="D215" s="231"/>
      <c r="E215" s="231">
        <f t="shared" si="118"/>
        <v>22.937599153886833</v>
      </c>
      <c r="F215" s="231">
        <f t="shared" si="118"/>
        <v>12.156512236632324</v>
      </c>
      <c r="G215" s="201"/>
      <c r="H215" s="249"/>
      <c r="I215" s="238"/>
      <c r="J215" s="238"/>
      <c r="K215" s="238">
        <f t="shared" ref="K215" si="119">K214/K213*10</f>
        <v>11.983240223463687</v>
      </c>
      <c r="L215" s="238"/>
      <c r="M215" s="238"/>
      <c r="N215" s="238"/>
      <c r="O215" s="238"/>
      <c r="P215" s="238">
        <f t="shared" ref="P215" si="120">P214/P213*10</f>
        <v>17.411764705882355</v>
      </c>
      <c r="Q215" s="238"/>
      <c r="R215" s="238"/>
      <c r="S215" s="231">
        <f t="shared" ref="S215" si="121">S214/S213*10</f>
        <v>10</v>
      </c>
      <c r="T215" s="238"/>
      <c r="U215" s="238"/>
      <c r="V215" s="238"/>
      <c r="W215" s="238"/>
      <c r="X215" s="238"/>
      <c r="Y215" s="238">
        <f t="shared" ref="Y215" si="122">Y214/Y213*10</f>
        <v>25.385920271416452</v>
      </c>
      <c r="Z215" s="238"/>
      <c r="AA215" s="238"/>
      <c r="AB215" s="238">
        <f>AB214/AB213*10</f>
        <v>10</v>
      </c>
      <c r="AC215" s="238">
        <f>AC214/AC213*10</f>
        <v>26.613756613756614</v>
      </c>
      <c r="AE215" s="42">
        <f t="shared" si="95"/>
        <v>0</v>
      </c>
      <c r="AF215" s="19"/>
      <c r="AG215" s="19"/>
      <c r="AH215" s="19"/>
      <c r="AI215" s="19"/>
      <c r="AR215" s="19"/>
      <c r="AS215" s="19"/>
    </row>
    <row r="216" spans="1:45" s="10" customFormat="1" ht="96.75" customHeight="1" x14ac:dyDescent="0.2">
      <c r="A216" s="172" t="s">
        <v>110</v>
      </c>
      <c r="B216" s="200">
        <v>13199</v>
      </c>
      <c r="C216" s="200">
        <v>17191</v>
      </c>
      <c r="D216" s="200">
        <v>17282</v>
      </c>
      <c r="E216" s="200">
        <f t="shared" si="78"/>
        <v>16511</v>
      </c>
      <c r="F216" s="201">
        <f t="shared" si="101"/>
        <v>1.2509281006136828</v>
      </c>
      <c r="G216" s="201">
        <f t="shared" si="92"/>
        <v>0.96044441859112328</v>
      </c>
      <c r="H216" s="202">
        <v>20</v>
      </c>
      <c r="I216" s="269"/>
      <c r="J216" s="269">
        <v>402</v>
      </c>
      <c r="K216" s="269">
        <v>1301</v>
      </c>
      <c r="L216" s="269">
        <v>1096</v>
      </c>
      <c r="M216" s="269">
        <v>541</v>
      </c>
      <c r="N216" s="269">
        <v>300</v>
      </c>
      <c r="O216" s="269">
        <v>175</v>
      </c>
      <c r="P216" s="269">
        <v>1001</v>
      </c>
      <c r="Q216" s="269">
        <v>1077</v>
      </c>
      <c r="R216" s="269">
        <v>715</v>
      </c>
      <c r="S216" s="270">
        <v>660</v>
      </c>
      <c r="T216" s="269">
        <v>1281</v>
      </c>
      <c r="U216" s="269">
        <v>172</v>
      </c>
      <c r="V216" s="269">
        <v>181</v>
      </c>
      <c r="W216" s="269">
        <v>900</v>
      </c>
      <c r="X216" s="269">
        <v>2156</v>
      </c>
      <c r="Y216" s="269">
        <v>616</v>
      </c>
      <c r="Z216" s="269">
        <v>811</v>
      </c>
      <c r="AA216" s="269">
        <v>649</v>
      </c>
      <c r="AB216" s="269">
        <v>1325</v>
      </c>
      <c r="AC216" s="269">
        <v>1152</v>
      </c>
      <c r="AE216" s="42">
        <f t="shared" si="95"/>
        <v>0.13057961359093936</v>
      </c>
      <c r="AF216" s="19"/>
      <c r="AG216" s="19"/>
      <c r="AH216" s="19"/>
      <c r="AI216" s="19"/>
      <c r="AR216" s="19"/>
      <c r="AS216" s="19"/>
    </row>
    <row r="217" spans="1:45" s="10" customFormat="1" ht="30" hidden="1" customHeight="1" x14ac:dyDescent="0.2">
      <c r="A217" s="172" t="s">
        <v>111</v>
      </c>
      <c r="B217" s="200"/>
      <c r="C217" s="200"/>
      <c r="D217" s="200"/>
      <c r="E217" s="200">
        <f t="shared" si="78"/>
        <v>0</v>
      </c>
      <c r="F217" s="201" t="e">
        <f t="shared" si="101"/>
        <v>#DIV/0!</v>
      </c>
      <c r="G217" s="201" t="e">
        <f t="shared" si="92"/>
        <v>#DIV/0!</v>
      </c>
      <c r="H217" s="202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4"/>
      <c r="Z217" s="214"/>
      <c r="AA217" s="214"/>
      <c r="AB217" s="214"/>
      <c r="AC217" s="214"/>
      <c r="AE217" s="42" t="e">
        <f t="shared" si="95"/>
        <v>#DIV/0!</v>
      </c>
      <c r="AF217" s="19"/>
      <c r="AG217" s="19"/>
      <c r="AH217" s="19"/>
      <c r="AI217" s="19"/>
      <c r="AR217" s="19"/>
      <c r="AS217" s="19"/>
    </row>
    <row r="218" spans="1:45" s="10" customFormat="1" ht="81" customHeight="1" x14ac:dyDescent="0.2">
      <c r="A218" s="172" t="s">
        <v>183</v>
      </c>
      <c r="B218" s="199">
        <v>696</v>
      </c>
      <c r="C218" s="200"/>
      <c r="D218" s="200">
        <v>1567</v>
      </c>
      <c r="E218" s="200">
        <f t="shared" si="78"/>
        <v>1267</v>
      </c>
      <c r="F218" s="201">
        <f t="shared" si="101"/>
        <v>1.8204022988505748</v>
      </c>
      <c r="G218" s="201"/>
      <c r="H218" s="202">
        <v>10</v>
      </c>
      <c r="I218" s="269"/>
      <c r="J218" s="269"/>
      <c r="K218" s="269"/>
      <c r="L218" s="269">
        <v>35</v>
      </c>
      <c r="M218" s="269">
        <v>289</v>
      </c>
      <c r="N218" s="269">
        <v>60</v>
      </c>
      <c r="O218" s="269"/>
      <c r="P218" s="269"/>
      <c r="Q218" s="269"/>
      <c r="R218" s="269">
        <v>42</v>
      </c>
      <c r="S218" s="269"/>
      <c r="T218" s="269"/>
      <c r="U218" s="269">
        <v>450</v>
      </c>
      <c r="V218" s="269">
        <v>120</v>
      </c>
      <c r="W218" s="269">
        <v>24</v>
      </c>
      <c r="X218" s="269">
        <v>90</v>
      </c>
      <c r="Y218" s="269"/>
      <c r="Z218" s="269"/>
      <c r="AA218" s="269">
        <v>22</v>
      </c>
      <c r="AB218" s="269">
        <v>135</v>
      </c>
      <c r="AC218" s="269"/>
      <c r="AE218" s="42">
        <f t="shared" si="95"/>
        <v>7.1033938437253349E-2</v>
      </c>
      <c r="AF218" s="19"/>
      <c r="AG218" s="19"/>
      <c r="AH218" s="19"/>
      <c r="AI218" s="19"/>
      <c r="AR218" s="19"/>
      <c r="AS218" s="19"/>
    </row>
    <row r="219" spans="1:45" s="10" customFormat="1" ht="98.25" customHeight="1" x14ac:dyDescent="0.2">
      <c r="A219" s="170" t="s">
        <v>184</v>
      </c>
      <c r="B219" s="203">
        <v>923</v>
      </c>
      <c r="C219" s="203"/>
      <c r="D219" s="203"/>
      <c r="E219" s="203">
        <f t="shared" si="78"/>
        <v>1201.4000000000001</v>
      </c>
      <c r="F219" s="213">
        <f t="shared" si="101"/>
        <v>1.3016251354279524</v>
      </c>
      <c r="G219" s="201"/>
      <c r="H219" s="202">
        <v>10</v>
      </c>
      <c r="I219" s="214"/>
      <c r="J219" s="214"/>
      <c r="K219" s="214"/>
      <c r="L219" s="214">
        <v>22.5</v>
      </c>
      <c r="M219" s="214">
        <v>421</v>
      </c>
      <c r="N219" s="214">
        <v>67</v>
      </c>
      <c r="O219" s="214"/>
      <c r="P219" s="214"/>
      <c r="Q219" s="214"/>
      <c r="R219" s="214">
        <v>5</v>
      </c>
      <c r="S219" s="214"/>
      <c r="T219" s="214"/>
      <c r="U219" s="214">
        <v>241</v>
      </c>
      <c r="V219" s="214">
        <v>130</v>
      </c>
      <c r="W219" s="214">
        <v>12.8</v>
      </c>
      <c r="X219" s="214">
        <v>80</v>
      </c>
      <c r="Y219" s="214"/>
      <c r="Z219" s="214"/>
      <c r="AA219" s="214">
        <v>22.1</v>
      </c>
      <c r="AB219" s="214">
        <v>200</v>
      </c>
      <c r="AC219" s="214"/>
      <c r="AE219" s="42">
        <f t="shared" si="95"/>
        <v>6.6588979523888786E-2</v>
      </c>
      <c r="AF219" s="19"/>
      <c r="AG219" s="19"/>
      <c r="AH219" s="19"/>
      <c r="AI219" s="19"/>
      <c r="AR219" s="19"/>
      <c r="AS219" s="19"/>
    </row>
    <row r="220" spans="1:45" s="10" customFormat="1" ht="79.5" customHeight="1" x14ac:dyDescent="0.2">
      <c r="A220" s="170" t="s">
        <v>185</v>
      </c>
      <c r="B220" s="238">
        <f>B219/B218*10</f>
        <v>13.261494252873563</v>
      </c>
      <c r="C220" s="250"/>
      <c r="D220" s="251"/>
      <c r="E220" s="237">
        <f t="shared" ref="E220:F220" si="123">E219/E218*10</f>
        <v>9.4822415153906867</v>
      </c>
      <c r="F220" s="237">
        <f t="shared" si="123"/>
        <v>7.1502059531006701</v>
      </c>
      <c r="G220" s="201"/>
      <c r="H220" s="237"/>
      <c r="I220" s="224"/>
      <c r="J220" s="224"/>
      <c r="K220" s="224"/>
      <c r="L220" s="224">
        <f>L219/L218*10</f>
        <v>6.4285714285714288</v>
      </c>
      <c r="M220" s="224">
        <f t="shared" ref="M220:R220" si="124">M219/M218*10</f>
        <v>14.567474048442905</v>
      </c>
      <c r="N220" s="224">
        <f t="shared" si="124"/>
        <v>11.166666666666668</v>
      </c>
      <c r="O220" s="224"/>
      <c r="P220" s="224"/>
      <c r="Q220" s="224"/>
      <c r="R220" s="224">
        <f t="shared" si="124"/>
        <v>1.1904761904761905</v>
      </c>
      <c r="S220" s="224"/>
      <c r="T220" s="224"/>
      <c r="U220" s="224">
        <f t="shared" ref="U220:AB220" si="125">U219/U218*10</f>
        <v>5.3555555555555561</v>
      </c>
      <c r="V220" s="224">
        <f t="shared" si="125"/>
        <v>10.833333333333332</v>
      </c>
      <c r="W220" s="224">
        <f t="shared" si="125"/>
        <v>5.333333333333333</v>
      </c>
      <c r="X220" s="224">
        <f t="shared" si="125"/>
        <v>8.8888888888888893</v>
      </c>
      <c r="Y220" s="224"/>
      <c r="Z220" s="224"/>
      <c r="AA220" s="224">
        <f t="shared" si="125"/>
        <v>10.045454545454547</v>
      </c>
      <c r="AB220" s="224">
        <f t="shared" si="125"/>
        <v>14.814814814814813</v>
      </c>
      <c r="AC220" s="224"/>
      <c r="AE220" s="42">
        <f t="shared" si="95"/>
        <v>0.93742485618630123</v>
      </c>
      <c r="AF220" s="19"/>
      <c r="AG220" s="19"/>
      <c r="AH220" s="19"/>
      <c r="AI220" s="19"/>
      <c r="AR220" s="19"/>
      <c r="AS220" s="19"/>
    </row>
    <row r="221" spans="1:45" s="10" customFormat="1" ht="159.75" customHeight="1" x14ac:dyDescent="0.2">
      <c r="A221" s="169" t="s">
        <v>242</v>
      </c>
      <c r="B221" s="252"/>
      <c r="C221" s="253"/>
      <c r="D221" s="253"/>
      <c r="E221" s="200">
        <f t="shared" si="78"/>
        <v>930.5</v>
      </c>
      <c r="F221" s="201"/>
      <c r="G221" s="201"/>
      <c r="H221" s="202">
        <v>5</v>
      </c>
      <c r="I221" s="283"/>
      <c r="J221" s="283">
        <v>83.5</v>
      </c>
      <c r="K221" s="283"/>
      <c r="L221" s="285">
        <v>614</v>
      </c>
      <c r="M221" s="285"/>
      <c r="N221" s="285"/>
      <c r="O221" s="285"/>
      <c r="P221" s="285"/>
      <c r="Q221" s="285"/>
      <c r="R221" s="285"/>
      <c r="S221" s="285"/>
      <c r="T221" s="285"/>
      <c r="U221" s="285"/>
      <c r="V221" s="285">
        <v>75</v>
      </c>
      <c r="W221" s="285"/>
      <c r="X221" s="285">
        <v>87</v>
      </c>
      <c r="Y221" s="285"/>
      <c r="Z221" s="283"/>
      <c r="AA221" s="283">
        <v>71</v>
      </c>
      <c r="AB221" s="283"/>
      <c r="AC221" s="283"/>
      <c r="AE221" s="42">
        <f t="shared" si="95"/>
        <v>9.3498119290703924E-2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70" t="s">
        <v>215</v>
      </c>
      <c r="B222" s="254"/>
      <c r="C222" s="251"/>
      <c r="D222" s="251"/>
      <c r="E222" s="203">
        <f t="shared" si="78"/>
        <v>527.6</v>
      </c>
      <c r="F222" s="213"/>
      <c r="G222" s="201"/>
      <c r="H222" s="202">
        <v>5</v>
      </c>
      <c r="I222" s="224"/>
      <c r="J222" s="224">
        <v>11</v>
      </c>
      <c r="K222" s="224"/>
      <c r="L222" s="224">
        <v>395.1</v>
      </c>
      <c r="M222" s="223"/>
      <c r="N222" s="223"/>
      <c r="O222" s="223"/>
      <c r="P222" s="223"/>
      <c r="Q222" s="223"/>
      <c r="R222" s="223"/>
      <c r="S222" s="223"/>
      <c r="T222" s="223"/>
      <c r="U222" s="223"/>
      <c r="V222" s="223">
        <v>82.5</v>
      </c>
      <c r="W222" s="223"/>
      <c r="X222" s="223">
        <v>35</v>
      </c>
      <c r="Y222" s="223"/>
      <c r="Z222" s="224"/>
      <c r="AA222" s="224">
        <v>4</v>
      </c>
      <c r="AB222" s="224"/>
      <c r="AC222" s="224"/>
      <c r="AE222" s="42">
        <f t="shared" si="95"/>
        <v>6.6338134950720246E-2</v>
      </c>
      <c r="AF222" s="19"/>
      <c r="AG222" s="19"/>
      <c r="AH222" s="19"/>
      <c r="AI222" s="19"/>
      <c r="AR222" s="19"/>
      <c r="AS222" s="19"/>
    </row>
    <row r="223" spans="1:45" s="10" customFormat="1" ht="48" customHeight="1" x14ac:dyDescent="0.2">
      <c r="A223" s="170" t="s">
        <v>93</v>
      </c>
      <c r="B223" s="238"/>
      <c r="C223" s="238"/>
      <c r="D223" s="238"/>
      <c r="E223" s="246">
        <f t="shared" ref="E223:X223" si="126">E222/E221*10</f>
        <v>5.6700698549167114</v>
      </c>
      <c r="F223" s="246"/>
      <c r="G223" s="201"/>
      <c r="H223" s="219"/>
      <c r="I223" s="219"/>
      <c r="J223" s="219">
        <f t="shared" si="126"/>
        <v>1.317365269461078</v>
      </c>
      <c r="K223" s="219"/>
      <c r="L223" s="219">
        <f t="shared" si="126"/>
        <v>6.4348534201954397</v>
      </c>
      <c r="M223" s="219"/>
      <c r="N223" s="219"/>
      <c r="O223" s="219"/>
      <c r="P223" s="219"/>
      <c r="Q223" s="219"/>
      <c r="R223" s="219"/>
      <c r="S223" s="219"/>
      <c r="T223" s="219"/>
      <c r="U223" s="219"/>
      <c r="V223" s="219">
        <f t="shared" si="126"/>
        <v>11</v>
      </c>
      <c r="W223" s="219"/>
      <c r="X223" s="219">
        <f t="shared" si="126"/>
        <v>4.0229885057471266</v>
      </c>
      <c r="Y223" s="219"/>
      <c r="Z223" s="219"/>
      <c r="AA223" s="256">
        <f t="shared" ref="AA223" si="127">AA222/AA221*10</f>
        <v>0.56338028169014087</v>
      </c>
      <c r="AB223" s="219"/>
      <c r="AC223" s="219"/>
      <c r="AE223" s="42">
        <f t="shared" si="95"/>
        <v>0.70951304105339297</v>
      </c>
      <c r="AF223" s="19"/>
      <c r="AG223" s="19"/>
      <c r="AH223" s="19"/>
      <c r="AI223" s="19"/>
      <c r="AR223" s="19"/>
      <c r="AS223" s="19"/>
    </row>
    <row r="224" spans="1:45" s="10" customFormat="1" ht="30" hidden="1" customHeight="1" x14ac:dyDescent="0.2">
      <c r="A224" s="172" t="s">
        <v>177</v>
      </c>
      <c r="B224" s="200">
        <v>39.299999999999997</v>
      </c>
      <c r="C224" s="200"/>
      <c r="D224" s="200"/>
      <c r="E224" s="200">
        <f t="shared" si="78"/>
        <v>0</v>
      </c>
      <c r="F224" s="201">
        <f t="shared" ref="F224:F245" si="128">E224/B224</f>
        <v>0</v>
      </c>
      <c r="G224" s="201" t="e">
        <f t="shared" si="92"/>
        <v>#DIV/0!</v>
      </c>
      <c r="H224" s="202"/>
      <c r="I224" s="226"/>
      <c r="J224" s="226"/>
      <c r="K224" s="224"/>
      <c r="L224" s="226"/>
      <c r="M224" s="214"/>
      <c r="N224" s="214"/>
      <c r="O224" s="214"/>
      <c r="P224" s="214"/>
      <c r="Q224" s="214"/>
      <c r="R224" s="214"/>
      <c r="S224" s="214"/>
      <c r="T224" s="214"/>
      <c r="U224" s="214"/>
      <c r="V224" s="214"/>
      <c r="W224" s="214"/>
      <c r="X224" s="214"/>
      <c r="Y224" s="214"/>
      <c r="Z224" s="214"/>
      <c r="AA224" s="214"/>
      <c r="AB224" s="214"/>
      <c r="AC224" s="214"/>
      <c r="AE224" s="42" t="e">
        <f t="shared" si="95"/>
        <v>#DIV/0!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72" t="s">
        <v>179</v>
      </c>
      <c r="B225" s="211">
        <v>42.2</v>
      </c>
      <c r="C225" s="211"/>
      <c r="D225" s="211">
        <v>56</v>
      </c>
      <c r="E225" s="200">
        <f t="shared" si="78"/>
        <v>55.3</v>
      </c>
      <c r="F225" s="201">
        <f t="shared" si="128"/>
        <v>1.31042654028436</v>
      </c>
      <c r="G225" s="201">
        <f>E225/D225</f>
        <v>0.98749999999999993</v>
      </c>
      <c r="H225" s="202">
        <v>8</v>
      </c>
      <c r="I225" s="226"/>
      <c r="J225" s="226"/>
      <c r="K225" s="224">
        <v>12</v>
      </c>
      <c r="L225" s="226"/>
      <c r="M225" s="214"/>
      <c r="N225" s="214"/>
      <c r="O225" s="214"/>
      <c r="P225" s="214">
        <v>3.6</v>
      </c>
      <c r="Q225" s="214">
        <v>1.8</v>
      </c>
      <c r="R225" s="214"/>
      <c r="S225" s="214">
        <v>6</v>
      </c>
      <c r="T225" s="214">
        <v>16</v>
      </c>
      <c r="U225" s="214"/>
      <c r="V225" s="214"/>
      <c r="W225" s="214"/>
      <c r="X225" s="214">
        <v>12.9</v>
      </c>
      <c r="Y225" s="214"/>
      <c r="Z225" s="214"/>
      <c r="AA225" s="214"/>
      <c r="AB225" s="214">
        <v>1</v>
      </c>
      <c r="AC225" s="214">
        <v>2</v>
      </c>
      <c r="AE225" s="42">
        <f t="shared" si="95"/>
        <v>0.23327305605786619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69" t="s">
        <v>178</v>
      </c>
      <c r="B226" s="211">
        <v>42.2</v>
      </c>
      <c r="C226" s="211"/>
      <c r="D226" s="211"/>
      <c r="E226" s="200">
        <f t="shared" si="78"/>
        <v>0</v>
      </c>
      <c r="F226" s="201">
        <f t="shared" si="128"/>
        <v>0</v>
      </c>
      <c r="G226" s="201" t="e">
        <f t="shared" si="92"/>
        <v>#DIV/0!</v>
      </c>
      <c r="H226" s="202"/>
      <c r="I226" s="226"/>
      <c r="J226" s="226"/>
      <c r="K226" s="224"/>
      <c r="L226" s="226"/>
      <c r="M226" s="214"/>
      <c r="N226" s="214"/>
      <c r="O226" s="214"/>
      <c r="P226" s="214"/>
      <c r="Q226" s="214"/>
      <c r="R226" s="214"/>
      <c r="S226" s="214"/>
      <c r="T226" s="214"/>
      <c r="U226" s="214"/>
      <c r="V226" s="214"/>
      <c r="W226" s="214"/>
      <c r="X226" s="214"/>
      <c r="Y226" s="214"/>
      <c r="Z226" s="214"/>
      <c r="AA226" s="214"/>
      <c r="AB226" s="214"/>
      <c r="AC226" s="214"/>
      <c r="AE226" s="42" t="e">
        <f t="shared" si="95"/>
        <v>#DIV/0!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70" t="s">
        <v>181</v>
      </c>
      <c r="B227" s="211">
        <v>67.2</v>
      </c>
      <c r="C227" s="211"/>
      <c r="D227" s="211"/>
      <c r="E227" s="200">
        <f t="shared" si="78"/>
        <v>276.09000000000003</v>
      </c>
      <c r="F227" s="201">
        <f t="shared" si="128"/>
        <v>4.1084821428571434</v>
      </c>
      <c r="G227" s="201"/>
      <c r="H227" s="202">
        <v>8</v>
      </c>
      <c r="I227" s="226"/>
      <c r="J227" s="226"/>
      <c r="K227" s="224">
        <v>20</v>
      </c>
      <c r="L227" s="226"/>
      <c r="M227" s="214"/>
      <c r="N227" s="214"/>
      <c r="O227" s="214"/>
      <c r="P227" s="214">
        <v>76.09</v>
      </c>
      <c r="Q227" s="214">
        <v>12</v>
      </c>
      <c r="R227" s="214"/>
      <c r="S227" s="214">
        <v>30</v>
      </c>
      <c r="T227" s="214">
        <v>53</v>
      </c>
      <c r="U227" s="214"/>
      <c r="V227" s="214"/>
      <c r="W227" s="214"/>
      <c r="X227" s="214">
        <v>70</v>
      </c>
      <c r="Y227" s="214"/>
      <c r="Z227" s="214"/>
      <c r="AA227" s="214"/>
      <c r="AB227" s="214">
        <v>3</v>
      </c>
      <c r="AC227" s="214">
        <v>12</v>
      </c>
      <c r="AE227" s="42">
        <f t="shared" si="95"/>
        <v>0.25354051215183454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171" t="s">
        <v>93</v>
      </c>
      <c r="B228" s="255">
        <f>B226/B224*10</f>
        <v>10.737913486005091</v>
      </c>
      <c r="C228" s="255"/>
      <c r="D228" s="255"/>
      <c r="E228" s="255" t="e">
        <f>E226/E224*10</f>
        <v>#DIV/0!</v>
      </c>
      <c r="F228" s="201" t="e">
        <f t="shared" si="128"/>
        <v>#DIV/0!</v>
      </c>
      <c r="G228" s="201" t="e">
        <f t="shared" si="92"/>
        <v>#DIV/0!</v>
      </c>
      <c r="H228" s="224"/>
      <c r="I228" s="224" t="e">
        <f t="shared" ref="I228:O228" si="129">I226/I224*10</f>
        <v>#DIV/0!</v>
      </c>
      <c r="J228" s="224" t="e">
        <f t="shared" si="129"/>
        <v>#DIV/0!</v>
      </c>
      <c r="K228" s="224" t="e">
        <f t="shared" si="129"/>
        <v>#DIV/0!</v>
      </c>
      <c r="L228" s="224" t="e">
        <f t="shared" si="129"/>
        <v>#DIV/0!</v>
      </c>
      <c r="M228" s="224" t="e">
        <f t="shared" si="129"/>
        <v>#DIV/0!</v>
      </c>
      <c r="N228" s="224" t="e">
        <f t="shared" si="129"/>
        <v>#DIV/0!</v>
      </c>
      <c r="O228" s="224" t="e">
        <f t="shared" si="129"/>
        <v>#DIV/0!</v>
      </c>
      <c r="P228" s="224" t="e">
        <f>P226/P224*10</f>
        <v>#DIV/0!</v>
      </c>
      <c r="Q228" s="224" t="e">
        <f>Q226/Q224*10</f>
        <v>#DIV/0!</v>
      </c>
      <c r="R228" s="224"/>
      <c r="S228" s="224"/>
      <c r="T228" s="224"/>
      <c r="U228" s="224"/>
      <c r="V228" s="224"/>
      <c r="W228" s="224"/>
      <c r="X228" s="224"/>
      <c r="Y228" s="214"/>
      <c r="Z228" s="214"/>
      <c r="AA228" s="214"/>
      <c r="AB228" s="214"/>
      <c r="AC228" s="214"/>
      <c r="AE228" s="42" t="e">
        <f t="shared" si="95"/>
        <v>#DIV/0!</v>
      </c>
      <c r="AF228" s="19"/>
      <c r="AG228" s="19"/>
      <c r="AH228" s="19"/>
      <c r="AI228" s="19"/>
      <c r="AR228" s="19"/>
      <c r="AS228" s="19"/>
    </row>
    <row r="229" spans="1:45" s="10" customFormat="1" ht="32.25" hidden="1" customHeight="1" x14ac:dyDescent="0.2">
      <c r="A229" s="170" t="s">
        <v>180</v>
      </c>
      <c r="B229" s="200">
        <v>13</v>
      </c>
      <c r="C229" s="200"/>
      <c r="D229" s="200"/>
      <c r="E229" s="299">
        <f t="shared" ref="E229:AC229" si="130">E227/E225*10</f>
        <v>49.925858951175421</v>
      </c>
      <c r="F229" s="201">
        <f t="shared" si="128"/>
        <v>3.8404506885519556</v>
      </c>
      <c r="G229" s="201"/>
      <c r="H229" s="256"/>
      <c r="I229" s="256" t="e">
        <f t="shared" si="130"/>
        <v>#DIV/0!</v>
      </c>
      <c r="J229" s="256" t="e">
        <f t="shared" si="130"/>
        <v>#DIV/0!</v>
      </c>
      <c r="K229" s="256">
        <f t="shared" si="130"/>
        <v>16.666666666666668</v>
      </c>
      <c r="L229" s="256" t="e">
        <f t="shared" si="130"/>
        <v>#DIV/0!</v>
      </c>
      <c r="M229" s="256" t="e">
        <f t="shared" si="130"/>
        <v>#DIV/0!</v>
      </c>
      <c r="N229" s="256" t="e">
        <f t="shared" si="130"/>
        <v>#DIV/0!</v>
      </c>
      <c r="O229" s="256" t="e">
        <f t="shared" si="130"/>
        <v>#DIV/0!</v>
      </c>
      <c r="P229" s="256">
        <f t="shared" si="130"/>
        <v>211.36111111111114</v>
      </c>
      <c r="Q229" s="256">
        <f>Q227/Q225*10</f>
        <v>66.666666666666657</v>
      </c>
      <c r="R229" s="256" t="e">
        <f t="shared" si="130"/>
        <v>#DIV/0!</v>
      </c>
      <c r="S229" s="256">
        <f t="shared" si="130"/>
        <v>50</v>
      </c>
      <c r="T229" s="256">
        <f>T227/T225*10</f>
        <v>33.125</v>
      </c>
      <c r="U229" s="256" t="e">
        <f t="shared" si="130"/>
        <v>#DIV/0!</v>
      </c>
      <c r="V229" s="256" t="e">
        <f t="shared" si="130"/>
        <v>#DIV/0!</v>
      </c>
      <c r="W229" s="256" t="e">
        <f t="shared" si="130"/>
        <v>#DIV/0!</v>
      </c>
      <c r="X229" s="256">
        <f>X227/X225*10</f>
        <v>54.263565891472865</v>
      </c>
      <c r="Y229" s="256" t="e">
        <f t="shared" si="130"/>
        <v>#DIV/0!</v>
      </c>
      <c r="Z229" s="256" t="e">
        <f t="shared" si="130"/>
        <v>#DIV/0!</v>
      </c>
      <c r="AA229" s="256" t="e">
        <f t="shared" si="130"/>
        <v>#DIV/0!</v>
      </c>
      <c r="AB229" s="256">
        <f t="shared" si="130"/>
        <v>30</v>
      </c>
      <c r="AC229" s="256">
        <f t="shared" si="130"/>
        <v>60</v>
      </c>
      <c r="AE229" s="42">
        <f t="shared" si="95"/>
        <v>1.0868829706973988</v>
      </c>
      <c r="AF229" s="19"/>
      <c r="AG229" s="19"/>
      <c r="AH229" s="19"/>
      <c r="AI229" s="19"/>
      <c r="AR229" s="19"/>
      <c r="AS229" s="19"/>
    </row>
    <row r="230" spans="1:45" s="10" customFormat="1" ht="48" customHeight="1" x14ac:dyDescent="0.2">
      <c r="A230" s="172" t="s">
        <v>186</v>
      </c>
      <c r="B230" s="211">
        <v>131</v>
      </c>
      <c r="C230" s="211">
        <v>138</v>
      </c>
      <c r="D230" s="211">
        <v>134</v>
      </c>
      <c r="E230" s="200">
        <f t="shared" si="78"/>
        <v>134.9</v>
      </c>
      <c r="F230" s="201">
        <f t="shared" si="128"/>
        <v>1.0297709923664122</v>
      </c>
      <c r="G230" s="201">
        <f t="shared" si="92"/>
        <v>0.97753623188405803</v>
      </c>
      <c r="H230" s="202">
        <v>6</v>
      </c>
      <c r="I230" s="274"/>
      <c r="J230" s="274"/>
      <c r="K230" s="274"/>
      <c r="L230" s="274">
        <v>18</v>
      </c>
      <c r="M230" s="274"/>
      <c r="N230" s="274"/>
      <c r="O230" s="274"/>
      <c r="P230" s="286"/>
      <c r="Q230" s="286"/>
      <c r="R230" s="286"/>
      <c r="S230" s="286">
        <v>4</v>
      </c>
      <c r="T230" s="286"/>
      <c r="U230" s="286"/>
      <c r="V230" s="287">
        <v>38</v>
      </c>
      <c r="W230" s="286">
        <v>17.7</v>
      </c>
      <c r="X230" s="286">
        <v>3.2</v>
      </c>
      <c r="Y230" s="274"/>
      <c r="Z230" s="274"/>
      <c r="AA230" s="274">
        <v>54</v>
      </c>
      <c r="AB230" s="274"/>
      <c r="AC230" s="274"/>
      <c r="AE230" s="42">
        <f t="shared" si="95"/>
        <v>2.3721275018532245E-2</v>
      </c>
      <c r="AF230" s="19"/>
      <c r="AG230" s="19"/>
      <c r="AH230" s="19"/>
      <c r="AI230" s="19"/>
      <c r="AR230" s="19"/>
      <c r="AS230" s="19"/>
    </row>
    <row r="231" spans="1:45" s="10" customFormat="1" ht="48" customHeight="1" x14ac:dyDescent="0.2">
      <c r="A231" s="170" t="s">
        <v>187</v>
      </c>
      <c r="B231" s="204">
        <v>188.9</v>
      </c>
      <c r="C231" s="204"/>
      <c r="D231" s="211"/>
      <c r="E231" s="203">
        <f t="shared" si="78"/>
        <v>218.3</v>
      </c>
      <c r="F231" s="201">
        <f t="shared" si="128"/>
        <v>1.1556379036527262</v>
      </c>
      <c r="G231" s="201"/>
      <c r="H231" s="202">
        <v>6</v>
      </c>
      <c r="I231" s="212"/>
      <c r="J231" s="212"/>
      <c r="K231" s="256"/>
      <c r="L231" s="212">
        <v>21</v>
      </c>
      <c r="M231" s="212"/>
      <c r="N231" s="212"/>
      <c r="O231" s="212"/>
      <c r="P231" s="256"/>
      <c r="Q231" s="256"/>
      <c r="R231" s="256"/>
      <c r="S231" s="256">
        <v>6</v>
      </c>
      <c r="T231" s="256"/>
      <c r="U231" s="256"/>
      <c r="V231" s="256">
        <v>68.400000000000006</v>
      </c>
      <c r="W231" s="256">
        <v>16.7</v>
      </c>
      <c r="X231" s="256">
        <v>5</v>
      </c>
      <c r="Y231" s="212"/>
      <c r="Z231" s="212"/>
      <c r="AA231" s="212">
        <v>101.2</v>
      </c>
      <c r="AB231" s="212"/>
      <c r="AC231" s="212"/>
      <c r="AE231" s="42">
        <f t="shared" si="95"/>
        <v>2.2904260192395786E-2</v>
      </c>
      <c r="AF231" s="19"/>
      <c r="AG231" s="19"/>
      <c r="AH231" s="19"/>
      <c r="AI231" s="19"/>
      <c r="AR231" s="19"/>
      <c r="AS231" s="19"/>
    </row>
    <row r="232" spans="1:45" s="10" customFormat="1" ht="48" customHeight="1" x14ac:dyDescent="0.2">
      <c r="A232" s="170" t="s">
        <v>93</v>
      </c>
      <c r="B232" s="246">
        <f>B231/B230*10</f>
        <v>14.419847328244275</v>
      </c>
      <c r="C232" s="204"/>
      <c r="D232" s="211"/>
      <c r="E232" s="257">
        <f t="shared" ref="E232:V232" si="131">E231/E230*10</f>
        <v>16.182357301704965</v>
      </c>
      <c r="F232" s="257">
        <f t="shared" si="131"/>
        <v>11.222280606264427</v>
      </c>
      <c r="G232" s="201"/>
      <c r="H232" s="257"/>
      <c r="I232" s="256"/>
      <c r="J232" s="256"/>
      <c r="K232" s="256"/>
      <c r="L232" s="256">
        <f t="shared" si="131"/>
        <v>11.666666666666668</v>
      </c>
      <c r="M232" s="256"/>
      <c r="N232" s="256"/>
      <c r="O232" s="256"/>
      <c r="P232" s="256"/>
      <c r="Q232" s="256"/>
      <c r="R232" s="256"/>
      <c r="S232" s="256">
        <f t="shared" si="131"/>
        <v>15</v>
      </c>
      <c r="T232" s="256"/>
      <c r="U232" s="256"/>
      <c r="V232" s="256">
        <f t="shared" si="131"/>
        <v>18</v>
      </c>
      <c r="W232" s="256">
        <f t="shared" ref="W232:X232" si="132">W231/W230*10</f>
        <v>9.4350282485875709</v>
      </c>
      <c r="X232" s="256">
        <f t="shared" si="132"/>
        <v>15.625</v>
      </c>
      <c r="Y232" s="256"/>
      <c r="Z232" s="256"/>
      <c r="AA232" s="256">
        <f>AA231/AA230*10</f>
        <v>18.74074074074074</v>
      </c>
      <c r="AB232" s="256"/>
      <c r="AC232" s="256"/>
      <c r="AE232" s="42">
        <f t="shared" si="95"/>
        <v>0.96555771873568497</v>
      </c>
      <c r="AF232" s="19"/>
      <c r="AG232" s="19"/>
      <c r="AH232" s="19"/>
      <c r="AI232" s="19"/>
      <c r="AR232" s="19"/>
      <c r="AS232" s="19"/>
    </row>
    <row r="233" spans="1:45" s="44" customFormat="1" ht="75" customHeight="1" x14ac:dyDescent="0.2">
      <c r="A233" s="169" t="s">
        <v>112</v>
      </c>
      <c r="B233" s="200">
        <v>98130</v>
      </c>
      <c r="C233" s="200">
        <v>88000</v>
      </c>
      <c r="D233" s="200">
        <v>88000</v>
      </c>
      <c r="E233" s="200">
        <f t="shared" si="78"/>
        <v>85519</v>
      </c>
      <c r="F233" s="201">
        <f t="shared" si="128"/>
        <v>0.8714868032202181</v>
      </c>
      <c r="G233" s="201">
        <f t="shared" si="92"/>
        <v>0.97180681818181813</v>
      </c>
      <c r="H233" s="202">
        <v>21</v>
      </c>
      <c r="I233" s="222">
        <v>7600</v>
      </c>
      <c r="J233" s="222">
        <v>2930</v>
      </c>
      <c r="K233" s="222">
        <v>2100</v>
      </c>
      <c r="L233" s="222">
        <v>5290</v>
      </c>
      <c r="M233" s="222">
        <v>2341</v>
      </c>
      <c r="N233" s="222">
        <v>6300</v>
      </c>
      <c r="O233" s="222">
        <v>3100</v>
      </c>
      <c r="P233" s="222">
        <v>3000</v>
      </c>
      <c r="Q233" s="222">
        <v>4921</v>
      </c>
      <c r="R233" s="222">
        <v>1550</v>
      </c>
      <c r="S233" s="222">
        <v>2922</v>
      </c>
      <c r="T233" s="222">
        <v>4900</v>
      </c>
      <c r="U233" s="222">
        <v>5021</v>
      </c>
      <c r="V233" s="222">
        <v>4500</v>
      </c>
      <c r="W233" s="222">
        <v>7500</v>
      </c>
      <c r="X233" s="222">
        <v>3916</v>
      </c>
      <c r="Y233" s="222">
        <v>1800</v>
      </c>
      <c r="Z233" s="222">
        <v>2328</v>
      </c>
      <c r="AA233" s="222">
        <v>6000</v>
      </c>
      <c r="AB233" s="222">
        <v>5600</v>
      </c>
      <c r="AC233" s="222">
        <v>1900</v>
      </c>
      <c r="AE233" s="42">
        <f t="shared" si="95"/>
        <v>4.5790993814240108E-2</v>
      </c>
      <c r="AF233" s="45"/>
      <c r="AG233" s="45"/>
      <c r="AH233" s="45"/>
      <c r="AI233" s="45"/>
      <c r="AR233" s="45"/>
      <c r="AS233" s="45"/>
    </row>
    <row r="234" spans="1:45" s="44" customFormat="1" ht="30" hidden="1" customHeight="1" x14ac:dyDescent="0.2">
      <c r="A234" s="171" t="s">
        <v>113</v>
      </c>
      <c r="B234" s="216">
        <f t="shared" ref="B234:E234" si="133">B233/B236</f>
        <v>0.93457142857142861</v>
      </c>
      <c r="C234" s="216"/>
      <c r="D234" s="216"/>
      <c r="E234" s="216">
        <f t="shared" si="133"/>
        <v>0.97180681818181813</v>
      </c>
      <c r="F234" s="201">
        <f t="shared" si="128"/>
        <v>1.0398422083877601</v>
      </c>
      <c r="G234" s="201"/>
      <c r="H234" s="258"/>
      <c r="I234" s="258">
        <f>I233/I236</f>
        <v>1</v>
      </c>
      <c r="J234" s="258">
        <f t="shared" ref="J234:AC234" si="134">J233/J236</f>
        <v>0.88787878787878793</v>
      </c>
      <c r="K234" s="258">
        <f t="shared" si="134"/>
        <v>1</v>
      </c>
      <c r="L234" s="258">
        <f t="shared" si="134"/>
        <v>0.91206896551724137</v>
      </c>
      <c r="M234" s="258">
        <f t="shared" si="134"/>
        <v>0.90038461538461534</v>
      </c>
      <c r="N234" s="258">
        <f t="shared" si="134"/>
        <v>1</v>
      </c>
      <c r="O234" s="258">
        <f t="shared" si="134"/>
        <v>1</v>
      </c>
      <c r="P234" s="258">
        <f t="shared" si="134"/>
        <v>1</v>
      </c>
      <c r="Q234" s="258">
        <f t="shared" si="134"/>
        <v>1.1444186046511629</v>
      </c>
      <c r="R234" s="258">
        <f t="shared" si="134"/>
        <v>0.70454545454545459</v>
      </c>
      <c r="S234" s="258">
        <f t="shared" si="134"/>
        <v>0.73050000000000004</v>
      </c>
      <c r="T234" s="258">
        <f t="shared" si="134"/>
        <v>1</v>
      </c>
      <c r="U234" s="258">
        <f t="shared" si="134"/>
        <v>0.98450980392156862</v>
      </c>
      <c r="V234" s="258">
        <f t="shared" si="134"/>
        <v>0.91836734693877553</v>
      </c>
      <c r="W234" s="258">
        <f t="shared" si="134"/>
        <v>1</v>
      </c>
      <c r="X234" s="258">
        <f t="shared" si="134"/>
        <v>1.151764705882353</v>
      </c>
      <c r="Y234" s="258">
        <f t="shared" si="134"/>
        <v>0.9</v>
      </c>
      <c r="Z234" s="258">
        <f t="shared" si="134"/>
        <v>1.1639999999999999</v>
      </c>
      <c r="AA234" s="258">
        <f t="shared" si="134"/>
        <v>1</v>
      </c>
      <c r="AB234" s="258">
        <f t="shared" si="134"/>
        <v>1</v>
      </c>
      <c r="AC234" s="258">
        <f t="shared" si="134"/>
        <v>0.82608695652173914</v>
      </c>
      <c r="AE234" s="42">
        <f t="shared" si="95"/>
        <v>1.1851786634273913</v>
      </c>
      <c r="AF234" s="45"/>
      <c r="AG234" s="45"/>
      <c r="AH234" s="45"/>
      <c r="AI234" s="45"/>
      <c r="AR234" s="45"/>
      <c r="AS234" s="45"/>
    </row>
    <row r="235" spans="1:45" s="10" customFormat="1" ht="48" customHeight="1" x14ac:dyDescent="0.2">
      <c r="A235" s="169" t="s">
        <v>114</v>
      </c>
      <c r="B235" s="200">
        <v>157972</v>
      </c>
      <c r="C235" s="200"/>
      <c r="D235" s="200"/>
      <c r="E235" s="203">
        <f t="shared" si="78"/>
        <v>120166</v>
      </c>
      <c r="F235" s="201">
        <f t="shared" si="128"/>
        <v>0.76067910768997038</v>
      </c>
      <c r="G235" s="201"/>
      <c r="H235" s="202">
        <v>17</v>
      </c>
      <c r="I235" s="207">
        <v>3500</v>
      </c>
      <c r="J235" s="207">
        <v>4910</v>
      </c>
      <c r="K235" s="207">
        <v>19220</v>
      </c>
      <c r="L235" s="207">
        <v>4274</v>
      </c>
      <c r="M235" s="207">
        <v>6130</v>
      </c>
      <c r="N235" s="207">
        <v>5170</v>
      </c>
      <c r="O235" s="207">
        <v>1450</v>
      </c>
      <c r="P235" s="207">
        <v>6480</v>
      </c>
      <c r="Q235" s="207">
        <v>2078</v>
      </c>
      <c r="R235" s="207"/>
      <c r="S235" s="207">
        <v>992</v>
      </c>
      <c r="T235" s="207">
        <v>2706</v>
      </c>
      <c r="U235" s="207">
        <v>12351</v>
      </c>
      <c r="V235" s="207">
        <v>11085</v>
      </c>
      <c r="W235" s="207">
        <v>7105</v>
      </c>
      <c r="X235" s="207">
        <v>3000</v>
      </c>
      <c r="Y235" s="207"/>
      <c r="Z235" s="207">
        <v>2200</v>
      </c>
      <c r="AA235" s="207"/>
      <c r="AB235" s="207">
        <v>23515</v>
      </c>
      <c r="AC235" s="207">
        <v>4000</v>
      </c>
      <c r="AE235" s="42">
        <f t="shared" si="95"/>
        <v>2.4965464440856816E-2</v>
      </c>
      <c r="AF235" s="43"/>
      <c r="AG235" s="19"/>
      <c r="AH235" s="19"/>
      <c r="AI235" s="19"/>
      <c r="AR235" s="19"/>
      <c r="AS235" s="19"/>
    </row>
    <row r="236" spans="1:45" s="10" customFormat="1" ht="30" hidden="1" customHeight="1" outlineLevel="1" x14ac:dyDescent="0.2">
      <c r="A236" s="169" t="s">
        <v>115</v>
      </c>
      <c r="B236" s="200">
        <v>105000</v>
      </c>
      <c r="C236" s="200"/>
      <c r="D236" s="200"/>
      <c r="E236" s="200">
        <f>SUM(I236:AC236)</f>
        <v>88000</v>
      </c>
      <c r="F236" s="201">
        <f t="shared" si="128"/>
        <v>0.83809523809523812</v>
      </c>
      <c r="G236" s="201" t="e">
        <f t="shared" si="92"/>
        <v>#DIV/0!</v>
      </c>
      <c r="H236" s="202"/>
      <c r="I236" s="207">
        <v>7600</v>
      </c>
      <c r="J236" s="207">
        <v>3300</v>
      </c>
      <c r="K236" s="207">
        <v>2100</v>
      </c>
      <c r="L236" s="207">
        <v>5800</v>
      </c>
      <c r="M236" s="207">
        <v>2600</v>
      </c>
      <c r="N236" s="207">
        <v>6300</v>
      </c>
      <c r="O236" s="207">
        <v>3100</v>
      </c>
      <c r="P236" s="207">
        <v>3000</v>
      </c>
      <c r="Q236" s="207">
        <v>4300</v>
      </c>
      <c r="R236" s="207">
        <v>2200</v>
      </c>
      <c r="S236" s="207">
        <v>4000</v>
      </c>
      <c r="T236" s="207">
        <v>4900</v>
      </c>
      <c r="U236" s="207">
        <v>5100</v>
      </c>
      <c r="V236" s="207">
        <v>4900</v>
      </c>
      <c r="W236" s="207">
        <v>7500</v>
      </c>
      <c r="X236" s="207">
        <v>3400</v>
      </c>
      <c r="Y236" s="207">
        <v>2000</v>
      </c>
      <c r="Z236" s="207">
        <v>2000</v>
      </c>
      <c r="AA236" s="207">
        <v>6000</v>
      </c>
      <c r="AB236" s="207">
        <v>5600</v>
      </c>
      <c r="AC236" s="207">
        <v>2300</v>
      </c>
      <c r="AE236" s="42">
        <f t="shared" si="95"/>
        <v>3.8636363636363635E-2</v>
      </c>
      <c r="AF236" s="19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69" t="s">
        <v>224</v>
      </c>
      <c r="B237" s="200"/>
      <c r="C237" s="200"/>
      <c r="D237" s="200"/>
      <c r="E237" s="200">
        <f t="shared" ref="E237:E240" si="135">SUM(I237:AC237)</f>
        <v>80060</v>
      </c>
      <c r="F237" s="201"/>
      <c r="G237" s="201"/>
      <c r="H237" s="202"/>
      <c r="I237" s="207">
        <v>7300</v>
      </c>
      <c r="J237" s="207">
        <v>2850</v>
      </c>
      <c r="K237" s="207">
        <v>2100</v>
      </c>
      <c r="L237" s="207">
        <v>5400</v>
      </c>
      <c r="M237" s="207">
        <v>2550</v>
      </c>
      <c r="N237" s="207">
        <v>6000</v>
      </c>
      <c r="O237" s="207">
        <v>2300</v>
      </c>
      <c r="P237" s="207">
        <v>2550</v>
      </c>
      <c r="Q237" s="207">
        <v>4300</v>
      </c>
      <c r="R237" s="207">
        <v>1440</v>
      </c>
      <c r="S237" s="207">
        <v>3260</v>
      </c>
      <c r="T237" s="207">
        <v>4550</v>
      </c>
      <c r="U237" s="207">
        <v>5050</v>
      </c>
      <c r="V237" s="207">
        <v>4700</v>
      </c>
      <c r="W237" s="207">
        <v>7400</v>
      </c>
      <c r="X237" s="207">
        <v>3060</v>
      </c>
      <c r="Y237" s="207">
        <v>2000</v>
      </c>
      <c r="Z237" s="207">
        <v>2000</v>
      </c>
      <c r="AA237" s="207">
        <v>5500</v>
      </c>
      <c r="AB237" s="207">
        <v>4300</v>
      </c>
      <c r="AC237" s="207">
        <v>1450</v>
      </c>
      <c r="AE237" s="42"/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69" t="s">
        <v>225</v>
      </c>
      <c r="B238" s="200"/>
      <c r="C238" s="200"/>
      <c r="D238" s="200"/>
      <c r="E238" s="200">
        <f t="shared" si="135"/>
        <v>6900</v>
      </c>
      <c r="F238" s="201"/>
      <c r="G238" s="201"/>
      <c r="H238" s="202"/>
      <c r="I238" s="207">
        <v>300</v>
      </c>
      <c r="J238" s="207">
        <v>450</v>
      </c>
      <c r="K238" s="207">
        <v>0</v>
      </c>
      <c r="L238" s="207">
        <v>400</v>
      </c>
      <c r="M238" s="207">
        <v>50</v>
      </c>
      <c r="N238" s="207">
        <v>300</v>
      </c>
      <c r="O238" s="207">
        <v>800</v>
      </c>
      <c r="P238" s="207">
        <v>450</v>
      </c>
      <c r="Q238" s="207">
        <v>0</v>
      </c>
      <c r="R238" s="207">
        <v>100</v>
      </c>
      <c r="S238" s="207">
        <v>650</v>
      </c>
      <c r="T238" s="207">
        <v>350</v>
      </c>
      <c r="U238" s="207">
        <v>0</v>
      </c>
      <c r="V238" s="207">
        <v>200</v>
      </c>
      <c r="W238" s="207">
        <v>100</v>
      </c>
      <c r="X238" s="207">
        <v>100</v>
      </c>
      <c r="Y238" s="207">
        <v>0</v>
      </c>
      <c r="Z238" s="207">
        <v>0</v>
      </c>
      <c r="AA238" s="207">
        <v>500</v>
      </c>
      <c r="AB238" s="207">
        <v>1300</v>
      </c>
      <c r="AC238" s="207">
        <v>850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69" t="s">
        <v>226</v>
      </c>
      <c r="B239" s="200"/>
      <c r="C239" s="200"/>
      <c r="D239" s="200"/>
      <c r="E239" s="200">
        <f t="shared" si="135"/>
        <v>290</v>
      </c>
      <c r="F239" s="201"/>
      <c r="G239" s="201"/>
      <c r="H239" s="202"/>
      <c r="I239" s="207">
        <v>0</v>
      </c>
      <c r="J239" s="207">
        <v>0</v>
      </c>
      <c r="K239" s="207">
        <v>0</v>
      </c>
      <c r="L239" s="207">
        <v>0</v>
      </c>
      <c r="M239" s="207">
        <v>0</v>
      </c>
      <c r="N239" s="207">
        <v>0</v>
      </c>
      <c r="O239" s="207">
        <v>0</v>
      </c>
      <c r="P239" s="207">
        <v>0</v>
      </c>
      <c r="Q239" s="207">
        <v>0</v>
      </c>
      <c r="R239" s="207">
        <v>0</v>
      </c>
      <c r="S239" s="207">
        <v>0</v>
      </c>
      <c r="T239" s="207">
        <v>0</v>
      </c>
      <c r="U239" s="207">
        <v>50</v>
      </c>
      <c r="V239" s="207">
        <v>0</v>
      </c>
      <c r="W239" s="207">
        <v>0</v>
      </c>
      <c r="X239" s="207">
        <v>240</v>
      </c>
      <c r="Y239" s="207">
        <v>0</v>
      </c>
      <c r="Z239" s="207">
        <v>0</v>
      </c>
      <c r="AA239" s="207">
        <v>0</v>
      </c>
      <c r="AB239" s="207">
        <v>0</v>
      </c>
      <c r="AC239" s="207">
        <v>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69" t="s">
        <v>227</v>
      </c>
      <c r="B240" s="200"/>
      <c r="C240" s="200"/>
      <c r="D240" s="200"/>
      <c r="E240" s="200">
        <f t="shared" si="135"/>
        <v>750</v>
      </c>
      <c r="F240" s="201"/>
      <c r="G240" s="201"/>
      <c r="H240" s="202"/>
      <c r="I240" s="207">
        <v>0</v>
      </c>
      <c r="J240" s="207">
        <v>0</v>
      </c>
      <c r="K240" s="207">
        <v>0</v>
      </c>
      <c r="L240" s="207">
        <v>0</v>
      </c>
      <c r="M240" s="207">
        <v>0</v>
      </c>
      <c r="N240" s="207">
        <v>0</v>
      </c>
      <c r="O240" s="207">
        <v>0</v>
      </c>
      <c r="P240" s="207">
        <v>0</v>
      </c>
      <c r="Q240" s="207">
        <v>0</v>
      </c>
      <c r="R240" s="207">
        <v>660</v>
      </c>
      <c r="S240" s="207">
        <v>90</v>
      </c>
      <c r="T240" s="207">
        <v>0</v>
      </c>
      <c r="U240" s="207">
        <v>0</v>
      </c>
      <c r="V240" s="207">
        <v>0</v>
      </c>
      <c r="W240" s="207">
        <v>0</v>
      </c>
      <c r="X240" s="207">
        <v>0</v>
      </c>
      <c r="Y240" s="207">
        <v>0</v>
      </c>
      <c r="Z240" s="207">
        <v>0</v>
      </c>
      <c r="AA240" s="207">
        <v>0</v>
      </c>
      <c r="AB240" s="207">
        <v>0</v>
      </c>
      <c r="AC240" s="207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102.75" customHeight="1" outlineLevel="1" x14ac:dyDescent="0.2">
      <c r="A241" s="169" t="s">
        <v>116</v>
      </c>
      <c r="B241" s="200">
        <v>96366</v>
      </c>
      <c r="C241" s="200">
        <v>88000</v>
      </c>
      <c r="D241" s="200">
        <v>88000</v>
      </c>
      <c r="E241" s="200">
        <f t="shared" si="78"/>
        <v>80184.399999999994</v>
      </c>
      <c r="F241" s="201">
        <f t="shared" si="128"/>
        <v>0.83208185459601924</v>
      </c>
      <c r="G241" s="201">
        <f t="shared" si="92"/>
        <v>0.91118636363636352</v>
      </c>
      <c r="H241" s="202">
        <v>21</v>
      </c>
      <c r="I241" s="222">
        <v>5300</v>
      </c>
      <c r="J241" s="222">
        <v>2895</v>
      </c>
      <c r="K241" s="222">
        <v>2100</v>
      </c>
      <c r="L241" s="222">
        <v>5445</v>
      </c>
      <c r="M241" s="222">
        <v>2475</v>
      </c>
      <c r="N241" s="222">
        <v>4850</v>
      </c>
      <c r="O241" s="222">
        <v>3400</v>
      </c>
      <c r="P241" s="222">
        <v>2420</v>
      </c>
      <c r="Q241" s="222">
        <v>4921</v>
      </c>
      <c r="R241" s="263">
        <v>1526.4</v>
      </c>
      <c r="S241" s="222">
        <v>2594</v>
      </c>
      <c r="T241" s="222">
        <v>4905</v>
      </c>
      <c r="U241" s="222">
        <v>4795</v>
      </c>
      <c r="V241" s="222">
        <v>4536</v>
      </c>
      <c r="W241" s="222">
        <v>7335</v>
      </c>
      <c r="X241" s="222">
        <v>3792</v>
      </c>
      <c r="Y241" s="222">
        <v>1447</v>
      </c>
      <c r="Z241" s="222">
        <v>2328</v>
      </c>
      <c r="AA241" s="222">
        <v>6033</v>
      </c>
      <c r="AB241" s="222">
        <v>5092</v>
      </c>
      <c r="AC241" s="222">
        <v>1995</v>
      </c>
      <c r="AE241" s="42">
        <f t="shared" si="95"/>
        <v>4.729099425823477E-2</v>
      </c>
      <c r="AF241" s="19"/>
      <c r="AG241" s="19"/>
      <c r="AH241" s="19"/>
      <c r="AI241" s="19"/>
      <c r="AR241" s="19"/>
      <c r="AS241" s="19"/>
    </row>
    <row r="242" spans="1:45" s="10" customFormat="1" ht="42.75" hidden="1" customHeight="1" x14ac:dyDescent="0.2">
      <c r="A242" s="171" t="s">
        <v>52</v>
      </c>
      <c r="B242" s="259">
        <f>B241/B236</f>
        <v>0.91777142857142857</v>
      </c>
      <c r="C242" s="259"/>
      <c r="D242" s="259"/>
      <c r="E242" s="213">
        <f t="shared" ref="E242" si="136">E241/E236</f>
        <v>0.91118636363636352</v>
      </c>
      <c r="F242" s="201">
        <f t="shared" si="128"/>
        <v>0.99282494014297751</v>
      </c>
      <c r="G242" s="201"/>
      <c r="H242" s="213"/>
      <c r="I242" s="264">
        <f>I241/I236</f>
        <v>0.69736842105263153</v>
      </c>
      <c r="J242" s="264">
        <f t="shared" ref="J242:AC242" si="137">J241/J236</f>
        <v>0.87727272727272732</v>
      </c>
      <c r="K242" s="264">
        <f t="shared" si="137"/>
        <v>1</v>
      </c>
      <c r="L242" s="264">
        <f t="shared" si="137"/>
        <v>0.93879310344827582</v>
      </c>
      <c r="M242" s="264">
        <f t="shared" si="137"/>
        <v>0.95192307692307687</v>
      </c>
      <c r="N242" s="264">
        <f t="shared" si="137"/>
        <v>0.76984126984126988</v>
      </c>
      <c r="O242" s="264">
        <f t="shared" si="137"/>
        <v>1.096774193548387</v>
      </c>
      <c r="P242" s="264">
        <f t="shared" si="137"/>
        <v>0.80666666666666664</v>
      </c>
      <c r="Q242" s="264">
        <f t="shared" si="137"/>
        <v>1.1444186046511629</v>
      </c>
      <c r="R242" s="264">
        <f t="shared" si="137"/>
        <v>0.69381818181818189</v>
      </c>
      <c r="S242" s="264">
        <f t="shared" si="137"/>
        <v>0.64849999999999997</v>
      </c>
      <c r="T242" s="264">
        <f t="shared" si="137"/>
        <v>1.0010204081632652</v>
      </c>
      <c r="U242" s="264">
        <f t="shared" si="137"/>
        <v>0.94019607843137254</v>
      </c>
      <c r="V242" s="264">
        <f t="shared" si="137"/>
        <v>0.92571428571428571</v>
      </c>
      <c r="W242" s="264">
        <f t="shared" si="137"/>
        <v>0.97799999999999998</v>
      </c>
      <c r="X242" s="264">
        <f t="shared" si="137"/>
        <v>1.1152941176470588</v>
      </c>
      <c r="Y242" s="264">
        <f t="shared" si="137"/>
        <v>0.72350000000000003</v>
      </c>
      <c r="Z242" s="264">
        <f t="shared" si="137"/>
        <v>1.1639999999999999</v>
      </c>
      <c r="AA242" s="264">
        <f t="shared" si="137"/>
        <v>1.0055000000000001</v>
      </c>
      <c r="AB242" s="264">
        <f t="shared" si="137"/>
        <v>0.90928571428571425</v>
      </c>
      <c r="AC242" s="264">
        <f t="shared" si="137"/>
        <v>0.86739130434782608</v>
      </c>
      <c r="AE242" s="42">
        <f t="shared" si="95"/>
        <v>1.2240022043307823</v>
      </c>
      <c r="AF242" s="19"/>
      <c r="AG242" s="19"/>
      <c r="AH242" s="19"/>
      <c r="AI242" s="19"/>
      <c r="AR242" s="19"/>
      <c r="AS242" s="19"/>
    </row>
    <row r="243" spans="1:45" s="10" customFormat="1" ht="48" customHeight="1" x14ac:dyDescent="0.2">
      <c r="A243" s="170" t="s">
        <v>224</v>
      </c>
      <c r="B243" s="245">
        <v>88265</v>
      </c>
      <c r="C243" s="203"/>
      <c r="D243" s="200"/>
      <c r="E243" s="203">
        <f t="shared" si="78"/>
        <v>75837.5</v>
      </c>
      <c r="F243" s="201">
        <f t="shared" si="128"/>
        <v>0.85920240185804109</v>
      </c>
      <c r="G243" s="201"/>
      <c r="H243" s="202">
        <v>21</v>
      </c>
      <c r="I243" s="207">
        <v>5000</v>
      </c>
      <c r="J243" s="207">
        <v>2835</v>
      </c>
      <c r="K243" s="207">
        <v>2100</v>
      </c>
      <c r="L243" s="207">
        <v>5225</v>
      </c>
      <c r="M243" s="207">
        <v>2475</v>
      </c>
      <c r="N243" s="207">
        <v>4680</v>
      </c>
      <c r="O243" s="207">
        <v>2855</v>
      </c>
      <c r="P243" s="207">
        <v>2294</v>
      </c>
      <c r="Q243" s="207">
        <v>4921</v>
      </c>
      <c r="R243" s="208">
        <v>1310.5</v>
      </c>
      <c r="S243" s="207">
        <v>2213</v>
      </c>
      <c r="T243" s="207">
        <v>4587</v>
      </c>
      <c r="U243" s="207">
        <v>4745</v>
      </c>
      <c r="V243" s="207">
        <v>4376</v>
      </c>
      <c r="W243" s="207">
        <v>7231</v>
      </c>
      <c r="X243" s="207">
        <v>3765</v>
      </c>
      <c r="Y243" s="207">
        <v>1447</v>
      </c>
      <c r="Z243" s="207">
        <v>2328</v>
      </c>
      <c r="AA243" s="207">
        <v>5845</v>
      </c>
      <c r="AB243" s="207">
        <v>4146</v>
      </c>
      <c r="AC243" s="207">
        <v>1459</v>
      </c>
      <c r="AE243" s="42">
        <f t="shared" si="95"/>
        <v>4.9645623866820504E-2</v>
      </c>
      <c r="AF243" s="19"/>
      <c r="AG243" s="19"/>
      <c r="AH243" s="19"/>
      <c r="AI243" s="19"/>
      <c r="AR243" s="19"/>
      <c r="AS243" s="19"/>
    </row>
    <row r="244" spans="1:45" s="10" customFormat="1" ht="42.75" hidden="1" customHeight="1" x14ac:dyDescent="0.2">
      <c r="A244" s="175" t="s">
        <v>52</v>
      </c>
      <c r="B244" s="245"/>
      <c r="C244" s="203"/>
      <c r="D244" s="200"/>
      <c r="E244" s="204">
        <f>E243/E237*100</f>
        <v>94.725830627029723</v>
      </c>
      <c r="F244" s="204"/>
      <c r="G244" s="204"/>
      <c r="H244" s="204"/>
      <c r="I244" s="208">
        <f t="shared" ref="I244:AC244" si="138">I243/I237*100</f>
        <v>68.493150684931507</v>
      </c>
      <c r="J244" s="208">
        <f t="shared" si="138"/>
        <v>99.473684210526315</v>
      </c>
      <c r="K244" s="208">
        <f t="shared" si="138"/>
        <v>100</v>
      </c>
      <c r="L244" s="208">
        <f t="shared" si="138"/>
        <v>96.759259259259252</v>
      </c>
      <c r="M244" s="208">
        <f t="shared" si="138"/>
        <v>97.058823529411768</v>
      </c>
      <c r="N244" s="208">
        <f t="shared" si="138"/>
        <v>78</v>
      </c>
      <c r="O244" s="208">
        <f t="shared" si="138"/>
        <v>124.1304347826087</v>
      </c>
      <c r="P244" s="208">
        <f t="shared" si="138"/>
        <v>89.960784313725497</v>
      </c>
      <c r="Q244" s="208">
        <f t="shared" si="138"/>
        <v>114.44186046511629</v>
      </c>
      <c r="R244" s="208">
        <f t="shared" si="138"/>
        <v>91.006944444444443</v>
      </c>
      <c r="S244" s="208">
        <f t="shared" si="138"/>
        <v>67.883435582822088</v>
      </c>
      <c r="T244" s="208">
        <f t="shared" si="138"/>
        <v>100.8131868131868</v>
      </c>
      <c r="U244" s="208">
        <f t="shared" si="138"/>
        <v>93.96039603960395</v>
      </c>
      <c r="V244" s="208">
        <f t="shared" si="138"/>
        <v>93.106382978723403</v>
      </c>
      <c r="W244" s="208">
        <f t="shared" si="138"/>
        <v>97.71621621621621</v>
      </c>
      <c r="X244" s="208">
        <f t="shared" si="138"/>
        <v>123.03921568627452</v>
      </c>
      <c r="Y244" s="208">
        <f t="shared" si="138"/>
        <v>72.350000000000009</v>
      </c>
      <c r="Z244" s="208">
        <f t="shared" si="138"/>
        <v>116.39999999999999</v>
      </c>
      <c r="AA244" s="208">
        <f t="shared" si="138"/>
        <v>106.27272727272728</v>
      </c>
      <c r="AB244" s="208">
        <f t="shared" si="138"/>
        <v>96.418604651162781</v>
      </c>
      <c r="AC244" s="208">
        <f t="shared" si="138"/>
        <v>100.62068965517241</v>
      </c>
      <c r="AE244" s="42"/>
      <c r="AF244" s="19"/>
      <c r="AG244" s="19"/>
      <c r="AH244" s="19"/>
      <c r="AI244" s="19"/>
      <c r="AR244" s="19"/>
      <c r="AS244" s="19"/>
    </row>
    <row r="245" spans="1:45" s="10" customFormat="1" ht="48" customHeight="1" x14ac:dyDescent="0.2">
      <c r="A245" s="170" t="s">
        <v>225</v>
      </c>
      <c r="B245" s="245">
        <v>7949</v>
      </c>
      <c r="C245" s="203"/>
      <c r="D245" s="200"/>
      <c r="E245" s="203">
        <f t="shared" si="78"/>
        <v>4082.2</v>
      </c>
      <c r="F245" s="201">
        <f t="shared" si="128"/>
        <v>0.51354887407221028</v>
      </c>
      <c r="G245" s="201"/>
      <c r="H245" s="202">
        <v>16</v>
      </c>
      <c r="I245" s="207">
        <v>300</v>
      </c>
      <c r="J245" s="207">
        <v>60</v>
      </c>
      <c r="K245" s="207"/>
      <c r="L245" s="207">
        <v>220</v>
      </c>
      <c r="M245" s="207"/>
      <c r="N245" s="207">
        <v>170</v>
      </c>
      <c r="O245" s="207">
        <v>465</v>
      </c>
      <c r="P245" s="207">
        <v>110</v>
      </c>
      <c r="Q245" s="207"/>
      <c r="R245" s="207">
        <v>137.19999999999999</v>
      </c>
      <c r="S245" s="207">
        <v>291</v>
      </c>
      <c r="T245" s="207">
        <v>318</v>
      </c>
      <c r="U245" s="207">
        <v>50</v>
      </c>
      <c r="V245" s="207">
        <v>160</v>
      </c>
      <c r="W245" s="207">
        <v>104</v>
      </c>
      <c r="X245" s="207">
        <v>27</v>
      </c>
      <c r="Y245" s="207"/>
      <c r="Z245" s="207"/>
      <c r="AA245" s="207">
        <v>188</v>
      </c>
      <c r="AB245" s="207">
        <v>946</v>
      </c>
      <c r="AC245" s="207">
        <v>536</v>
      </c>
      <c r="AE245" s="42">
        <f t="shared" si="95"/>
        <v>6.6140806427906528E-3</v>
      </c>
      <c r="AF245" s="19"/>
      <c r="AG245" s="19"/>
      <c r="AH245" s="19"/>
      <c r="AI245" s="19"/>
      <c r="AR245" s="19"/>
      <c r="AS245" s="19"/>
    </row>
    <row r="246" spans="1:45" s="10" customFormat="1" ht="30" hidden="1" customHeight="1" x14ac:dyDescent="0.2">
      <c r="A246" s="175" t="s">
        <v>246</v>
      </c>
      <c r="B246" s="203"/>
      <c r="C246" s="203"/>
      <c r="D246" s="200"/>
      <c r="E246" s="203" t="e">
        <f t="shared" si="78"/>
        <v>#DIV/0!</v>
      </c>
      <c r="F246" s="204"/>
      <c r="G246" s="204"/>
      <c r="H246" s="204"/>
      <c r="I246" s="208">
        <f t="shared" ref="I246:AC246" si="139">I245/I238*100</f>
        <v>100</v>
      </c>
      <c r="J246" s="208">
        <f t="shared" si="139"/>
        <v>13.333333333333334</v>
      </c>
      <c r="K246" s="208" t="e">
        <f t="shared" si="139"/>
        <v>#DIV/0!</v>
      </c>
      <c r="L246" s="208">
        <f t="shared" si="139"/>
        <v>55.000000000000007</v>
      </c>
      <c r="M246" s="208">
        <f t="shared" si="139"/>
        <v>0</v>
      </c>
      <c r="N246" s="208">
        <f t="shared" si="139"/>
        <v>56.666666666666664</v>
      </c>
      <c r="O246" s="208">
        <f t="shared" si="139"/>
        <v>58.125000000000007</v>
      </c>
      <c r="P246" s="208">
        <f t="shared" si="139"/>
        <v>24.444444444444443</v>
      </c>
      <c r="Q246" s="208" t="e">
        <f t="shared" si="139"/>
        <v>#DIV/0!</v>
      </c>
      <c r="R246" s="208">
        <f t="shared" si="139"/>
        <v>137.19999999999999</v>
      </c>
      <c r="S246" s="208">
        <f t="shared" si="139"/>
        <v>44.769230769230766</v>
      </c>
      <c r="T246" s="208">
        <f t="shared" si="139"/>
        <v>90.857142857142861</v>
      </c>
      <c r="U246" s="208" t="e">
        <f t="shared" si="139"/>
        <v>#DIV/0!</v>
      </c>
      <c r="V246" s="208">
        <f t="shared" si="139"/>
        <v>80</v>
      </c>
      <c r="W246" s="208">
        <f t="shared" si="139"/>
        <v>104</v>
      </c>
      <c r="X246" s="208">
        <f t="shared" si="139"/>
        <v>27</v>
      </c>
      <c r="Y246" s="208" t="e">
        <f t="shared" si="139"/>
        <v>#DIV/0!</v>
      </c>
      <c r="Z246" s="208" t="e">
        <f t="shared" si="139"/>
        <v>#DIV/0!</v>
      </c>
      <c r="AA246" s="208">
        <f t="shared" si="139"/>
        <v>37.6</v>
      </c>
      <c r="AB246" s="208">
        <f t="shared" si="139"/>
        <v>72.769230769230759</v>
      </c>
      <c r="AC246" s="208">
        <f t="shared" si="139"/>
        <v>63.058823529411768</v>
      </c>
      <c r="AE246" s="42"/>
      <c r="AF246" s="19"/>
      <c r="AG246" s="19"/>
      <c r="AH246" s="19"/>
      <c r="AI246" s="19"/>
      <c r="AR246" s="19"/>
      <c r="AS246" s="19"/>
    </row>
    <row r="247" spans="1:45" s="10" customFormat="1" ht="48" customHeight="1" x14ac:dyDescent="0.2">
      <c r="A247" s="170" t="s">
        <v>226</v>
      </c>
      <c r="B247" s="203"/>
      <c r="C247" s="203"/>
      <c r="D247" s="200"/>
      <c r="E247" s="203">
        <f t="shared" si="78"/>
        <v>47</v>
      </c>
      <c r="F247" s="201"/>
      <c r="G247" s="201"/>
      <c r="H247" s="202">
        <v>2</v>
      </c>
      <c r="I247" s="207"/>
      <c r="J247" s="207"/>
      <c r="K247" s="207"/>
      <c r="L247" s="207"/>
      <c r="M247" s="207"/>
      <c r="N247" s="207"/>
      <c r="O247" s="207"/>
      <c r="P247" s="207">
        <v>16</v>
      </c>
      <c r="Q247" s="207"/>
      <c r="R247" s="207">
        <v>31</v>
      </c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E247" s="42"/>
      <c r="AF247" s="19"/>
      <c r="AG247" s="19"/>
      <c r="AH247" s="19"/>
      <c r="AI247" s="19"/>
      <c r="AR247" s="19"/>
      <c r="AS247" s="19"/>
    </row>
    <row r="248" spans="1:45" s="10" customFormat="1" ht="30" hidden="1" customHeight="1" x14ac:dyDescent="0.2">
      <c r="A248" s="170" t="s">
        <v>52</v>
      </c>
      <c r="B248" s="203"/>
      <c r="C248" s="203"/>
      <c r="D248" s="200"/>
      <c r="E248" s="203" t="e">
        <f t="shared" si="78"/>
        <v>#DIV/0!</v>
      </c>
      <c r="F248" s="204"/>
      <c r="G248" s="204"/>
      <c r="H248" s="204"/>
      <c r="I248" s="208" t="e">
        <f t="shared" ref="I248:AC248" si="140">I247/I239*100</f>
        <v>#DIV/0!</v>
      </c>
      <c r="J248" s="208" t="e">
        <f t="shared" si="140"/>
        <v>#DIV/0!</v>
      </c>
      <c r="K248" s="208" t="e">
        <f t="shared" si="140"/>
        <v>#DIV/0!</v>
      </c>
      <c r="L248" s="208" t="e">
        <f t="shared" si="140"/>
        <v>#DIV/0!</v>
      </c>
      <c r="M248" s="208" t="e">
        <f t="shared" si="140"/>
        <v>#DIV/0!</v>
      </c>
      <c r="N248" s="208" t="e">
        <f t="shared" si="140"/>
        <v>#DIV/0!</v>
      </c>
      <c r="O248" s="208" t="e">
        <f t="shared" si="140"/>
        <v>#DIV/0!</v>
      </c>
      <c r="P248" s="208" t="e">
        <f t="shared" si="140"/>
        <v>#DIV/0!</v>
      </c>
      <c r="Q248" s="208" t="e">
        <f t="shared" si="140"/>
        <v>#DIV/0!</v>
      </c>
      <c r="R248" s="208" t="e">
        <f t="shared" si="140"/>
        <v>#DIV/0!</v>
      </c>
      <c r="S248" s="208" t="e">
        <f t="shared" si="140"/>
        <v>#DIV/0!</v>
      </c>
      <c r="T248" s="208" t="e">
        <f t="shared" si="140"/>
        <v>#DIV/0!</v>
      </c>
      <c r="U248" s="208">
        <f t="shared" si="140"/>
        <v>0</v>
      </c>
      <c r="V248" s="208" t="e">
        <f t="shared" si="140"/>
        <v>#DIV/0!</v>
      </c>
      <c r="W248" s="208" t="e">
        <f t="shared" si="140"/>
        <v>#DIV/0!</v>
      </c>
      <c r="X248" s="208">
        <f t="shared" si="140"/>
        <v>0</v>
      </c>
      <c r="Y248" s="208" t="e">
        <f t="shared" si="140"/>
        <v>#DIV/0!</v>
      </c>
      <c r="Z248" s="208" t="e">
        <f t="shared" si="140"/>
        <v>#DIV/0!</v>
      </c>
      <c r="AA248" s="208" t="e">
        <f t="shared" si="140"/>
        <v>#DIV/0!</v>
      </c>
      <c r="AB248" s="208" t="e">
        <f t="shared" si="140"/>
        <v>#DIV/0!</v>
      </c>
      <c r="AC248" s="208" t="e">
        <f t="shared" si="140"/>
        <v>#DIV/0!</v>
      </c>
      <c r="AE248" s="42"/>
      <c r="AF248" s="19"/>
      <c r="AG248" s="19"/>
      <c r="AH248" s="19"/>
      <c r="AI248" s="19"/>
      <c r="AR248" s="19"/>
      <c r="AS248" s="19"/>
    </row>
    <row r="249" spans="1:45" s="10" customFormat="1" ht="48" customHeight="1" x14ac:dyDescent="0.2">
      <c r="A249" s="170" t="s">
        <v>236</v>
      </c>
      <c r="B249" s="203"/>
      <c r="C249" s="203"/>
      <c r="D249" s="200"/>
      <c r="E249" s="203">
        <f t="shared" si="78"/>
        <v>233.7</v>
      </c>
      <c r="F249" s="204"/>
      <c r="G249" s="204"/>
      <c r="H249" s="207">
        <v>4</v>
      </c>
      <c r="I249" s="208"/>
      <c r="J249" s="208"/>
      <c r="K249" s="208"/>
      <c r="L249" s="208"/>
      <c r="M249" s="208"/>
      <c r="N249" s="208"/>
      <c r="O249" s="208">
        <v>80</v>
      </c>
      <c r="P249" s="208">
        <v>16</v>
      </c>
      <c r="Q249" s="208"/>
      <c r="R249" s="208">
        <v>47.7</v>
      </c>
      <c r="S249" s="208">
        <v>90</v>
      </c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E249" s="42"/>
      <c r="AF249" s="19"/>
      <c r="AG249" s="19"/>
      <c r="AH249" s="19"/>
      <c r="AI249" s="19"/>
      <c r="AR249" s="19"/>
      <c r="AS249" s="19"/>
    </row>
    <row r="250" spans="1:45" s="10" customFormat="1" ht="112.5" customHeight="1" x14ac:dyDescent="0.75">
      <c r="A250" s="169" t="s">
        <v>243</v>
      </c>
      <c r="B250" s="200">
        <v>0</v>
      </c>
      <c r="C250" s="200"/>
      <c r="D250" s="200"/>
      <c r="E250" s="203">
        <f>SUM(I250:AC250)</f>
        <v>30</v>
      </c>
      <c r="F250" s="201"/>
      <c r="G250" s="201"/>
      <c r="H250" s="202">
        <v>2</v>
      </c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9"/>
      <c r="V250" s="288">
        <v>25</v>
      </c>
      <c r="W250" s="288"/>
      <c r="X250" s="288">
        <v>5</v>
      </c>
      <c r="Y250" s="288"/>
      <c r="Z250" s="290"/>
      <c r="AA250" s="288"/>
      <c r="AB250" s="288"/>
      <c r="AC250" s="288"/>
      <c r="AE250" s="42">
        <f t="shared" si="95"/>
        <v>0.16666666666666666</v>
      </c>
      <c r="AF250" s="19"/>
      <c r="AG250" s="19"/>
      <c r="AH250" s="19"/>
      <c r="AI250" s="19"/>
      <c r="AR250" s="19"/>
      <c r="AS250" s="19"/>
    </row>
    <row r="251" spans="1:45" s="44" customFormat="1" ht="121.5" hidden="1" outlineLevel="1" x14ac:dyDescent="0.2">
      <c r="A251" s="170" t="s">
        <v>244</v>
      </c>
      <c r="B251" s="199">
        <v>86323</v>
      </c>
      <c r="C251" s="200"/>
      <c r="D251" s="200"/>
      <c r="E251" s="200">
        <f t="shared" si="78"/>
        <v>83772.995999999999</v>
      </c>
      <c r="F251" s="201"/>
      <c r="G251" s="201"/>
      <c r="H251" s="202"/>
      <c r="I251" s="226">
        <v>880</v>
      </c>
      <c r="J251" s="226">
        <v>1970</v>
      </c>
      <c r="K251" s="226">
        <v>10455</v>
      </c>
      <c r="L251" s="226">
        <v>6504</v>
      </c>
      <c r="M251" s="226">
        <v>5030.9960000000001</v>
      </c>
      <c r="N251" s="226">
        <v>4259</v>
      </c>
      <c r="O251" s="226">
        <v>1636</v>
      </c>
      <c r="P251" s="226">
        <v>3512</v>
      </c>
      <c r="Q251" s="226">
        <v>2656</v>
      </c>
      <c r="R251" s="226">
        <v>3239</v>
      </c>
      <c r="S251" s="214">
        <v>4313</v>
      </c>
      <c r="T251" s="214">
        <v>4313</v>
      </c>
      <c r="U251" s="214">
        <v>4548</v>
      </c>
      <c r="V251" s="214">
        <v>1798</v>
      </c>
      <c r="W251" s="214">
        <v>3632</v>
      </c>
      <c r="X251" s="214">
        <v>4499</v>
      </c>
      <c r="Y251" s="214">
        <v>928</v>
      </c>
      <c r="Z251" s="214">
        <v>1507</v>
      </c>
      <c r="AA251" s="214">
        <v>4986</v>
      </c>
      <c r="AB251" s="214">
        <v>8411</v>
      </c>
      <c r="AC251" s="226">
        <v>4696</v>
      </c>
      <c r="AE251" s="42">
        <f t="shared" si="95"/>
        <v>5.3704656808501873E-2</v>
      </c>
      <c r="AF251" s="45"/>
      <c r="AG251" s="45"/>
      <c r="AH251" s="45"/>
      <c r="AI251" s="45"/>
      <c r="AR251" s="45"/>
      <c r="AS251" s="45"/>
    </row>
    <row r="252" spans="1:45" s="44" customFormat="1" ht="56.25" hidden="1" outlineLevel="1" x14ac:dyDescent="0.2">
      <c r="A252" s="170" t="s">
        <v>228</v>
      </c>
      <c r="B252" s="199"/>
      <c r="C252" s="200"/>
      <c r="D252" s="200"/>
      <c r="E252" s="211">
        <f>E250/E240*100</f>
        <v>4</v>
      </c>
      <c r="F252" s="211"/>
      <c r="G252" s="211"/>
      <c r="H252" s="211"/>
      <c r="I252" s="263" t="e">
        <f t="shared" ref="I252:AC252" si="141">I250/I240*100</f>
        <v>#DIV/0!</v>
      </c>
      <c r="J252" s="263" t="e">
        <f t="shared" si="141"/>
        <v>#DIV/0!</v>
      </c>
      <c r="K252" s="263" t="e">
        <f t="shared" si="141"/>
        <v>#DIV/0!</v>
      </c>
      <c r="L252" s="263" t="e">
        <f t="shared" si="141"/>
        <v>#DIV/0!</v>
      </c>
      <c r="M252" s="263" t="e">
        <f t="shared" si="141"/>
        <v>#DIV/0!</v>
      </c>
      <c r="N252" s="263" t="e">
        <f t="shared" si="141"/>
        <v>#DIV/0!</v>
      </c>
      <c r="O252" s="263" t="e">
        <f t="shared" si="141"/>
        <v>#DIV/0!</v>
      </c>
      <c r="P252" s="263" t="e">
        <f t="shared" si="141"/>
        <v>#DIV/0!</v>
      </c>
      <c r="Q252" s="263" t="e">
        <f t="shared" si="141"/>
        <v>#DIV/0!</v>
      </c>
      <c r="R252" s="263">
        <f t="shared" si="141"/>
        <v>0</v>
      </c>
      <c r="S252" s="263">
        <f t="shared" si="141"/>
        <v>0</v>
      </c>
      <c r="T252" s="263" t="e">
        <f t="shared" si="141"/>
        <v>#DIV/0!</v>
      </c>
      <c r="U252" s="263" t="e">
        <f t="shared" si="141"/>
        <v>#DIV/0!</v>
      </c>
      <c r="V252" s="263" t="e">
        <f t="shared" si="141"/>
        <v>#DIV/0!</v>
      </c>
      <c r="W252" s="263" t="e">
        <f t="shared" si="141"/>
        <v>#DIV/0!</v>
      </c>
      <c r="X252" s="263" t="e">
        <f t="shared" si="141"/>
        <v>#DIV/0!</v>
      </c>
      <c r="Y252" s="263" t="e">
        <f t="shared" si="141"/>
        <v>#DIV/0!</v>
      </c>
      <c r="Z252" s="263" t="e">
        <f t="shared" si="141"/>
        <v>#DIV/0!</v>
      </c>
      <c r="AA252" s="263" t="e">
        <f t="shared" si="141"/>
        <v>#DIV/0!</v>
      </c>
      <c r="AB252" s="263" t="e">
        <f t="shared" si="141"/>
        <v>#DIV/0!</v>
      </c>
      <c r="AC252" s="263" t="e">
        <f t="shared" si="141"/>
        <v>#DIV/0!</v>
      </c>
      <c r="AE252" s="42"/>
      <c r="AF252" s="45"/>
      <c r="AG252" s="45"/>
      <c r="AH252" s="45"/>
      <c r="AI252" s="45"/>
      <c r="AR252" s="45"/>
      <c r="AS252" s="45"/>
    </row>
    <row r="253" spans="1:45" s="54" customFormat="1" ht="101.25" hidden="1" customHeight="1" outlineLevel="1" x14ac:dyDescent="0.2">
      <c r="A253" s="169" t="s">
        <v>201</v>
      </c>
      <c r="B253" s="199">
        <v>86668</v>
      </c>
      <c r="C253" s="200"/>
      <c r="D253" s="200">
        <v>82075</v>
      </c>
      <c r="E253" s="200">
        <f>SUM(I253:AC253)</f>
        <v>82386.2</v>
      </c>
      <c r="F253" s="201">
        <f t="shared" ref="F253:F276" si="142">E253/B253</f>
        <v>0.95059537545576223</v>
      </c>
      <c r="G253" s="201">
        <f>E253/D253</f>
        <v>1.0037916539750229</v>
      </c>
      <c r="H253" s="202">
        <v>21</v>
      </c>
      <c r="I253" s="214">
        <v>570</v>
      </c>
      <c r="J253" s="214">
        <v>1879</v>
      </c>
      <c r="K253" s="214">
        <v>8650</v>
      </c>
      <c r="L253" s="214">
        <v>5611</v>
      </c>
      <c r="M253" s="214">
        <v>4500</v>
      </c>
      <c r="N253" s="214">
        <v>4910</v>
      </c>
      <c r="O253" s="223">
        <v>3080</v>
      </c>
      <c r="P253" s="214">
        <v>3860</v>
      </c>
      <c r="Q253" s="214">
        <v>2995</v>
      </c>
      <c r="R253" s="214">
        <v>2719</v>
      </c>
      <c r="S253" s="214">
        <v>2470</v>
      </c>
      <c r="T253" s="214">
        <v>4259</v>
      </c>
      <c r="U253" s="214">
        <v>4811</v>
      </c>
      <c r="V253" s="214">
        <v>2492</v>
      </c>
      <c r="W253" s="214">
        <v>3800</v>
      </c>
      <c r="X253" s="214">
        <v>4523.2</v>
      </c>
      <c r="Y253" s="214">
        <v>965</v>
      </c>
      <c r="Z253" s="214">
        <v>1557</v>
      </c>
      <c r="AA253" s="214">
        <v>5674</v>
      </c>
      <c r="AB253" s="214">
        <v>8411</v>
      </c>
      <c r="AC253" s="214">
        <v>4650</v>
      </c>
      <c r="AE253" s="42">
        <f t="shared" si="95"/>
        <v>5.4902398702695351E-2</v>
      </c>
      <c r="AF253" s="55"/>
      <c r="AG253" s="55"/>
      <c r="AH253" s="55"/>
      <c r="AI253" s="55"/>
      <c r="AR253" s="55"/>
      <c r="AS253" s="55"/>
    </row>
    <row r="254" spans="1:45" s="44" customFormat="1" ht="45" hidden="1" customHeight="1" x14ac:dyDescent="0.2">
      <c r="A254" s="170" t="s">
        <v>117</v>
      </c>
      <c r="B254" s="260">
        <f>B253/B251</f>
        <v>1.0039966173557453</v>
      </c>
      <c r="C254" s="261"/>
      <c r="D254" s="261"/>
      <c r="E254" s="200">
        <f t="shared" si="78"/>
        <v>21.544572496332744</v>
      </c>
      <c r="F254" s="201">
        <f t="shared" si="142"/>
        <v>21.458809844474679</v>
      </c>
      <c r="G254" s="201" t="e">
        <f t="shared" si="92"/>
        <v>#DIV/0!</v>
      </c>
      <c r="H254" s="202"/>
      <c r="I254" s="275">
        <f t="shared" ref="I254:AC254" si="143">I253/I251</f>
        <v>0.64772727272727271</v>
      </c>
      <c r="J254" s="275">
        <f t="shared" si="143"/>
        <v>0.95380710659898482</v>
      </c>
      <c r="K254" s="275">
        <f t="shared" si="143"/>
        <v>0.82735533237685321</v>
      </c>
      <c r="L254" s="275">
        <f t="shared" si="143"/>
        <v>0.86269987699876993</v>
      </c>
      <c r="M254" s="275">
        <f t="shared" si="143"/>
        <v>0.89445509398139056</v>
      </c>
      <c r="N254" s="275">
        <f t="shared" si="143"/>
        <v>1.152852782343273</v>
      </c>
      <c r="O254" s="275">
        <f t="shared" si="143"/>
        <v>1.8826405867970659</v>
      </c>
      <c r="P254" s="275">
        <f t="shared" si="143"/>
        <v>1.0990888382687927</v>
      </c>
      <c r="Q254" s="275">
        <f t="shared" si="143"/>
        <v>1.1276355421686748</v>
      </c>
      <c r="R254" s="275">
        <f t="shared" si="143"/>
        <v>0.83945662241432539</v>
      </c>
      <c r="S254" s="275">
        <f t="shared" si="143"/>
        <v>0.57268722466960353</v>
      </c>
      <c r="T254" s="275">
        <f t="shared" si="143"/>
        <v>0.98747971249710176</v>
      </c>
      <c r="U254" s="275">
        <f t="shared" si="143"/>
        <v>1.0578276165347404</v>
      </c>
      <c r="V254" s="275">
        <f t="shared" si="143"/>
        <v>1.385984427141268</v>
      </c>
      <c r="W254" s="275">
        <f t="shared" si="143"/>
        <v>1.0462555066079295</v>
      </c>
      <c r="X254" s="275">
        <f t="shared" si="143"/>
        <v>1.0053789731051344</v>
      </c>
      <c r="Y254" s="275">
        <f t="shared" si="143"/>
        <v>1.0398706896551724</v>
      </c>
      <c r="Z254" s="275">
        <f t="shared" si="143"/>
        <v>1.033178500331785</v>
      </c>
      <c r="AA254" s="275">
        <f t="shared" si="143"/>
        <v>1.1379863618130766</v>
      </c>
      <c r="AB254" s="275">
        <f t="shared" si="143"/>
        <v>1</v>
      </c>
      <c r="AC254" s="275">
        <f t="shared" si="143"/>
        <v>0.99020442930153318</v>
      </c>
      <c r="AE254" s="42">
        <f t="shared" si="95"/>
        <v>4.666506951002472E-2</v>
      </c>
      <c r="AF254" s="45"/>
      <c r="AG254" s="45"/>
      <c r="AH254" s="45"/>
      <c r="AI254" s="45"/>
      <c r="AR254" s="45"/>
      <c r="AS254" s="45"/>
    </row>
    <row r="255" spans="1:45" s="44" customFormat="1" ht="30" hidden="1" customHeight="1" outlineLevel="1" x14ac:dyDescent="0.2">
      <c r="A255" s="170" t="s">
        <v>118</v>
      </c>
      <c r="B255" s="199">
        <v>1701</v>
      </c>
      <c r="C255" s="200"/>
      <c r="D255" s="200"/>
      <c r="E255" s="200">
        <f t="shared" si="78"/>
        <v>5944.6</v>
      </c>
      <c r="F255" s="201">
        <f t="shared" si="142"/>
        <v>3.4947677836566728</v>
      </c>
      <c r="G255" s="201" t="e">
        <f t="shared" si="92"/>
        <v>#DIV/0!</v>
      </c>
      <c r="H255" s="202"/>
      <c r="I255" s="223"/>
      <c r="J255" s="223"/>
      <c r="K255" s="223"/>
      <c r="L255" s="223"/>
      <c r="M255" s="223">
        <v>433.6</v>
      </c>
      <c r="N255" s="223">
        <v>1290</v>
      </c>
      <c r="O255" s="223"/>
      <c r="P255" s="223"/>
      <c r="Q255" s="223"/>
      <c r="R255" s="223"/>
      <c r="S255" s="223">
        <v>610</v>
      </c>
      <c r="T255" s="264"/>
      <c r="U255" s="223"/>
      <c r="V255" s="223"/>
      <c r="W255" s="223"/>
      <c r="X255" s="223"/>
      <c r="Y255" s="223"/>
      <c r="Z255" s="223">
        <v>121</v>
      </c>
      <c r="AA255" s="223"/>
      <c r="AB255" s="223">
        <v>3490</v>
      </c>
      <c r="AC255" s="223"/>
      <c r="AE255" s="42">
        <f t="shared" si="95"/>
        <v>0</v>
      </c>
      <c r="AF255" s="45"/>
      <c r="AG255" s="45"/>
      <c r="AH255" s="45"/>
      <c r="AI255" s="45"/>
      <c r="AR255" s="45"/>
      <c r="AS255" s="45"/>
    </row>
    <row r="256" spans="1:45" s="54" customFormat="1" ht="84.75" hidden="1" customHeight="1" outlineLevel="1" x14ac:dyDescent="0.2">
      <c r="A256" s="169" t="s">
        <v>119</v>
      </c>
      <c r="B256" s="200"/>
      <c r="C256" s="200"/>
      <c r="D256" s="200">
        <v>24961</v>
      </c>
      <c r="E256" s="200">
        <f>SUM(I256:AC256)</f>
        <v>20854</v>
      </c>
      <c r="F256" s="201"/>
      <c r="G256" s="201"/>
      <c r="H256" s="202">
        <v>19</v>
      </c>
      <c r="I256" s="223"/>
      <c r="J256" s="214">
        <v>116</v>
      </c>
      <c r="K256" s="214">
        <v>3259</v>
      </c>
      <c r="L256" s="214">
        <v>1009</v>
      </c>
      <c r="M256" s="214">
        <v>388</v>
      </c>
      <c r="N256" s="214">
        <v>990</v>
      </c>
      <c r="O256" s="214"/>
      <c r="P256" s="214">
        <v>1436</v>
      </c>
      <c r="Q256" s="214">
        <v>712</v>
      </c>
      <c r="R256" s="214">
        <v>899</v>
      </c>
      <c r="S256" s="223">
        <v>808</v>
      </c>
      <c r="T256" s="214">
        <v>130</v>
      </c>
      <c r="U256" s="214">
        <v>2053</v>
      </c>
      <c r="V256" s="214">
        <v>1350</v>
      </c>
      <c r="W256" s="214">
        <v>604</v>
      </c>
      <c r="X256" s="214">
        <v>1296</v>
      </c>
      <c r="Y256" s="214">
        <v>523</v>
      </c>
      <c r="Z256" s="214">
        <v>136</v>
      </c>
      <c r="AA256" s="214">
        <v>505</v>
      </c>
      <c r="AB256" s="214">
        <v>3490</v>
      </c>
      <c r="AC256" s="214">
        <v>1150</v>
      </c>
      <c r="AE256" s="42">
        <f t="shared" si="95"/>
        <v>6.2146350819986575E-2</v>
      </c>
      <c r="AF256" s="55"/>
      <c r="AG256" s="55"/>
      <c r="AH256" s="55"/>
      <c r="AI256" s="55"/>
      <c r="AR256" s="55"/>
      <c r="AS256" s="55"/>
    </row>
    <row r="257" spans="1:50" s="44" customFormat="1" ht="30" hidden="1" customHeight="1" x14ac:dyDescent="0.2">
      <c r="A257" s="170" t="s">
        <v>120</v>
      </c>
      <c r="B257" s="201"/>
      <c r="C257" s="201"/>
      <c r="D257" s="201"/>
      <c r="E257" s="203">
        <f t="shared" ref="E257:E261" si="144">SUM(I257:AC257)</f>
        <v>0</v>
      </c>
      <c r="F257" s="201" t="e">
        <f t="shared" si="142"/>
        <v>#DIV/0!</v>
      </c>
      <c r="G257" s="201" t="e">
        <f t="shared" si="92"/>
        <v>#DIV/0!</v>
      </c>
      <c r="H257" s="202"/>
      <c r="I257" s="264"/>
      <c r="J257" s="264"/>
      <c r="K257" s="264"/>
      <c r="L257" s="264"/>
      <c r="M257" s="264"/>
      <c r="N257" s="264"/>
      <c r="O257" s="264"/>
      <c r="P257" s="264"/>
      <c r="Q257" s="264"/>
      <c r="R257" s="264"/>
      <c r="S257" s="264"/>
      <c r="T257" s="264"/>
      <c r="U257" s="264"/>
      <c r="V257" s="264"/>
      <c r="W257" s="264"/>
      <c r="X257" s="275"/>
      <c r="Y257" s="264"/>
      <c r="Z257" s="264"/>
      <c r="AA257" s="264"/>
      <c r="AB257" s="264"/>
      <c r="AC257" s="264"/>
      <c r="AE257" s="42" t="e">
        <f t="shared" si="95"/>
        <v>#DIV/0!</v>
      </c>
      <c r="AF257" s="45"/>
      <c r="AG257" s="45"/>
      <c r="AH257" s="45"/>
      <c r="AI257" s="45"/>
      <c r="AR257" s="45"/>
      <c r="AS257" s="45"/>
    </row>
    <row r="258" spans="1:50" s="44" customFormat="1" ht="30" hidden="1" customHeight="1" x14ac:dyDescent="0.2">
      <c r="A258" s="170" t="s">
        <v>239</v>
      </c>
      <c r="B258" s="201"/>
      <c r="C258" s="201"/>
      <c r="D258" s="201"/>
      <c r="E258" s="203"/>
      <c r="F258" s="201"/>
      <c r="G258" s="201"/>
      <c r="H258" s="202"/>
      <c r="I258" s="264"/>
      <c r="J258" s="264"/>
      <c r="K258" s="264"/>
      <c r="L258" s="264"/>
      <c r="M258" s="264"/>
      <c r="N258" s="264"/>
      <c r="O258" s="264"/>
      <c r="P258" s="264"/>
      <c r="Q258" s="264"/>
      <c r="R258" s="264"/>
      <c r="S258" s="264"/>
      <c r="T258" s="264"/>
      <c r="U258" s="264"/>
      <c r="V258" s="264"/>
      <c r="W258" s="264"/>
      <c r="X258" s="276">
        <v>1388</v>
      </c>
      <c r="Y258" s="264"/>
      <c r="Z258" s="264"/>
      <c r="AA258" s="264"/>
      <c r="AB258" s="264"/>
      <c r="AC258" s="264"/>
      <c r="AE258" s="42"/>
      <c r="AF258" s="45"/>
      <c r="AG258" s="45"/>
      <c r="AH258" s="45"/>
      <c r="AI258" s="45"/>
      <c r="AR258" s="45"/>
      <c r="AS258" s="45"/>
    </row>
    <row r="259" spans="1:50" s="44" customFormat="1" ht="48" customHeight="1" x14ac:dyDescent="0.2">
      <c r="A259" s="172" t="s">
        <v>121</v>
      </c>
      <c r="B259" s="200"/>
      <c r="C259" s="200"/>
      <c r="D259" s="200"/>
      <c r="E259" s="203"/>
      <c r="F259" s="201"/>
      <c r="G259" s="201"/>
      <c r="H259" s="230"/>
      <c r="I259" s="214"/>
      <c r="J259" s="214"/>
      <c r="K259" s="214"/>
      <c r="L259" s="214"/>
      <c r="M259" s="214"/>
      <c r="N259" s="214"/>
      <c r="O259" s="214"/>
      <c r="P259" s="214"/>
      <c r="Q259" s="214"/>
      <c r="R259" s="214"/>
      <c r="S259" s="214"/>
      <c r="T259" s="214"/>
      <c r="U259" s="214"/>
      <c r="V259" s="214"/>
      <c r="W259" s="214"/>
      <c r="X259" s="214"/>
      <c r="Y259" s="214"/>
      <c r="Z259" s="214"/>
      <c r="AA259" s="214"/>
      <c r="AB259" s="214"/>
      <c r="AC259" s="214"/>
      <c r="AE259" s="42" t="e">
        <f t="shared" si="95"/>
        <v>#DIV/0!</v>
      </c>
      <c r="AF259" s="45"/>
      <c r="AG259" s="45"/>
      <c r="AH259" s="45"/>
      <c r="AI259" s="45"/>
      <c r="AR259" s="45"/>
      <c r="AS259" s="45"/>
    </row>
    <row r="260" spans="1:50" s="54" customFormat="1" ht="48" customHeight="1" outlineLevel="1" x14ac:dyDescent="0.2">
      <c r="A260" s="172" t="s">
        <v>122</v>
      </c>
      <c r="B260" s="200">
        <v>107416</v>
      </c>
      <c r="C260" s="200"/>
      <c r="D260" s="200"/>
      <c r="E260" s="200">
        <f t="shared" si="144"/>
        <v>115620.5</v>
      </c>
      <c r="F260" s="201">
        <f t="shared" si="142"/>
        <v>1.0763806136888359</v>
      </c>
      <c r="G260" s="201"/>
      <c r="H260" s="230">
        <v>21</v>
      </c>
      <c r="I260" s="226">
        <v>1689</v>
      </c>
      <c r="J260" s="226">
        <v>3266</v>
      </c>
      <c r="K260" s="226">
        <v>13650</v>
      </c>
      <c r="L260" s="226">
        <v>7066</v>
      </c>
      <c r="M260" s="226">
        <v>4465</v>
      </c>
      <c r="N260" s="226">
        <v>4720</v>
      </c>
      <c r="O260" s="226">
        <v>3932</v>
      </c>
      <c r="P260" s="226">
        <v>12450</v>
      </c>
      <c r="Q260" s="226">
        <v>3600</v>
      </c>
      <c r="R260" s="226">
        <v>3835</v>
      </c>
      <c r="S260" s="226">
        <v>2795</v>
      </c>
      <c r="T260" s="226">
        <v>4120</v>
      </c>
      <c r="U260" s="226">
        <v>7880</v>
      </c>
      <c r="V260" s="226">
        <v>2807</v>
      </c>
      <c r="W260" s="226">
        <v>4261</v>
      </c>
      <c r="X260" s="226">
        <v>4095.5</v>
      </c>
      <c r="Y260" s="226">
        <v>3560</v>
      </c>
      <c r="Z260" s="226">
        <v>520</v>
      </c>
      <c r="AA260" s="226">
        <v>5803</v>
      </c>
      <c r="AB260" s="226">
        <v>12916</v>
      </c>
      <c r="AC260" s="226">
        <v>8190</v>
      </c>
      <c r="AE260" s="42">
        <f t="shared" si="95"/>
        <v>3.5421919123338856E-2</v>
      </c>
      <c r="AF260" s="55"/>
      <c r="AG260" s="55"/>
      <c r="AH260" s="55"/>
      <c r="AI260" s="55"/>
      <c r="AR260" s="55"/>
      <c r="AS260" s="55"/>
    </row>
    <row r="261" spans="1:50" s="44" customFormat="1" ht="30" hidden="1" customHeight="1" outlineLevel="1" x14ac:dyDescent="0.2">
      <c r="A261" s="171" t="s">
        <v>123</v>
      </c>
      <c r="B261" s="200">
        <v>105623.14586666669</v>
      </c>
      <c r="C261" s="200"/>
      <c r="D261" s="200"/>
      <c r="E261" s="200">
        <f t="shared" si="144"/>
        <v>106915.70431111111</v>
      </c>
      <c r="F261" s="201">
        <f t="shared" si="142"/>
        <v>1.0122374545260759</v>
      </c>
      <c r="G261" s="201" t="e">
        <f t="shared" ref="G261:G276" si="145">E261/C261</f>
        <v>#DIV/0!</v>
      </c>
      <c r="H261" s="230"/>
      <c r="I261" s="226">
        <v>1207.7333333333333</v>
      </c>
      <c r="J261" s="226">
        <v>3157.7</v>
      </c>
      <c r="K261" s="226">
        <v>13421.670444444446</v>
      </c>
      <c r="L261" s="226">
        <v>9597</v>
      </c>
      <c r="M261" s="226">
        <v>6738.656133333332</v>
      </c>
      <c r="N261" s="226">
        <v>4332.9066666666668</v>
      </c>
      <c r="O261" s="226">
        <v>4557.2115555555547</v>
      </c>
      <c r="P261" s="226">
        <v>7321.0106666666661</v>
      </c>
      <c r="Q261" s="226">
        <v>5194.1657333333324</v>
      </c>
      <c r="R261" s="226">
        <v>4366.3360000000002</v>
      </c>
      <c r="S261" s="226">
        <v>3312.66</v>
      </c>
      <c r="T261" s="226">
        <v>5970.848</v>
      </c>
      <c r="U261" s="226">
        <v>4207</v>
      </c>
      <c r="V261" s="226">
        <v>2807.9999999999995</v>
      </c>
      <c r="W261" s="226">
        <v>5640.8266666666668</v>
      </c>
      <c r="X261" s="226">
        <v>3639.125</v>
      </c>
      <c r="Y261" s="226">
        <v>3434.9038888888881</v>
      </c>
      <c r="Z261" s="226">
        <v>377</v>
      </c>
      <c r="AA261" s="226">
        <v>5788</v>
      </c>
      <c r="AB261" s="226">
        <v>4971</v>
      </c>
      <c r="AC261" s="226">
        <v>6871.9502222222209</v>
      </c>
      <c r="AE261" s="42">
        <f t="shared" si="95"/>
        <v>3.403732897283835E-2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30" hidden="1" customHeight="1" outlineLevel="1" x14ac:dyDescent="0.2">
      <c r="A262" s="171" t="s">
        <v>124</v>
      </c>
      <c r="B262" s="200">
        <f>B260*0.45</f>
        <v>48337.200000000004</v>
      </c>
      <c r="C262" s="200"/>
      <c r="D262" s="200"/>
      <c r="E262" s="200">
        <f>E260*0.45</f>
        <v>52029.224999999999</v>
      </c>
      <c r="F262" s="201">
        <f t="shared" si="142"/>
        <v>1.0763806136888359</v>
      </c>
      <c r="G262" s="201" t="e">
        <f t="shared" si="145"/>
        <v>#DIV/0!</v>
      </c>
      <c r="H262" s="230"/>
      <c r="I262" s="226">
        <f>I260*0.45</f>
        <v>760.05000000000007</v>
      </c>
      <c r="J262" s="226">
        <f t="shared" ref="J262:AC262" si="146">J260*0.45</f>
        <v>1469.7</v>
      </c>
      <c r="K262" s="226">
        <f t="shared" si="146"/>
        <v>6142.5</v>
      </c>
      <c r="L262" s="226">
        <f t="shared" si="146"/>
        <v>3179.7000000000003</v>
      </c>
      <c r="M262" s="226">
        <f t="shared" si="146"/>
        <v>2009.25</v>
      </c>
      <c r="N262" s="226">
        <f t="shared" si="146"/>
        <v>2124</v>
      </c>
      <c r="O262" s="226">
        <f t="shared" si="146"/>
        <v>1769.4</v>
      </c>
      <c r="P262" s="226">
        <f t="shared" si="146"/>
        <v>5602.5</v>
      </c>
      <c r="Q262" s="226">
        <f t="shared" si="146"/>
        <v>1620</v>
      </c>
      <c r="R262" s="226">
        <f t="shared" si="146"/>
        <v>1725.75</v>
      </c>
      <c r="S262" s="226">
        <f t="shared" si="146"/>
        <v>1257.75</v>
      </c>
      <c r="T262" s="226">
        <f t="shared" si="146"/>
        <v>1854</v>
      </c>
      <c r="U262" s="226">
        <f t="shared" si="146"/>
        <v>3546</v>
      </c>
      <c r="V262" s="226">
        <f t="shared" si="146"/>
        <v>1263.1500000000001</v>
      </c>
      <c r="W262" s="226">
        <f t="shared" si="146"/>
        <v>1917.45</v>
      </c>
      <c r="X262" s="226">
        <f t="shared" si="146"/>
        <v>1842.9750000000001</v>
      </c>
      <c r="Y262" s="226">
        <f t="shared" si="146"/>
        <v>1602</v>
      </c>
      <c r="Z262" s="226">
        <f t="shared" si="146"/>
        <v>234</v>
      </c>
      <c r="AA262" s="226">
        <f t="shared" si="146"/>
        <v>2611.35</v>
      </c>
      <c r="AB262" s="226">
        <f t="shared" si="146"/>
        <v>5812.2</v>
      </c>
      <c r="AC262" s="226">
        <f t="shared" si="146"/>
        <v>3685.5</v>
      </c>
      <c r="AD262" s="56"/>
      <c r="AE262" s="42">
        <f t="shared" ref="AE262:AE279" si="147">X262/E262</f>
        <v>3.5421919123338856E-2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30" hidden="1" customHeight="1" x14ac:dyDescent="0.2">
      <c r="A263" s="171" t="s">
        <v>125</v>
      </c>
      <c r="B263" s="260">
        <v>0.63300000000000001</v>
      </c>
      <c r="C263" s="260"/>
      <c r="D263" s="260"/>
      <c r="E263" s="262">
        <f t="shared" ref="E263" si="148">E260/E261</f>
        <v>1.0814173721716225</v>
      </c>
      <c r="F263" s="201">
        <f t="shared" si="142"/>
        <v>1.7084002719930844</v>
      </c>
      <c r="G263" s="201" t="e">
        <f t="shared" si="145"/>
        <v>#DIV/0!</v>
      </c>
      <c r="H263" s="262"/>
      <c r="I263" s="275">
        <f t="shared" ref="I263:AB263" si="149">I260/I261</f>
        <v>1.3984875248399204</v>
      </c>
      <c r="J263" s="275">
        <f t="shared" si="149"/>
        <v>1.0342971149887576</v>
      </c>
      <c r="K263" s="275">
        <f t="shared" si="149"/>
        <v>1.0170120072982469</v>
      </c>
      <c r="L263" s="275">
        <f t="shared" si="149"/>
        <v>0.73627175158903824</v>
      </c>
      <c r="M263" s="275">
        <f t="shared" si="149"/>
        <v>0.66259502067682308</v>
      </c>
      <c r="N263" s="275">
        <f t="shared" si="149"/>
        <v>1.0893380271288249</v>
      </c>
      <c r="O263" s="275">
        <f t="shared" si="149"/>
        <v>0.86280830987681956</v>
      </c>
      <c r="P263" s="275">
        <f t="shared" si="149"/>
        <v>1.7005848737096045</v>
      </c>
      <c r="Q263" s="275">
        <f t="shared" si="149"/>
        <v>0.69308531626111902</v>
      </c>
      <c r="R263" s="275">
        <f t="shared" si="149"/>
        <v>0.8783107850609756</v>
      </c>
      <c r="S263" s="275">
        <f t="shared" si="149"/>
        <v>0.84373283101797347</v>
      </c>
      <c r="T263" s="275">
        <f t="shared" si="149"/>
        <v>0.6900192401481331</v>
      </c>
      <c r="U263" s="275">
        <f t="shared" si="149"/>
        <v>1.8730686950320894</v>
      </c>
      <c r="V263" s="275">
        <f t="shared" si="149"/>
        <v>0.99964387464387483</v>
      </c>
      <c r="W263" s="275">
        <f t="shared" si="149"/>
        <v>0.75538573542412224</v>
      </c>
      <c r="X263" s="275">
        <f t="shared" si="149"/>
        <v>1.1254078933809639</v>
      </c>
      <c r="Y263" s="275">
        <f t="shared" si="149"/>
        <v>1.0364191008417349</v>
      </c>
      <c r="Z263" s="275">
        <f t="shared" si="149"/>
        <v>1.3793103448275863</v>
      </c>
      <c r="AA263" s="275">
        <f t="shared" si="149"/>
        <v>1.0025915687629579</v>
      </c>
      <c r="AB263" s="275">
        <f t="shared" si="149"/>
        <v>2.5982699658016495</v>
      </c>
      <c r="AC263" s="275">
        <f>AC260/AC261</f>
        <v>1.1918014151958676</v>
      </c>
      <c r="AE263" s="42">
        <f t="shared" si="147"/>
        <v>1.0406785782634533</v>
      </c>
      <c r="AF263" s="45"/>
      <c r="AG263" s="45"/>
      <c r="AH263" s="45"/>
      <c r="AI263" s="45"/>
      <c r="AR263" s="45"/>
      <c r="AS263" s="45"/>
    </row>
    <row r="264" spans="1:50" s="54" customFormat="1" ht="48" customHeight="1" outlineLevel="1" x14ac:dyDescent="0.2">
      <c r="A264" s="172" t="s">
        <v>126</v>
      </c>
      <c r="B264" s="200">
        <v>361089</v>
      </c>
      <c r="C264" s="200"/>
      <c r="D264" s="200"/>
      <c r="E264" s="199">
        <f>SUM(I264:AC264)</f>
        <v>407918.1</v>
      </c>
      <c r="F264" s="201">
        <f t="shared" si="142"/>
        <v>1.129688525543564</v>
      </c>
      <c r="G264" s="201"/>
      <c r="H264" s="230">
        <v>21</v>
      </c>
      <c r="I264" s="226">
        <v>540</v>
      </c>
      <c r="J264" s="226">
        <v>9113</v>
      </c>
      <c r="K264" s="226">
        <v>28690</v>
      </c>
      <c r="L264" s="226">
        <v>26340</v>
      </c>
      <c r="M264" s="226">
        <v>9193</v>
      </c>
      <c r="N264" s="226">
        <v>13200</v>
      </c>
      <c r="O264" s="226">
        <v>6331</v>
      </c>
      <c r="P264" s="226">
        <v>25338</v>
      </c>
      <c r="Q264" s="226">
        <v>17509</v>
      </c>
      <c r="R264" s="226">
        <v>18060</v>
      </c>
      <c r="S264" s="226">
        <v>11130</v>
      </c>
      <c r="T264" s="226">
        <v>27625</v>
      </c>
      <c r="U264" s="226">
        <v>3100</v>
      </c>
      <c r="V264" s="226">
        <v>3286</v>
      </c>
      <c r="W264" s="226">
        <v>13737</v>
      </c>
      <c r="X264" s="219">
        <v>75924.100000000006</v>
      </c>
      <c r="Y264" s="226">
        <v>5700</v>
      </c>
      <c r="Z264" s="226">
        <v>1200</v>
      </c>
      <c r="AA264" s="226">
        <v>9856</v>
      </c>
      <c r="AB264" s="226">
        <v>79346</v>
      </c>
      <c r="AC264" s="226">
        <v>22700</v>
      </c>
      <c r="AE264" s="42">
        <f t="shared" si="147"/>
        <v>0.18612584241787752</v>
      </c>
      <c r="AF264" s="55"/>
      <c r="AG264" s="55"/>
      <c r="AH264" s="55"/>
      <c r="AI264" s="55"/>
      <c r="AR264" s="55"/>
      <c r="AS264" s="55"/>
    </row>
    <row r="265" spans="1:50" s="44" customFormat="1" ht="27.75" hidden="1" customHeight="1" outlineLevel="1" x14ac:dyDescent="0.2">
      <c r="A265" s="171" t="s">
        <v>123</v>
      </c>
      <c r="B265" s="200">
        <v>301526</v>
      </c>
      <c r="C265" s="200"/>
      <c r="D265" s="200"/>
      <c r="E265" s="199">
        <f>SUM(I265:AC265)</f>
        <v>309947.29213333334</v>
      </c>
      <c r="F265" s="201">
        <f t="shared" si="142"/>
        <v>1.0279289087287111</v>
      </c>
      <c r="G265" s="201" t="e">
        <f t="shared" si="145"/>
        <v>#DIV/0!</v>
      </c>
      <c r="H265" s="230"/>
      <c r="I265" s="226">
        <v>345.06666666666666</v>
      </c>
      <c r="J265" s="226">
        <v>8525.7899999999991</v>
      </c>
      <c r="K265" s="226">
        <v>27910</v>
      </c>
      <c r="L265" s="226">
        <v>19630</v>
      </c>
      <c r="M265" s="226">
        <v>9167.7065999999995</v>
      </c>
      <c r="N265" s="226">
        <v>11327.456</v>
      </c>
      <c r="O265" s="226">
        <v>749.13066666666668</v>
      </c>
      <c r="P265" s="226">
        <v>18161.738000000001</v>
      </c>
      <c r="Q265" s="226">
        <v>14325.844200000001</v>
      </c>
      <c r="R265" s="226">
        <v>15009.280000000002</v>
      </c>
      <c r="S265" s="226">
        <v>8026.83</v>
      </c>
      <c r="T265" s="226">
        <v>17005</v>
      </c>
      <c r="U265" s="226">
        <v>3549</v>
      </c>
      <c r="V265" s="226">
        <v>3285.3599999999997</v>
      </c>
      <c r="W265" s="226">
        <v>12194.140000000001</v>
      </c>
      <c r="X265" s="226">
        <v>65504.250000000007</v>
      </c>
      <c r="Y265" s="226">
        <v>5500</v>
      </c>
      <c r="Z265" s="226">
        <v>456</v>
      </c>
      <c r="AA265" s="226">
        <v>7379.7</v>
      </c>
      <c r="AB265" s="226">
        <v>39195</v>
      </c>
      <c r="AC265" s="226">
        <v>22700</v>
      </c>
      <c r="AE265" s="42">
        <f t="shared" si="147"/>
        <v>0.21133996541522079</v>
      </c>
      <c r="AF265" s="45"/>
      <c r="AG265" s="45"/>
      <c r="AH265" s="45"/>
      <c r="AI265" s="45"/>
      <c r="AR265" s="45"/>
      <c r="AS265" s="45"/>
    </row>
    <row r="266" spans="1:50" s="44" customFormat="1" ht="27" hidden="1" customHeight="1" outlineLevel="1" x14ac:dyDescent="0.2">
      <c r="A266" s="171" t="s">
        <v>124</v>
      </c>
      <c r="B266" s="199">
        <f>B264*0.3</f>
        <v>108326.7</v>
      </c>
      <c r="C266" s="199"/>
      <c r="D266" s="199"/>
      <c r="E266" s="199">
        <f>E264*0.3</f>
        <v>122375.43</v>
      </c>
      <c r="F266" s="201">
        <f t="shared" si="142"/>
        <v>1.129688525543564</v>
      </c>
      <c r="G266" s="201" t="e">
        <f t="shared" si="145"/>
        <v>#DIV/0!</v>
      </c>
      <c r="H266" s="230"/>
      <c r="I266" s="226">
        <f>I264*0.3</f>
        <v>162</v>
      </c>
      <c r="J266" s="226">
        <f t="shared" ref="J266:AC266" si="150">J264*0.3</f>
        <v>2733.9</v>
      </c>
      <c r="K266" s="226">
        <f t="shared" si="150"/>
        <v>8607</v>
      </c>
      <c r="L266" s="226">
        <f t="shared" si="150"/>
        <v>7902</v>
      </c>
      <c r="M266" s="226">
        <f>M264*0.3</f>
        <v>2757.9</v>
      </c>
      <c r="N266" s="226">
        <f t="shared" si="150"/>
        <v>3960</v>
      </c>
      <c r="O266" s="226">
        <f t="shared" si="150"/>
        <v>1899.3</v>
      </c>
      <c r="P266" s="226">
        <f t="shared" si="150"/>
        <v>7601.4</v>
      </c>
      <c r="Q266" s="226">
        <f t="shared" si="150"/>
        <v>5252.7</v>
      </c>
      <c r="R266" s="226">
        <f t="shared" si="150"/>
        <v>5418</v>
      </c>
      <c r="S266" s="226">
        <f t="shared" si="150"/>
        <v>3339</v>
      </c>
      <c r="T266" s="226">
        <f t="shared" si="150"/>
        <v>8287.5</v>
      </c>
      <c r="U266" s="226">
        <f t="shared" si="150"/>
        <v>930</v>
      </c>
      <c r="V266" s="226">
        <f t="shared" si="150"/>
        <v>985.8</v>
      </c>
      <c r="W266" s="226">
        <f t="shared" si="150"/>
        <v>4121.0999999999995</v>
      </c>
      <c r="X266" s="226">
        <f t="shared" si="150"/>
        <v>22777.23</v>
      </c>
      <c r="Y266" s="226">
        <f t="shared" si="150"/>
        <v>1710</v>
      </c>
      <c r="Z266" s="226">
        <f t="shared" si="150"/>
        <v>360</v>
      </c>
      <c r="AA266" s="226">
        <f t="shared" si="150"/>
        <v>2956.7999999999997</v>
      </c>
      <c r="AB266" s="226">
        <f t="shared" si="150"/>
        <v>23803.8</v>
      </c>
      <c r="AC266" s="226">
        <f t="shared" si="150"/>
        <v>6810</v>
      </c>
      <c r="AE266" s="42">
        <f t="shared" si="147"/>
        <v>0.18612584241787752</v>
      </c>
      <c r="AF266" s="45"/>
      <c r="AG266" s="45"/>
      <c r="AH266" s="45"/>
      <c r="AI266" s="45"/>
      <c r="AR266" s="45"/>
      <c r="AS266" s="45"/>
    </row>
    <row r="267" spans="1:50" s="54" customFormat="1" ht="45" hidden="1" customHeight="1" x14ac:dyDescent="0.2">
      <c r="A267" s="171" t="s">
        <v>125</v>
      </c>
      <c r="B267" s="215">
        <v>0.44500000000000001</v>
      </c>
      <c r="C267" s="215"/>
      <c r="D267" s="215"/>
      <c r="E267" s="216">
        <f t="shared" ref="E267" si="151">E264/E265</f>
        <v>1.3160886071704136</v>
      </c>
      <c r="F267" s="201">
        <f t="shared" si="142"/>
        <v>2.9575024880234015</v>
      </c>
      <c r="G267" s="201" t="e">
        <f t="shared" si="145"/>
        <v>#DIV/0!</v>
      </c>
      <c r="H267" s="216"/>
      <c r="I267" s="258">
        <f t="shared" ref="I267:AC267" si="152">I264/I265</f>
        <v>1.5649149922720247</v>
      </c>
      <c r="J267" s="258">
        <f t="shared" si="152"/>
        <v>1.0688745559062562</v>
      </c>
      <c r="K267" s="258">
        <f t="shared" si="152"/>
        <v>1.0279469724113222</v>
      </c>
      <c r="L267" s="258">
        <f t="shared" si="152"/>
        <v>1.3418237391747325</v>
      </c>
      <c r="M267" s="258">
        <f t="shared" si="152"/>
        <v>1.0027589670027179</v>
      </c>
      <c r="N267" s="258">
        <f t="shared" si="152"/>
        <v>1.165310198512358</v>
      </c>
      <c r="O267" s="258">
        <f t="shared" si="152"/>
        <v>8.4511291310105214</v>
      </c>
      <c r="P267" s="258">
        <f t="shared" si="152"/>
        <v>1.3951307964028552</v>
      </c>
      <c r="Q267" s="258">
        <f t="shared" si="152"/>
        <v>1.2221967344863347</v>
      </c>
      <c r="R267" s="258">
        <f t="shared" si="152"/>
        <v>1.2032555858775369</v>
      </c>
      <c r="S267" s="258">
        <f t="shared" si="152"/>
        <v>1.3865996912853518</v>
      </c>
      <c r="T267" s="258">
        <f t="shared" si="152"/>
        <v>1.6245221993531314</v>
      </c>
      <c r="U267" s="258">
        <f t="shared" si="152"/>
        <v>0.87348548887010424</v>
      </c>
      <c r="V267" s="258">
        <f t="shared" si="152"/>
        <v>1.0001948036136072</v>
      </c>
      <c r="W267" s="258">
        <f t="shared" si="152"/>
        <v>1.1265247077694696</v>
      </c>
      <c r="X267" s="258">
        <f>X264/X265</f>
        <v>1.1590713579653229</v>
      </c>
      <c r="Y267" s="258">
        <f t="shared" si="152"/>
        <v>1.0363636363636364</v>
      </c>
      <c r="Z267" s="258">
        <f t="shared" si="152"/>
        <v>2.6315789473684212</v>
      </c>
      <c r="AA267" s="258">
        <f t="shared" si="152"/>
        <v>1.3355556458934645</v>
      </c>
      <c r="AB267" s="258">
        <f t="shared" si="152"/>
        <v>2.024390866181911</v>
      </c>
      <c r="AC267" s="258">
        <f t="shared" si="152"/>
        <v>1</v>
      </c>
      <c r="AE267" s="42">
        <f t="shared" si="147"/>
        <v>0.88069401379996948</v>
      </c>
      <c r="AF267" s="55"/>
      <c r="AG267" s="55"/>
      <c r="AH267" s="55"/>
      <c r="AI267" s="55"/>
      <c r="AR267" s="55"/>
      <c r="AS267" s="55"/>
    </row>
    <row r="268" spans="1:50" s="54" customFormat="1" ht="48" customHeight="1" outlineLevel="1" x14ac:dyDescent="0.2">
      <c r="A268" s="172" t="s">
        <v>127</v>
      </c>
      <c r="B268" s="200">
        <v>275638</v>
      </c>
      <c r="C268" s="200"/>
      <c r="D268" s="200"/>
      <c r="E268" s="199">
        <f>SUM(I268:AC268)</f>
        <v>365606.7</v>
      </c>
      <c r="F268" s="201">
        <f t="shared" si="142"/>
        <v>1.3264016572460982</v>
      </c>
      <c r="G268" s="201"/>
      <c r="H268" s="230">
        <v>19</v>
      </c>
      <c r="I268" s="226"/>
      <c r="J268" s="277">
        <v>11500</v>
      </c>
      <c r="K268" s="226">
        <v>26949</v>
      </c>
      <c r="L268" s="278">
        <v>21802</v>
      </c>
      <c r="M268" s="278">
        <v>17400</v>
      </c>
      <c r="N268" s="277">
        <v>3000</v>
      </c>
      <c r="O268" s="277">
        <v>3700</v>
      </c>
      <c r="P268" s="226">
        <v>18550</v>
      </c>
      <c r="Q268" s="277">
        <v>26763</v>
      </c>
      <c r="R268" s="277">
        <v>23500</v>
      </c>
      <c r="S268" s="226">
        <v>7242</v>
      </c>
      <c r="T268" s="226">
        <v>31671</v>
      </c>
      <c r="U268" s="277">
        <v>3525</v>
      </c>
      <c r="V268" s="277">
        <v>1538.5</v>
      </c>
      <c r="W268" s="277">
        <v>21912</v>
      </c>
      <c r="X268" s="277">
        <v>52887.199999999997</v>
      </c>
      <c r="Y268" s="277">
        <v>10700</v>
      </c>
      <c r="Z268" s="277"/>
      <c r="AA268" s="226">
        <v>15290</v>
      </c>
      <c r="AB268" s="277">
        <v>39801</v>
      </c>
      <c r="AC268" s="226">
        <v>27876</v>
      </c>
      <c r="AE268" s="42">
        <f t="shared" si="147"/>
        <v>0.14465599235462587</v>
      </c>
      <c r="AF268" s="55"/>
      <c r="AG268" s="55"/>
      <c r="AH268" s="55"/>
      <c r="AI268" s="55"/>
      <c r="AR268" s="55"/>
      <c r="AS268" s="55"/>
    </row>
    <row r="269" spans="1:50" s="44" customFormat="1" ht="30" hidden="1" customHeight="1" outlineLevel="1" x14ac:dyDescent="0.2">
      <c r="A269" s="171" t="s">
        <v>123</v>
      </c>
      <c r="B269" s="200">
        <v>267861</v>
      </c>
      <c r="C269" s="200"/>
      <c r="D269" s="200"/>
      <c r="E269" s="199">
        <f>SUM(I269:AC269)</f>
        <v>275603.56455555552</v>
      </c>
      <c r="F269" s="201">
        <f t="shared" si="142"/>
        <v>1.0289051581064639</v>
      </c>
      <c r="G269" s="201" t="e">
        <f t="shared" si="145"/>
        <v>#DIV/0!</v>
      </c>
      <c r="H269" s="230"/>
      <c r="I269" s="226"/>
      <c r="J269" s="226">
        <v>9473.1</v>
      </c>
      <c r="K269" s="226">
        <v>35868.257222222222</v>
      </c>
      <c r="L269" s="226">
        <v>20721</v>
      </c>
      <c r="M269" s="226">
        <v>7052.0819999999994</v>
      </c>
      <c r="N269" s="226">
        <v>1237.9733333333334</v>
      </c>
      <c r="O269" s="226">
        <v>2965.3088888888888</v>
      </c>
      <c r="P269" s="226">
        <v>21822.243333333336</v>
      </c>
      <c r="Q269" s="226">
        <v>5026.6120000000001</v>
      </c>
      <c r="R269" s="226">
        <v>9551.36</v>
      </c>
      <c r="S269" s="226">
        <v>10192.799999999999</v>
      </c>
      <c r="T269" s="226">
        <v>18036.936666666668</v>
      </c>
      <c r="U269" s="226">
        <v>7230</v>
      </c>
      <c r="V269" s="226">
        <v>1544.3999999999999</v>
      </c>
      <c r="W269" s="226">
        <v>7051.0333333333347</v>
      </c>
      <c r="X269" s="226">
        <v>63684.6875</v>
      </c>
      <c r="Y269" s="226">
        <v>6133.7569444444425</v>
      </c>
      <c r="Z269" s="226">
        <v>1449</v>
      </c>
      <c r="AA269" s="226">
        <v>9405.5</v>
      </c>
      <c r="AB269" s="226">
        <v>21299.166666666668</v>
      </c>
      <c r="AC269" s="226">
        <v>15858.346666666666</v>
      </c>
      <c r="AE269" s="42">
        <f t="shared" si="147"/>
        <v>0.23107352621762839</v>
      </c>
      <c r="AF269" s="45"/>
      <c r="AG269" s="45"/>
      <c r="AH269" s="45"/>
      <c r="AI269" s="45"/>
      <c r="AR269" s="45"/>
      <c r="AS269" s="45"/>
    </row>
    <row r="270" spans="1:50" s="44" customFormat="1" ht="30" hidden="1" customHeight="1" outlineLevel="1" x14ac:dyDescent="0.2">
      <c r="A270" s="171" t="s">
        <v>128</v>
      </c>
      <c r="B270" s="199">
        <f>B268*0.19</f>
        <v>52371.22</v>
      </c>
      <c r="C270" s="199"/>
      <c r="D270" s="199"/>
      <c r="E270" s="199">
        <f>E268*0.19</f>
        <v>69465.273000000001</v>
      </c>
      <c r="F270" s="201">
        <f t="shared" si="142"/>
        <v>1.3264016572460982</v>
      </c>
      <c r="G270" s="201" t="e">
        <f t="shared" si="145"/>
        <v>#DIV/0!</v>
      </c>
      <c r="H270" s="230"/>
      <c r="I270" s="226"/>
      <c r="J270" s="226">
        <f t="shared" ref="J270:AC270" si="153">J268*0.19</f>
        <v>2185</v>
      </c>
      <c r="K270" s="226">
        <f t="shared" si="153"/>
        <v>5120.3100000000004</v>
      </c>
      <c r="L270" s="226">
        <f t="shared" si="153"/>
        <v>4142.38</v>
      </c>
      <c r="M270" s="226">
        <f t="shared" si="153"/>
        <v>3306</v>
      </c>
      <c r="N270" s="226">
        <f t="shared" si="153"/>
        <v>570</v>
      </c>
      <c r="O270" s="226">
        <f t="shared" si="153"/>
        <v>703</v>
      </c>
      <c r="P270" s="226">
        <f t="shared" si="153"/>
        <v>3524.5</v>
      </c>
      <c r="Q270" s="226">
        <f t="shared" si="153"/>
        <v>5084.97</v>
      </c>
      <c r="R270" s="226">
        <f t="shared" si="153"/>
        <v>4465</v>
      </c>
      <c r="S270" s="226">
        <f t="shared" si="153"/>
        <v>1375.98</v>
      </c>
      <c r="T270" s="226">
        <f t="shared" si="153"/>
        <v>6017.49</v>
      </c>
      <c r="U270" s="226">
        <f t="shared" si="153"/>
        <v>669.75</v>
      </c>
      <c r="V270" s="226">
        <f t="shared" si="153"/>
        <v>292.315</v>
      </c>
      <c r="W270" s="226">
        <f t="shared" si="153"/>
        <v>4163.28</v>
      </c>
      <c r="X270" s="226">
        <f t="shared" si="153"/>
        <v>10048.567999999999</v>
      </c>
      <c r="Y270" s="226">
        <f t="shared" si="153"/>
        <v>2033</v>
      </c>
      <c r="Z270" s="226"/>
      <c r="AA270" s="226">
        <f t="shared" si="153"/>
        <v>2905.1</v>
      </c>
      <c r="AB270" s="226">
        <f t="shared" si="153"/>
        <v>7562.1900000000005</v>
      </c>
      <c r="AC270" s="226">
        <f t="shared" si="153"/>
        <v>5296.4400000000005</v>
      </c>
      <c r="AE270" s="42">
        <f t="shared" si="147"/>
        <v>0.14465599235462587</v>
      </c>
      <c r="AF270" s="45"/>
      <c r="AG270" s="45"/>
      <c r="AH270" s="45"/>
      <c r="AI270" s="45"/>
      <c r="AR270" s="45"/>
      <c r="AS270" s="45"/>
    </row>
    <row r="271" spans="1:50" s="54" customFormat="1" ht="54.75" hidden="1" customHeight="1" x14ac:dyDescent="0.2">
      <c r="A271" s="171" t="s">
        <v>129</v>
      </c>
      <c r="B271" s="215">
        <f>B268/B269</f>
        <v>1.0290337152478337</v>
      </c>
      <c r="C271" s="215"/>
      <c r="D271" s="215"/>
      <c r="E271" s="216">
        <f t="shared" ref="E271:I271" si="154">E268/E269</f>
        <v>1.3265673852571014</v>
      </c>
      <c r="F271" s="201">
        <f t="shared" si="142"/>
        <v>1.2891388937024375</v>
      </c>
      <c r="G271" s="201" t="e">
        <f t="shared" si="145"/>
        <v>#DIV/0!</v>
      </c>
      <c r="H271" s="216"/>
      <c r="I271" s="258" t="e">
        <f t="shared" si="154"/>
        <v>#DIV/0!</v>
      </c>
      <c r="J271" s="258">
        <f t="shared" ref="J271:AB271" si="155">J268/J269</f>
        <v>1.2139637499868048</v>
      </c>
      <c r="K271" s="258">
        <f t="shared" si="155"/>
        <v>0.75133285213823309</v>
      </c>
      <c r="L271" s="258">
        <f t="shared" si="155"/>
        <v>1.0521692968486076</v>
      </c>
      <c r="M271" s="258">
        <f t="shared" si="155"/>
        <v>2.4673564487764041</v>
      </c>
      <c r="N271" s="258">
        <f t="shared" si="155"/>
        <v>2.4233155264518351</v>
      </c>
      <c r="O271" s="258">
        <f t="shared" si="155"/>
        <v>1.2477620843697004</v>
      </c>
      <c r="P271" s="258">
        <f t="shared" si="155"/>
        <v>0.85005009414705746</v>
      </c>
      <c r="Q271" s="258">
        <f>Q268/Q269</f>
        <v>5.3242621471480192</v>
      </c>
      <c r="R271" s="258">
        <f t="shared" si="155"/>
        <v>2.4603826051996784</v>
      </c>
      <c r="S271" s="258">
        <f t="shared" si="155"/>
        <v>0.71050153049211218</v>
      </c>
      <c r="T271" s="258">
        <f t="shared" si="155"/>
        <v>1.7558968346620571</v>
      </c>
      <c r="U271" s="258">
        <f t="shared" si="155"/>
        <v>0.487551867219917</v>
      </c>
      <c r="V271" s="258">
        <f t="shared" si="155"/>
        <v>0.99617974617974625</v>
      </c>
      <c r="W271" s="258">
        <f t="shared" si="155"/>
        <v>3.1076296145718589</v>
      </c>
      <c r="X271" s="258">
        <f t="shared" si="155"/>
        <v>0.83045394546373486</v>
      </c>
      <c r="Y271" s="258">
        <f t="shared" si="155"/>
        <v>1.7444447337763136</v>
      </c>
      <c r="Z271" s="258">
        <f t="shared" si="155"/>
        <v>0</v>
      </c>
      <c r="AA271" s="258">
        <f t="shared" si="155"/>
        <v>1.6256445696666844</v>
      </c>
      <c r="AB271" s="258">
        <f t="shared" si="155"/>
        <v>1.8686646582417152</v>
      </c>
      <c r="AC271" s="258">
        <f t="shared" ref="AC271" si="156">AC268/AC269</f>
        <v>1.7578125</v>
      </c>
      <c r="AE271" s="42">
        <f t="shared" si="147"/>
        <v>0.62601715879120978</v>
      </c>
      <c r="AF271" s="55"/>
      <c r="AG271" s="55"/>
      <c r="AH271" s="55"/>
      <c r="AI271" s="55"/>
      <c r="AR271" s="55"/>
      <c r="AS271" s="55"/>
    </row>
    <row r="272" spans="1:50" s="44" customFormat="1" ht="30" hidden="1" customHeight="1" x14ac:dyDescent="0.2">
      <c r="A272" s="172" t="s">
        <v>130</v>
      </c>
      <c r="B272" s="199">
        <v>12</v>
      </c>
      <c r="C272" s="199"/>
      <c r="D272" s="199"/>
      <c r="E272" s="199">
        <f>SUM(I272:AC272)</f>
        <v>0</v>
      </c>
      <c r="F272" s="201">
        <f t="shared" si="142"/>
        <v>0</v>
      </c>
      <c r="G272" s="201" t="e">
        <f t="shared" si="145"/>
        <v>#DIV/0!</v>
      </c>
      <c r="H272" s="230"/>
      <c r="I272" s="214"/>
      <c r="J272" s="214"/>
      <c r="K272" s="214"/>
      <c r="L272" s="214"/>
      <c r="M272" s="214"/>
      <c r="N272" s="214"/>
      <c r="O272" s="214"/>
      <c r="P272" s="214"/>
      <c r="Q272" s="214"/>
      <c r="R272" s="214"/>
      <c r="S272" s="214"/>
      <c r="T272" s="223"/>
      <c r="U272" s="214"/>
      <c r="V272" s="214"/>
      <c r="W272" s="214"/>
      <c r="X272" s="214"/>
      <c r="Y272" s="214"/>
      <c r="Z272" s="214"/>
      <c r="AA272" s="214"/>
      <c r="AB272" s="214"/>
      <c r="AC272" s="214"/>
      <c r="AE272" s="42" t="e">
        <f t="shared" si="147"/>
        <v>#DIV/0!</v>
      </c>
      <c r="AF272" s="45"/>
      <c r="AG272" s="45"/>
      <c r="AH272" s="45"/>
      <c r="AI272" s="45"/>
      <c r="AR272" s="45"/>
      <c r="AS272" s="45"/>
    </row>
    <row r="273" spans="1:45" s="44" customFormat="1" ht="30" hidden="1" customHeight="1" x14ac:dyDescent="0.2">
      <c r="A273" s="171" t="s">
        <v>128</v>
      </c>
      <c r="B273" s="199">
        <v>8</v>
      </c>
      <c r="C273" s="199"/>
      <c r="D273" s="199"/>
      <c r="E273" s="199">
        <f>E272*0.7</f>
        <v>0</v>
      </c>
      <c r="F273" s="201">
        <f t="shared" si="142"/>
        <v>0</v>
      </c>
      <c r="G273" s="201" t="e">
        <f t="shared" si="145"/>
        <v>#DIV/0!</v>
      </c>
      <c r="H273" s="230"/>
      <c r="I273" s="226"/>
      <c r="J273" s="226"/>
      <c r="K273" s="226"/>
      <c r="L273" s="226"/>
      <c r="M273" s="226"/>
      <c r="N273" s="226"/>
      <c r="O273" s="226"/>
      <c r="P273" s="226"/>
      <c r="Q273" s="226"/>
      <c r="R273" s="226"/>
      <c r="S273" s="226"/>
      <c r="T273" s="223"/>
      <c r="U273" s="226"/>
      <c r="V273" s="226"/>
      <c r="W273" s="226"/>
      <c r="X273" s="226"/>
      <c r="Y273" s="226"/>
      <c r="Z273" s="226"/>
      <c r="AA273" s="226"/>
      <c r="AB273" s="226"/>
      <c r="AC273" s="226"/>
      <c r="AE273" s="42" t="e">
        <f t="shared" si="147"/>
        <v>#DIV/0!</v>
      </c>
      <c r="AF273" s="45"/>
      <c r="AG273" s="45"/>
      <c r="AH273" s="45"/>
      <c r="AI273" s="45"/>
      <c r="AR273" s="45"/>
      <c r="AS273" s="45"/>
    </row>
    <row r="274" spans="1:45" s="44" customFormat="1" ht="47.25" hidden="1" customHeight="1" x14ac:dyDescent="0.2">
      <c r="A274" s="169" t="s">
        <v>131</v>
      </c>
      <c r="B274" s="199"/>
      <c r="C274" s="199"/>
      <c r="D274" s="199"/>
      <c r="E274" s="199">
        <f>SUM(I274:AC274)</f>
        <v>5182</v>
      </c>
      <c r="F274" s="201" t="e">
        <f t="shared" si="142"/>
        <v>#DIV/0!</v>
      </c>
      <c r="G274" s="201"/>
      <c r="H274" s="230">
        <v>5</v>
      </c>
      <c r="I274" s="223"/>
      <c r="J274" s="223">
        <v>2000</v>
      </c>
      <c r="K274" s="223"/>
      <c r="L274" s="223">
        <v>1000</v>
      </c>
      <c r="M274" s="223">
        <v>838</v>
      </c>
      <c r="N274" s="223"/>
      <c r="O274" s="223"/>
      <c r="P274" s="223"/>
      <c r="Q274" s="223">
        <v>775</v>
      </c>
      <c r="R274" s="223"/>
      <c r="S274" s="223"/>
      <c r="T274" s="223"/>
      <c r="U274" s="223"/>
      <c r="V274" s="223"/>
      <c r="W274" s="223"/>
      <c r="X274" s="223"/>
      <c r="Y274" s="223"/>
      <c r="Z274" s="223"/>
      <c r="AA274" s="223">
        <v>569</v>
      </c>
      <c r="AB274" s="223"/>
      <c r="AC274" s="223"/>
      <c r="AE274" s="42">
        <f t="shared" si="147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171" t="s">
        <v>128</v>
      </c>
      <c r="B275" s="199"/>
      <c r="C275" s="199"/>
      <c r="D275" s="199"/>
      <c r="E275" s="199">
        <f>E274*0.2</f>
        <v>1036.4000000000001</v>
      </c>
      <c r="F275" s="201" t="e">
        <f t="shared" si="142"/>
        <v>#DIV/0!</v>
      </c>
      <c r="G275" s="201" t="e">
        <f t="shared" si="145"/>
        <v>#DIV/0!</v>
      </c>
      <c r="H275" s="230"/>
      <c r="I275" s="226"/>
      <c r="J275" s="226"/>
      <c r="K275" s="226"/>
      <c r="L275" s="226"/>
      <c r="M275" s="226"/>
      <c r="N275" s="226"/>
      <c r="O275" s="226"/>
      <c r="P275" s="226"/>
      <c r="Q275" s="226"/>
      <c r="R275" s="226"/>
      <c r="S275" s="226"/>
      <c r="T275" s="223"/>
      <c r="U275" s="226"/>
      <c r="V275" s="226"/>
      <c r="W275" s="226"/>
      <c r="X275" s="226"/>
      <c r="Y275" s="226"/>
      <c r="Z275" s="226"/>
      <c r="AA275" s="226"/>
      <c r="AB275" s="226"/>
      <c r="AC275" s="226"/>
      <c r="AE275" s="42">
        <f t="shared" si="147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69" t="s">
        <v>146</v>
      </c>
      <c r="B276" s="199" t="e">
        <f>277:289</f>
        <v>#VALUE!</v>
      </c>
      <c r="C276" s="199"/>
      <c r="D276" s="199"/>
      <c r="E276" s="199">
        <f>SUM(I276:AC276)</f>
        <v>0</v>
      </c>
      <c r="F276" s="201" t="e">
        <f t="shared" si="142"/>
        <v>#VALUE!</v>
      </c>
      <c r="G276" s="201" t="e">
        <f t="shared" si="145"/>
        <v>#DIV/0!</v>
      </c>
      <c r="H276" s="230"/>
      <c r="I276" s="223"/>
      <c r="J276" s="223"/>
      <c r="K276" s="223"/>
      <c r="L276" s="223"/>
      <c r="M276" s="223"/>
      <c r="N276" s="223"/>
      <c r="O276" s="223"/>
      <c r="P276" s="223"/>
      <c r="Q276" s="223"/>
      <c r="R276" s="223"/>
      <c r="S276" s="223"/>
      <c r="T276" s="223"/>
      <c r="U276" s="223"/>
      <c r="V276" s="223"/>
      <c r="W276" s="223"/>
      <c r="X276" s="223"/>
      <c r="Y276" s="223"/>
      <c r="Z276" s="223"/>
      <c r="AA276" s="223"/>
      <c r="AB276" s="223"/>
      <c r="AC276" s="223"/>
      <c r="AE276" s="42" t="e">
        <f t="shared" si="147"/>
        <v>#DIV/0!</v>
      </c>
      <c r="AF276" s="45"/>
      <c r="AG276" s="45"/>
      <c r="AH276" s="45"/>
      <c r="AI276" s="45"/>
      <c r="AR276" s="45"/>
      <c r="AS276" s="45"/>
    </row>
    <row r="277" spans="1:45" s="44" customFormat="1" ht="86.25" customHeight="1" x14ac:dyDescent="0.2">
      <c r="A277" s="169" t="s">
        <v>132</v>
      </c>
      <c r="B277" s="199">
        <f>B275+B273+B270+B266+B262</f>
        <v>209043.12</v>
      </c>
      <c r="C277" s="199"/>
      <c r="D277" s="199"/>
      <c r="E277" s="199">
        <f>E275+E273+E270+E266+E262</f>
        <v>244906.32800000001</v>
      </c>
      <c r="F277" s="215">
        <f t="shared" ref="F277:F288" si="157">E277/B277</f>
        <v>1.1715589013405465</v>
      </c>
      <c r="G277" s="201"/>
      <c r="H277" s="230">
        <v>21</v>
      </c>
      <c r="I277" s="226">
        <f>I275+I273+I270+I266+I262</f>
        <v>922.05000000000007</v>
      </c>
      <c r="J277" s="226">
        <f t="shared" ref="J277:Y277" si="158">J275+J273+J270+J266+J262</f>
        <v>6388.5999999999995</v>
      </c>
      <c r="K277" s="226">
        <f t="shared" si="158"/>
        <v>19869.810000000001</v>
      </c>
      <c r="L277" s="226">
        <f t="shared" si="158"/>
        <v>15224.080000000002</v>
      </c>
      <c r="M277" s="226">
        <f t="shared" si="158"/>
        <v>8073.15</v>
      </c>
      <c r="N277" s="226">
        <f t="shared" si="158"/>
        <v>6654</v>
      </c>
      <c r="O277" s="226">
        <f t="shared" si="158"/>
        <v>4371.7000000000007</v>
      </c>
      <c r="P277" s="226">
        <f t="shared" si="158"/>
        <v>16728.400000000001</v>
      </c>
      <c r="Q277" s="226">
        <f t="shared" si="158"/>
        <v>11957.67</v>
      </c>
      <c r="R277" s="226">
        <f t="shared" si="158"/>
        <v>11608.75</v>
      </c>
      <c r="S277" s="226">
        <f t="shared" si="158"/>
        <v>5972.73</v>
      </c>
      <c r="T277" s="226">
        <f t="shared" si="158"/>
        <v>16158.99</v>
      </c>
      <c r="U277" s="226">
        <f t="shared" si="158"/>
        <v>5145.75</v>
      </c>
      <c r="V277" s="226">
        <f t="shared" si="158"/>
        <v>2541.2650000000003</v>
      </c>
      <c r="W277" s="226">
        <f t="shared" si="158"/>
        <v>10201.83</v>
      </c>
      <c r="X277" s="226">
        <f t="shared" si="158"/>
        <v>34668.772999999994</v>
      </c>
      <c r="Y277" s="226">
        <f t="shared" si="158"/>
        <v>5345</v>
      </c>
      <c r="Z277" s="226">
        <f>Z275+Z273+Z270+Z266+Z262</f>
        <v>594</v>
      </c>
      <c r="AA277" s="226">
        <f>AA275+AA273+AA270+AA266+AA262</f>
        <v>8473.25</v>
      </c>
      <c r="AB277" s="226">
        <f>AB275+AB273+AB270+AB266+AB262</f>
        <v>37178.189999999995</v>
      </c>
      <c r="AC277" s="226">
        <f>AC275+AC273+AC270+AC266+AC262</f>
        <v>15791.94</v>
      </c>
      <c r="AD277" s="58">
        <f t="shared" ref="AD277" si="159">AD275+AD273+AD270+AD266+AD262</f>
        <v>0</v>
      </c>
      <c r="AE277" s="42">
        <f t="shared" si="147"/>
        <v>0.14155931895724636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121.5" x14ac:dyDescent="0.2">
      <c r="A278" s="171" t="s">
        <v>151</v>
      </c>
      <c r="B278" s="199">
        <v>73664</v>
      </c>
      <c r="C278" s="199"/>
      <c r="D278" s="199"/>
      <c r="E278" s="199">
        <f>SUM(I278:AC278)</f>
        <v>74465.899999999994</v>
      </c>
      <c r="F278" s="215">
        <f t="shared" si="157"/>
        <v>1.0108859144222415</v>
      </c>
      <c r="G278" s="201"/>
      <c r="H278" s="230"/>
      <c r="I278" s="226">
        <v>323.5</v>
      </c>
      <c r="J278" s="226">
        <v>2186.1</v>
      </c>
      <c r="K278" s="226">
        <v>6718.2999999999993</v>
      </c>
      <c r="L278" s="226">
        <v>7270.4999999999991</v>
      </c>
      <c r="M278" s="226">
        <v>2681.3999999999996</v>
      </c>
      <c r="N278" s="226">
        <v>2652.8</v>
      </c>
      <c r="O278" s="226">
        <v>1003.3</v>
      </c>
      <c r="P278" s="226">
        <v>6033.8</v>
      </c>
      <c r="Q278" s="226">
        <v>3181</v>
      </c>
      <c r="R278" s="226">
        <v>3148.8</v>
      </c>
      <c r="S278" s="226">
        <v>2123.5</v>
      </c>
      <c r="T278" s="223">
        <v>4305.8999999999996</v>
      </c>
      <c r="U278" s="226">
        <v>2075.6</v>
      </c>
      <c r="V278" s="226">
        <v>1263.5999999999999</v>
      </c>
      <c r="W278" s="226">
        <v>2488.6</v>
      </c>
      <c r="X278" s="226">
        <v>10397.5</v>
      </c>
      <c r="Y278" s="226">
        <v>1318.2999999999997</v>
      </c>
      <c r="Z278" s="226">
        <v>284</v>
      </c>
      <c r="AA278" s="226">
        <v>2170.5</v>
      </c>
      <c r="AB278" s="226">
        <v>7667.7</v>
      </c>
      <c r="AC278" s="226">
        <v>5171.2</v>
      </c>
      <c r="AE278" s="42">
        <f t="shared" si="147"/>
        <v>0.13962766850330152</v>
      </c>
      <c r="AF278" s="45"/>
      <c r="AG278" s="45"/>
      <c r="AH278" s="45"/>
      <c r="AI278" s="45"/>
      <c r="AR278" s="45"/>
      <c r="AS278" s="45"/>
    </row>
    <row r="279" spans="1:45" s="44" customFormat="1" ht="79.5" x14ac:dyDescent="0.2">
      <c r="A279" s="172" t="s">
        <v>145</v>
      </c>
      <c r="B279" s="218">
        <f>B277/B278*10</f>
        <v>28.377921372719371</v>
      </c>
      <c r="C279" s="218"/>
      <c r="D279" s="218"/>
      <c r="E279" s="218">
        <f>E277/E278*10</f>
        <v>32.888386227790171</v>
      </c>
      <c r="F279" s="215">
        <f>E279/B279</f>
        <v>1.1589427497465286</v>
      </c>
      <c r="G279" s="201"/>
      <c r="H279" s="230">
        <v>21</v>
      </c>
      <c r="I279" s="284">
        <f>I277/I278*10</f>
        <v>28.502318392581145</v>
      </c>
      <c r="J279" s="284">
        <f>J277/J278*10</f>
        <v>29.223731759754813</v>
      </c>
      <c r="K279" s="284">
        <f t="shared" ref="K279:Z279" si="160">K277/K278*10</f>
        <v>29.575651578524337</v>
      </c>
      <c r="L279" s="284">
        <f>L277/L278*10</f>
        <v>20.939522728835712</v>
      </c>
      <c r="M279" s="284">
        <f t="shared" si="160"/>
        <v>30.107965987916764</v>
      </c>
      <c r="N279" s="284">
        <f t="shared" si="160"/>
        <v>25.082931242460795</v>
      </c>
      <c r="O279" s="284">
        <f t="shared" si="160"/>
        <v>43.573208412239623</v>
      </c>
      <c r="P279" s="284">
        <f t="shared" si="160"/>
        <v>27.72448539891942</v>
      </c>
      <c r="Q279" s="284">
        <f>Q277/Q278*10</f>
        <v>37.590914806664571</v>
      </c>
      <c r="R279" s="284">
        <f t="shared" si="160"/>
        <v>36.867219258130078</v>
      </c>
      <c r="S279" s="284">
        <f>S277/S278*10</f>
        <v>28.126818931010121</v>
      </c>
      <c r="T279" s="284">
        <f t="shared" si="160"/>
        <v>37.527555214937649</v>
      </c>
      <c r="U279" s="284">
        <f t="shared" si="160"/>
        <v>24.791626517633457</v>
      </c>
      <c r="V279" s="284">
        <f t="shared" si="160"/>
        <v>20.111308958531183</v>
      </c>
      <c r="W279" s="284">
        <f t="shared" si="160"/>
        <v>40.994253797315764</v>
      </c>
      <c r="X279" s="284">
        <f>X277/X278*10</f>
        <v>33.343373887953831</v>
      </c>
      <c r="Y279" s="284">
        <f t="shared" si="160"/>
        <v>40.544640825305329</v>
      </c>
      <c r="Z279" s="284">
        <f t="shared" si="160"/>
        <v>20.91549295774648</v>
      </c>
      <c r="AA279" s="284">
        <f>AA277/AA278*10</f>
        <v>39.038240036857864</v>
      </c>
      <c r="AB279" s="284">
        <f>AB277/AB278*10</f>
        <v>48.48675613286904</v>
      </c>
      <c r="AC279" s="284">
        <f t="shared" ref="AC279:AD279" si="161">AC277/AC278*10</f>
        <v>30.538250309405942</v>
      </c>
      <c r="AD279" s="59" t="e">
        <f t="shared" si="161"/>
        <v>#DIV/0!</v>
      </c>
      <c r="AE279" s="42">
        <f t="shared" si="147"/>
        <v>1.013834295699775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78"/>
      <c r="B280" s="79"/>
      <c r="C280" s="79"/>
      <c r="D280" s="79"/>
      <c r="E280" s="78"/>
      <c r="F280" s="74" t="e">
        <f t="shared" si="157"/>
        <v>#DIV/0!</v>
      </c>
      <c r="G280" s="77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</row>
    <row r="281" spans="1:45" ht="27" hidden="1" customHeight="1" x14ac:dyDescent="0.25">
      <c r="A281" s="73" t="s">
        <v>164</v>
      </c>
      <c r="B281" s="80"/>
      <c r="C281" s="80"/>
      <c r="D281" s="80"/>
      <c r="E281" s="81">
        <f>SUM(I281:AC281)</f>
        <v>0</v>
      </c>
      <c r="F281" s="74" t="e">
        <f t="shared" si="157"/>
        <v>#DIV/0!</v>
      </c>
      <c r="G281" s="74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18" hidden="1" customHeight="1" x14ac:dyDescent="0.25">
      <c r="A282" s="73" t="s">
        <v>168</v>
      </c>
      <c r="B282" s="80">
        <v>108</v>
      </c>
      <c r="C282" s="80"/>
      <c r="D282" s="80"/>
      <c r="E282" s="81">
        <f>SUM(I282:AC282)</f>
        <v>0</v>
      </c>
      <c r="F282" s="74">
        <f t="shared" si="157"/>
        <v>0</v>
      </c>
      <c r="G282" s="74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</row>
    <row r="283" spans="1:45" ht="18" hidden="1" customHeight="1" x14ac:dyDescent="0.25">
      <c r="A283" s="76"/>
      <c r="B283" s="82"/>
      <c r="C283" s="82"/>
      <c r="D283" s="82"/>
      <c r="E283" s="83"/>
      <c r="F283" s="74" t="e">
        <f t="shared" si="157"/>
        <v>#DIV/0!</v>
      </c>
      <c r="G283" s="72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</row>
    <row r="284" spans="1:45" ht="24" hidden="1" customHeight="1" x14ac:dyDescent="0.35">
      <c r="A284" s="84" t="s">
        <v>133</v>
      </c>
      <c r="B284" s="82"/>
      <c r="C284" s="82"/>
      <c r="D284" s="82"/>
      <c r="E284" s="83">
        <f>SUM(I284:AC284)</f>
        <v>0</v>
      </c>
      <c r="F284" s="74" t="e">
        <f t="shared" si="157"/>
        <v>#DIV/0!</v>
      </c>
      <c r="G284" s="72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</row>
    <row r="285" spans="1:45" s="61" customFormat="1" ht="21" hidden="1" customHeight="1" x14ac:dyDescent="0.35">
      <c r="A285" s="85" t="s">
        <v>134</v>
      </c>
      <c r="B285" s="86"/>
      <c r="C285" s="86"/>
      <c r="D285" s="86"/>
      <c r="E285" s="87">
        <f>SUM(I285:AC285)</f>
        <v>0</v>
      </c>
      <c r="F285" s="74" t="e">
        <f t="shared" si="157"/>
        <v>#DIV/0!</v>
      </c>
      <c r="G285" s="74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85" t="s">
        <v>202</v>
      </c>
      <c r="B286" s="86"/>
      <c r="C286" s="86"/>
      <c r="D286" s="86"/>
      <c r="E286" s="87">
        <f>SUM(I286:AC286)</f>
        <v>0</v>
      </c>
      <c r="F286" s="74" t="e">
        <f t="shared" si="157"/>
        <v>#DIV/0!</v>
      </c>
      <c r="G286" s="74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88"/>
      <c r="B287" s="89"/>
      <c r="C287" s="89"/>
      <c r="D287" s="89"/>
      <c r="E287" s="88"/>
      <c r="F287" s="74" t="e">
        <f t="shared" si="157"/>
        <v>#DIV/0!</v>
      </c>
      <c r="G287" s="77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88" t="s">
        <v>135</v>
      </c>
      <c r="B288" s="89"/>
      <c r="C288" s="89"/>
      <c r="D288" s="89"/>
      <c r="E288" s="88"/>
      <c r="F288" s="74" t="e">
        <f t="shared" si="157"/>
        <v>#DIV/0!</v>
      </c>
      <c r="G288" s="77"/>
      <c r="H288" s="88"/>
      <c r="I288" s="88"/>
      <c r="J288" s="88"/>
      <c r="K288" s="88">
        <v>6300</v>
      </c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90"/>
      <c r="B289" s="91"/>
      <c r="C289" s="91"/>
      <c r="D289" s="91"/>
      <c r="E289" s="91"/>
      <c r="F289" s="91"/>
      <c r="G289" s="91"/>
      <c r="H289" s="91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46" ht="41.25" hidden="1" customHeight="1" x14ac:dyDescent="0.35">
      <c r="A290" s="324"/>
      <c r="B290" s="324"/>
      <c r="C290" s="324"/>
      <c r="D290" s="324"/>
      <c r="E290" s="324"/>
      <c r="F290" s="324"/>
      <c r="G290" s="324"/>
      <c r="H290" s="324"/>
      <c r="I290" s="324"/>
      <c r="J290" s="324"/>
      <c r="K290" s="324"/>
      <c r="L290" s="324"/>
      <c r="M290" s="324"/>
      <c r="N290" s="324"/>
      <c r="O290" s="324"/>
      <c r="P290" s="324"/>
      <c r="Q290" s="324"/>
      <c r="R290" s="324"/>
      <c r="S290" s="324"/>
      <c r="T290" s="324"/>
      <c r="U290" s="324"/>
      <c r="V290" s="324"/>
      <c r="W290" s="324"/>
      <c r="X290" s="324"/>
      <c r="Y290" s="324"/>
      <c r="Z290" s="324"/>
      <c r="AA290" s="324"/>
      <c r="AB290" s="324"/>
      <c r="AC290" s="324"/>
    </row>
    <row r="291" spans="1:46" ht="20.25" hidden="1" customHeight="1" x14ac:dyDescent="0.25">
      <c r="A291" s="322"/>
      <c r="B291" s="323"/>
      <c r="C291" s="323"/>
      <c r="D291" s="323"/>
      <c r="E291" s="323"/>
      <c r="F291" s="323"/>
      <c r="G291" s="323"/>
      <c r="H291" s="323"/>
      <c r="I291" s="323"/>
      <c r="J291" s="323"/>
      <c r="K291" s="323"/>
      <c r="L291" s="323"/>
      <c r="M291" s="323"/>
      <c r="N291" s="323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16.5" hidden="1" customHeight="1" x14ac:dyDescent="0.25">
      <c r="A292" s="92"/>
      <c r="B292" s="16"/>
      <c r="C292" s="16"/>
      <c r="D292" s="16"/>
      <c r="E292" s="16"/>
      <c r="F292" s="16"/>
      <c r="G292" s="16"/>
      <c r="H292" s="16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46" ht="9" hidden="1" customHeight="1" x14ac:dyDescent="0.25">
      <c r="A293" s="93"/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</row>
    <row r="294" spans="1:46" s="10" customFormat="1" ht="48.75" hidden="1" customHeight="1" x14ac:dyDescent="0.2">
      <c r="A294" s="75" t="s">
        <v>136</v>
      </c>
      <c r="B294" s="4"/>
      <c r="C294" s="4"/>
      <c r="D294" s="4"/>
      <c r="E294" s="4">
        <f>SUM(I294:AC294)</f>
        <v>259083</v>
      </c>
      <c r="F294" s="4"/>
      <c r="G294" s="71"/>
      <c r="H294" s="71"/>
      <c r="I294" s="1">
        <v>9345</v>
      </c>
      <c r="J294" s="1">
        <v>9100</v>
      </c>
      <c r="K294" s="1">
        <v>16579</v>
      </c>
      <c r="L294" s="1">
        <v>16195</v>
      </c>
      <c r="M294" s="1">
        <v>7250</v>
      </c>
      <c r="N294" s="1">
        <v>17539</v>
      </c>
      <c r="O294" s="1">
        <v>12001</v>
      </c>
      <c r="P294" s="1">
        <v>14609</v>
      </c>
      <c r="Q294" s="1">
        <v>13004</v>
      </c>
      <c r="R294" s="1">
        <v>3780</v>
      </c>
      <c r="S294" s="1">
        <v>8536</v>
      </c>
      <c r="T294" s="1">
        <v>11438</v>
      </c>
      <c r="U294" s="1">
        <v>16561</v>
      </c>
      <c r="V294" s="1">
        <v>15418</v>
      </c>
      <c r="W294" s="1">
        <v>18986</v>
      </c>
      <c r="X294" s="1">
        <v>13238</v>
      </c>
      <c r="Y294" s="1">
        <v>7143</v>
      </c>
      <c r="Z294" s="1">
        <v>4504</v>
      </c>
      <c r="AA294" s="1">
        <v>11688</v>
      </c>
      <c r="AB294" s="1">
        <v>21385</v>
      </c>
      <c r="AC294" s="1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4" t="s">
        <v>137</v>
      </c>
      <c r="B295" s="17"/>
      <c r="C295" s="17"/>
      <c r="D295" s="17"/>
      <c r="E295" s="4">
        <f>SUM(I295:AC295)</f>
        <v>380</v>
      </c>
      <c r="F295" s="4"/>
      <c r="G295" s="4"/>
      <c r="H295" s="4"/>
      <c r="I295" s="14">
        <v>16</v>
      </c>
      <c r="J295" s="14">
        <v>21</v>
      </c>
      <c r="K295" s="14">
        <v>32</v>
      </c>
      <c r="L295" s="14">
        <v>25</v>
      </c>
      <c r="M295" s="14">
        <v>16</v>
      </c>
      <c r="N295" s="14">
        <v>31</v>
      </c>
      <c r="O295" s="14">
        <v>14</v>
      </c>
      <c r="P295" s="14">
        <v>29</v>
      </c>
      <c r="Q295" s="14">
        <v>18</v>
      </c>
      <c r="R295" s="14">
        <v>8</v>
      </c>
      <c r="S295" s="14">
        <v>7</v>
      </c>
      <c r="T295" s="14">
        <v>15</v>
      </c>
      <c r="U295" s="14">
        <v>25</v>
      </c>
      <c r="V295" s="14">
        <v>31</v>
      </c>
      <c r="W295" s="14">
        <v>10</v>
      </c>
      <c r="X295" s="14">
        <v>8</v>
      </c>
      <c r="Y295" s="14">
        <v>8</v>
      </c>
      <c r="Z295" s="14">
        <v>6</v>
      </c>
      <c r="AA295" s="14">
        <v>12</v>
      </c>
      <c r="AB295" s="14">
        <v>35</v>
      </c>
      <c r="AC295" s="14">
        <v>13</v>
      </c>
    </row>
    <row r="296" spans="1:46" ht="0.6" hidden="1" customHeight="1" x14ac:dyDescent="0.25">
      <c r="A296" s="14" t="s">
        <v>138</v>
      </c>
      <c r="B296" s="17"/>
      <c r="C296" s="17"/>
      <c r="D296" s="17"/>
      <c r="E296" s="4">
        <f>SUM(I296:AC296)</f>
        <v>208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9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8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.4500000000000002" hidden="1" customHeight="1" x14ac:dyDescent="0.25">
      <c r="A297" s="14" t="s">
        <v>138</v>
      </c>
      <c r="B297" s="17"/>
      <c r="C297" s="17"/>
      <c r="D297" s="17"/>
      <c r="E297" s="4">
        <f>SUM(I297:AC297)</f>
        <v>194</v>
      </c>
      <c r="F297" s="4"/>
      <c r="G297" s="4"/>
      <c r="H297" s="4"/>
      <c r="I297" s="14">
        <v>10</v>
      </c>
      <c r="J297" s="14">
        <v>2</v>
      </c>
      <c r="K297" s="14">
        <v>42</v>
      </c>
      <c r="L297" s="14">
        <v>11</v>
      </c>
      <c r="M297" s="14">
        <v>2</v>
      </c>
      <c r="N297" s="14">
        <v>30</v>
      </c>
      <c r="O297" s="14">
        <v>9</v>
      </c>
      <c r="P297" s="14">
        <v>15</v>
      </c>
      <c r="Q297" s="14">
        <v>1</v>
      </c>
      <c r="R297" s="14">
        <v>2</v>
      </c>
      <c r="S297" s="14">
        <v>5</v>
      </c>
      <c r="T297" s="14">
        <v>1</v>
      </c>
      <c r="U297" s="14">
        <v>4</v>
      </c>
      <c r="V297" s="14">
        <v>1</v>
      </c>
      <c r="W297" s="14">
        <v>14</v>
      </c>
      <c r="X297" s="14">
        <v>2</v>
      </c>
      <c r="Y297" s="14">
        <v>1</v>
      </c>
      <c r="Z297" s="14">
        <v>2</v>
      </c>
      <c r="AA297" s="14">
        <v>16</v>
      </c>
      <c r="AB297" s="14">
        <v>16</v>
      </c>
      <c r="AC297" s="14">
        <v>8</v>
      </c>
    </row>
    <row r="298" spans="1:46" ht="24" hidden="1" customHeight="1" x14ac:dyDescent="0.25">
      <c r="A298" s="14" t="s">
        <v>75</v>
      </c>
      <c r="B298" s="4">
        <v>554</v>
      </c>
      <c r="C298" s="4"/>
      <c r="D298" s="4"/>
      <c r="E298" s="4">
        <f>SUM(I298:AC298)</f>
        <v>574</v>
      </c>
      <c r="F298" s="4"/>
      <c r="G298" s="4"/>
      <c r="H298" s="4"/>
      <c r="I298" s="95">
        <v>11</v>
      </c>
      <c r="J298" s="95">
        <v>15</v>
      </c>
      <c r="K298" s="95">
        <v>93</v>
      </c>
      <c r="L298" s="95">
        <v>30</v>
      </c>
      <c r="M298" s="95">
        <v>15</v>
      </c>
      <c r="N298" s="95">
        <v>55</v>
      </c>
      <c r="O298" s="95">
        <v>16</v>
      </c>
      <c r="P298" s="95">
        <v>18</v>
      </c>
      <c r="Q298" s="95">
        <v>16</v>
      </c>
      <c r="R298" s="95">
        <v>10</v>
      </c>
      <c r="S298" s="95">
        <v>11</v>
      </c>
      <c r="T298" s="95">
        <v>40</v>
      </c>
      <c r="U298" s="95">
        <v>22</v>
      </c>
      <c r="V298" s="95">
        <v>55</v>
      </c>
      <c r="W298" s="95">
        <v>14</v>
      </c>
      <c r="X298" s="95">
        <v>29</v>
      </c>
      <c r="Y298" s="95">
        <v>22</v>
      </c>
      <c r="Z298" s="95">
        <v>9</v>
      </c>
      <c r="AA298" s="95">
        <v>7</v>
      </c>
      <c r="AB298" s="95">
        <v>60</v>
      </c>
      <c r="AC298" s="95">
        <v>26</v>
      </c>
    </row>
    <row r="299" spans="1:46" ht="16.5" hidden="1" customHeight="1" x14ac:dyDescent="0.25"/>
    <row r="300" spans="1:46" s="14" customFormat="1" ht="16.5" hidden="1" customHeight="1" x14ac:dyDescent="0.25">
      <c r="A300" s="14" t="s">
        <v>141</v>
      </c>
      <c r="B300" s="17"/>
      <c r="C300" s="17"/>
      <c r="D300" s="17"/>
      <c r="E300" s="14">
        <f>SUM(I300:AC300)</f>
        <v>40</v>
      </c>
      <c r="I300" s="14">
        <v>3</v>
      </c>
      <c r="K300" s="14">
        <v>1</v>
      </c>
      <c r="L300" s="14">
        <v>6</v>
      </c>
      <c r="N300" s="14">
        <v>1</v>
      </c>
      <c r="Q300" s="14">
        <v>1</v>
      </c>
      <c r="S300" s="14">
        <v>2</v>
      </c>
      <c r="T300" s="14">
        <v>1</v>
      </c>
      <c r="U300" s="14">
        <v>3</v>
      </c>
      <c r="V300" s="14">
        <v>1</v>
      </c>
      <c r="W300" s="14">
        <v>3</v>
      </c>
      <c r="X300" s="14">
        <v>7</v>
      </c>
      <c r="Y300" s="14">
        <v>1</v>
      </c>
      <c r="Z300" s="14">
        <v>1</v>
      </c>
      <c r="AA300" s="14">
        <v>1</v>
      </c>
      <c r="AB300" s="14">
        <v>4</v>
      </c>
      <c r="AC300" s="14">
        <v>4</v>
      </c>
      <c r="AD300" s="64"/>
      <c r="AJ300" s="65"/>
      <c r="AQ300" s="64"/>
      <c r="AT300" s="65"/>
    </row>
    <row r="301" spans="1:46" ht="16.5" hidden="1" customHeight="1" x14ac:dyDescent="0.25"/>
    <row r="302" spans="1:46" ht="21" hidden="1" customHeight="1" x14ac:dyDescent="0.25">
      <c r="A302" s="14" t="s">
        <v>144</v>
      </c>
      <c r="B302" s="4">
        <v>45</v>
      </c>
      <c r="C302" s="4"/>
      <c r="D302" s="4"/>
      <c r="E302" s="4">
        <f>SUM(I302:AC302)</f>
        <v>58</v>
      </c>
      <c r="F302" s="4"/>
      <c r="G302" s="4"/>
      <c r="H302" s="4"/>
      <c r="I302" s="95">
        <v>5</v>
      </c>
      <c r="J302" s="95">
        <v>3</v>
      </c>
      <c r="K302" s="95"/>
      <c r="L302" s="95">
        <v>5</v>
      </c>
      <c r="M302" s="95">
        <v>2</v>
      </c>
      <c r="N302" s="95"/>
      <c r="O302" s="95">
        <v>2</v>
      </c>
      <c r="P302" s="95">
        <v>0</v>
      </c>
      <c r="Q302" s="95">
        <v>3</v>
      </c>
      <c r="R302" s="95">
        <v>3</v>
      </c>
      <c r="S302" s="95">
        <v>3</v>
      </c>
      <c r="T302" s="95">
        <v>2</v>
      </c>
      <c r="U302" s="95">
        <v>2</v>
      </c>
      <c r="V302" s="95">
        <v>10</v>
      </c>
      <c r="W302" s="95">
        <v>6</v>
      </c>
      <c r="X302" s="95">
        <v>6</v>
      </c>
      <c r="Y302" s="95">
        <v>1</v>
      </c>
      <c r="Z302" s="95">
        <v>1</v>
      </c>
      <c r="AA302" s="95">
        <v>4</v>
      </c>
      <c r="AB302" s="95"/>
      <c r="AC302" s="95"/>
    </row>
    <row r="303" spans="1:46" ht="16.5" hidden="1" customHeight="1" x14ac:dyDescent="0.25"/>
    <row r="304" spans="1:46" ht="16.5" hidden="1" customHeight="1" x14ac:dyDescent="0.25">
      <c r="I304" s="11">
        <v>7600</v>
      </c>
      <c r="J304" s="11">
        <v>3300</v>
      </c>
      <c r="K304" s="11">
        <v>2100</v>
      </c>
      <c r="L304" s="11">
        <v>5800</v>
      </c>
      <c r="M304" s="11">
        <v>2600</v>
      </c>
      <c r="N304" s="11">
        <v>6300</v>
      </c>
      <c r="O304" s="11">
        <v>3100</v>
      </c>
      <c r="P304" s="11">
        <v>3000</v>
      </c>
      <c r="Q304" s="11">
        <v>4300</v>
      </c>
      <c r="R304" s="11">
        <v>2200</v>
      </c>
      <c r="S304" s="11">
        <v>4000</v>
      </c>
      <c r="T304" s="11">
        <v>4900</v>
      </c>
      <c r="U304" s="11">
        <v>5100</v>
      </c>
      <c r="V304" s="11">
        <v>4900</v>
      </c>
      <c r="W304" s="11">
        <v>7500</v>
      </c>
      <c r="X304" s="11">
        <v>3400</v>
      </c>
      <c r="Y304" s="11">
        <v>2000</v>
      </c>
      <c r="Z304" s="11">
        <v>2000</v>
      </c>
      <c r="AA304" s="11">
        <v>6000</v>
      </c>
      <c r="AB304" s="11">
        <v>5600</v>
      </c>
      <c r="AC304" s="11">
        <v>2300</v>
      </c>
    </row>
    <row r="305" spans="1:45" ht="13.5" hidden="1" customHeight="1" x14ac:dyDescent="0.25"/>
    <row r="306" spans="1:45" ht="16.5" hidden="1" customHeight="1" x14ac:dyDescent="0.25">
      <c r="N306" s="11" t="s">
        <v>153</v>
      </c>
      <c r="W306" s="11" t="s">
        <v>156</v>
      </c>
      <c r="Y306" s="11" t="s">
        <v>154</v>
      </c>
      <c r="AB306" s="11" t="s">
        <v>155</v>
      </c>
      <c r="AC306" s="11" t="s">
        <v>152</v>
      </c>
    </row>
    <row r="307" spans="1:45" ht="16.5" hidden="1" customHeight="1" x14ac:dyDescent="0.25"/>
    <row r="308" spans="1:45" ht="22.5" hidden="1" customHeight="1" x14ac:dyDescent="0.25">
      <c r="A308" s="73" t="s">
        <v>169</v>
      </c>
      <c r="B308" s="17"/>
      <c r="C308" s="17"/>
      <c r="D308" s="17"/>
      <c r="E308" s="81">
        <f>SUM(I308:AC308)</f>
        <v>49</v>
      </c>
      <c r="F308" s="17"/>
      <c r="G308" s="17"/>
      <c r="H308" s="17"/>
      <c r="I308" s="14">
        <v>1</v>
      </c>
      <c r="J308" s="14">
        <v>2</v>
      </c>
      <c r="K308" s="14"/>
      <c r="L308" s="14">
        <v>2</v>
      </c>
      <c r="M308" s="14"/>
      <c r="N308" s="14">
        <v>3</v>
      </c>
      <c r="O308" s="14">
        <v>1</v>
      </c>
      <c r="P308" s="14">
        <v>1</v>
      </c>
      <c r="Q308" s="14">
        <v>8</v>
      </c>
      <c r="R308" s="14">
        <v>6</v>
      </c>
      <c r="S308" s="14">
        <v>1</v>
      </c>
      <c r="T308" s="14">
        <v>0</v>
      </c>
      <c r="U308" s="14">
        <v>1</v>
      </c>
      <c r="V308" s="14">
        <v>4</v>
      </c>
      <c r="W308" s="14">
        <v>3</v>
      </c>
      <c r="X308" s="14">
        <v>2</v>
      </c>
      <c r="Y308" s="14">
        <v>1</v>
      </c>
      <c r="Z308" s="14">
        <v>1</v>
      </c>
      <c r="AA308" s="14">
        <v>7</v>
      </c>
      <c r="AB308" s="14"/>
      <c r="AC308" s="14">
        <v>5</v>
      </c>
      <c r="AR308" s="11"/>
      <c r="AS308" s="11"/>
    </row>
    <row r="309" spans="1:45" hidden="1" x14ac:dyDescent="0.25"/>
    <row r="310" spans="1:45" hidden="1" x14ac:dyDescent="0.25">
      <c r="E310" s="12">
        <v>131503</v>
      </c>
      <c r="F310" s="12">
        <v>0.61502018062005714</v>
      </c>
      <c r="H310" s="12">
        <v>21</v>
      </c>
      <c r="I310" s="11">
        <v>8327</v>
      </c>
      <c r="J310" s="11">
        <v>5302</v>
      </c>
      <c r="K310" s="11">
        <v>13625</v>
      </c>
      <c r="L310" s="11">
        <v>6959</v>
      </c>
      <c r="M310" s="11">
        <v>1953</v>
      </c>
      <c r="N310" s="11">
        <v>10108</v>
      </c>
      <c r="O310" s="11">
        <v>4682</v>
      </c>
      <c r="P310" s="11">
        <v>7236</v>
      </c>
      <c r="Q310" s="11">
        <v>4955</v>
      </c>
      <c r="R310" s="11">
        <v>1778</v>
      </c>
      <c r="S310" s="11">
        <v>2151</v>
      </c>
      <c r="T310" s="11">
        <v>4490</v>
      </c>
      <c r="U310" s="11">
        <v>8940</v>
      </c>
      <c r="V310" s="11">
        <v>5313</v>
      </c>
      <c r="W310" s="11">
        <v>8101</v>
      </c>
      <c r="X310" s="11">
        <v>4187</v>
      </c>
      <c r="Y310" s="11">
        <v>3748</v>
      </c>
      <c r="Z310" s="11">
        <v>1948</v>
      </c>
      <c r="AA310" s="11">
        <v>4526</v>
      </c>
      <c r="AB310" s="11">
        <v>16714</v>
      </c>
      <c r="AC310" s="11">
        <v>6460</v>
      </c>
      <c r="AR310" s="11"/>
      <c r="AS310" s="11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2">
        <f>SUM(I315:AC315)</f>
        <v>91993</v>
      </c>
      <c r="I315" s="96">
        <v>7450</v>
      </c>
      <c r="J315" s="96">
        <v>2273</v>
      </c>
      <c r="K315" s="96">
        <v>2632</v>
      </c>
      <c r="L315" s="96">
        <v>5776</v>
      </c>
      <c r="M315" s="96">
        <v>2995</v>
      </c>
      <c r="N315" s="97">
        <v>5799</v>
      </c>
      <c r="O315" s="96">
        <v>4262</v>
      </c>
      <c r="P315" s="96">
        <v>3174</v>
      </c>
      <c r="Q315" s="96">
        <v>5009</v>
      </c>
      <c r="R315" s="96">
        <v>1437</v>
      </c>
      <c r="S315" s="96">
        <v>1895</v>
      </c>
      <c r="T315" s="97">
        <v>7055</v>
      </c>
      <c r="U315" s="96">
        <v>6899</v>
      </c>
      <c r="V315" s="96">
        <v>4489</v>
      </c>
      <c r="W315" s="97">
        <v>7908</v>
      </c>
      <c r="X315" s="96">
        <v>4099</v>
      </c>
      <c r="Y315" s="96">
        <v>2782</v>
      </c>
      <c r="Z315" s="96">
        <v>2085</v>
      </c>
      <c r="AA315" s="96">
        <v>6228</v>
      </c>
      <c r="AB315" s="96">
        <v>5162</v>
      </c>
      <c r="AC315" s="98">
        <v>2584</v>
      </c>
      <c r="AR315" s="11"/>
      <c r="AS315" s="11"/>
    </row>
    <row r="316" spans="1:45" hidden="1" x14ac:dyDescent="0.25">
      <c r="E316" s="12">
        <f>SUM(I316:AC316)</f>
        <v>-4497.1000000000004</v>
      </c>
      <c r="I316" s="66">
        <f t="shared" ref="I316:AC316" si="162">I20-I315</f>
        <v>-1735</v>
      </c>
      <c r="J316" s="66">
        <f t="shared" si="162"/>
        <v>968.59999999999991</v>
      </c>
      <c r="K316" s="66">
        <f t="shared" si="162"/>
        <v>-362</v>
      </c>
      <c r="L316" s="66">
        <f t="shared" si="162"/>
        <v>-1368</v>
      </c>
      <c r="M316" s="66">
        <f t="shared" si="162"/>
        <v>-681</v>
      </c>
      <c r="N316" s="66">
        <f t="shared" si="162"/>
        <v>883.80000000000018</v>
      </c>
      <c r="O316" s="66">
        <f t="shared" si="162"/>
        <v>-335</v>
      </c>
      <c r="P316" s="66">
        <f t="shared" si="162"/>
        <v>-248</v>
      </c>
      <c r="Q316" s="66">
        <f t="shared" si="162"/>
        <v>0</v>
      </c>
      <c r="R316" s="66">
        <f t="shared" si="162"/>
        <v>-73</v>
      </c>
      <c r="S316" s="66">
        <f t="shared" si="162"/>
        <v>449</v>
      </c>
      <c r="T316" s="66">
        <f t="shared" si="162"/>
        <v>-343</v>
      </c>
      <c r="U316" s="66">
        <f t="shared" si="162"/>
        <v>-170</v>
      </c>
      <c r="V316" s="66">
        <f t="shared" si="162"/>
        <v>-80</v>
      </c>
      <c r="W316" s="66">
        <f t="shared" si="162"/>
        <v>-50</v>
      </c>
      <c r="X316" s="66">
        <f t="shared" si="162"/>
        <v>334.5</v>
      </c>
      <c r="Y316" s="66">
        <f t="shared" si="162"/>
        <v>-70</v>
      </c>
      <c r="Z316" s="66">
        <f t="shared" si="162"/>
        <v>-589</v>
      </c>
      <c r="AA316" s="66">
        <f t="shared" si="162"/>
        <v>-419</v>
      </c>
      <c r="AB316" s="66">
        <f t="shared" si="162"/>
        <v>-277</v>
      </c>
      <c r="AC316" s="66">
        <f t="shared" si="162"/>
        <v>-333</v>
      </c>
      <c r="AR316" s="11"/>
      <c r="AS316" s="11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63" t="s">
        <v>199</v>
      </c>
      <c r="B320" s="99">
        <f>B42/$E42</f>
        <v>1.1205556068964686</v>
      </c>
      <c r="C320" s="99"/>
      <c r="D320" s="99"/>
      <c r="E320" s="99">
        <f>E42/$E42</f>
        <v>1</v>
      </c>
      <c r="F320" s="99">
        <f>F42/$E42</f>
        <v>4.4821342130268748E-6</v>
      </c>
      <c r="G320" s="99"/>
      <c r="H320" s="99">
        <f t="shared" ref="H320:AC320" si="163">H42/$E42</f>
        <v>1.0547209308866485E-4</v>
      </c>
      <c r="I320" s="67">
        <f t="shared" si="163"/>
        <v>9.7179977579646484E-2</v>
      </c>
      <c r="J320" s="67">
        <f t="shared" si="163"/>
        <v>3.0365917848288938E-2</v>
      </c>
      <c r="K320" s="67">
        <f t="shared" si="163"/>
        <v>6.4171230427393006E-2</v>
      </c>
      <c r="L320" s="67">
        <f t="shared" si="163"/>
        <v>7.0274548880790405E-2</v>
      </c>
      <c r="M320" s="67">
        <f t="shared" si="163"/>
        <v>3.7779099248235096E-2</v>
      </c>
      <c r="N320" s="67">
        <f t="shared" si="163"/>
        <v>5.9893081432491828E-2</v>
      </c>
      <c r="O320" s="67">
        <f t="shared" si="163"/>
        <v>3.1495975988524633E-2</v>
      </c>
      <c r="P320" s="67">
        <f t="shared" si="163"/>
        <v>4.7341902354940714E-2</v>
      </c>
      <c r="Q320" s="67">
        <f t="shared" si="163"/>
        <v>4.3384187623804145E-2</v>
      </c>
      <c r="R320" s="67">
        <f t="shared" si="163"/>
        <v>2.074435171829107E-2</v>
      </c>
      <c r="S320" s="67">
        <f t="shared" si="163"/>
        <v>2.0215484508660765E-2</v>
      </c>
      <c r="T320" s="67">
        <f t="shared" si="163"/>
        <v>4.4027065143582671E-2</v>
      </c>
      <c r="U320" s="67">
        <f t="shared" si="163"/>
        <v>5.5794737243903707E-2</v>
      </c>
      <c r="V320" s="67">
        <f t="shared" si="163"/>
        <v>5.3810857397712152E-2</v>
      </c>
      <c r="W320" s="67">
        <f t="shared" si="163"/>
        <v>5.673896360107842E-2</v>
      </c>
      <c r="X320" s="67">
        <f t="shared" si="163"/>
        <v>3.8292396767933265E-2</v>
      </c>
      <c r="Y320" s="67">
        <f t="shared" si="163"/>
        <v>3.7450126767410927E-2</v>
      </c>
      <c r="Z320" s="67">
        <f t="shared" si="163"/>
        <v>1.8944796910973515E-2</v>
      </c>
      <c r="AA320" s="67">
        <f t="shared" si="163"/>
        <v>3.9617327156351828E-2</v>
      </c>
      <c r="AB320" s="67">
        <f t="shared" si="163"/>
        <v>9.008823493958959E-2</v>
      </c>
      <c r="AC320" s="67">
        <f t="shared" si="163"/>
        <v>4.2389736460396732E-2</v>
      </c>
      <c r="AR320" s="11"/>
      <c r="AS320" s="11"/>
    </row>
    <row r="321" spans="1:45" hidden="1" x14ac:dyDescent="0.25">
      <c r="E321" s="12">
        <v>222344</v>
      </c>
      <c r="AR321" s="11"/>
      <c r="AS321" s="11"/>
    </row>
    <row r="322" spans="1:45" hidden="1" x14ac:dyDescent="0.25">
      <c r="E322" s="33">
        <f>E321-E42</f>
        <v>23239.199999999983</v>
      </c>
      <c r="AR322" s="11"/>
      <c r="AS322" s="11"/>
    </row>
    <row r="323" spans="1:45" x14ac:dyDescent="0.25">
      <c r="E323" s="12">
        <f>E322/6000</f>
        <v>3.8731999999999971</v>
      </c>
      <c r="AR323" s="11"/>
      <c r="AS323" s="11"/>
    </row>
    <row r="325" spans="1:45" x14ac:dyDescent="0.25">
      <c r="A325" s="11"/>
      <c r="B325" s="11"/>
      <c r="C325" s="11"/>
      <c r="D325" s="11"/>
      <c r="I325" s="67">
        <f t="shared" ref="I325:AD325" si="164">I64/$E64</f>
        <v>0.10321524366879159</v>
      </c>
      <c r="J325" s="67">
        <f t="shared" si="164"/>
        <v>1.3272024244957676E-2</v>
      </c>
      <c r="K325" s="67">
        <f t="shared" si="164"/>
        <v>0.11293412756470547</v>
      </c>
      <c r="L325" s="67">
        <f t="shared" si="164"/>
        <v>4.159264290939492E-2</v>
      </c>
      <c r="M325" s="67">
        <f t="shared" si="164"/>
        <v>2.3739854390915107E-2</v>
      </c>
      <c r="N325" s="67">
        <f t="shared" si="164"/>
        <v>3.6837705089351032E-2</v>
      </c>
      <c r="O325" s="67">
        <f t="shared" si="164"/>
        <v>2.0204131396523495E-2</v>
      </c>
      <c r="P325" s="67">
        <f t="shared" si="164"/>
        <v>5.1328944159960983E-2</v>
      </c>
      <c r="Q325" s="67">
        <f>Q64/$E64</f>
        <v>3.4416692792698642E-2</v>
      </c>
      <c r="R325" s="67">
        <f t="shared" si="164"/>
        <v>2.5516424565437002E-2</v>
      </c>
      <c r="S325" s="67">
        <f t="shared" si="164"/>
        <v>3.9937994217438252E-2</v>
      </c>
      <c r="T325" s="67">
        <f t="shared" si="164"/>
        <v>4.6713345177134498E-2</v>
      </c>
      <c r="U325" s="67">
        <f t="shared" si="164"/>
        <v>3.7516981920785869E-2</v>
      </c>
      <c r="V325" s="67">
        <f t="shared" si="164"/>
        <v>4.1157209043090538E-2</v>
      </c>
      <c r="W325" s="67">
        <f t="shared" si="164"/>
        <v>4.8803427735395546E-2</v>
      </c>
      <c r="X325" s="67">
        <f t="shared" si="164"/>
        <v>8.7853136865572862E-2</v>
      </c>
      <c r="Y325" s="67">
        <f t="shared" si="164"/>
        <v>2.0482809070958303E-2</v>
      </c>
      <c r="Z325" s="67">
        <f t="shared" si="164"/>
        <v>1.6232974535827498E-2</v>
      </c>
      <c r="AA325" s="67">
        <f t="shared" si="164"/>
        <v>5.8835824015048596E-2</v>
      </c>
      <c r="AB325" s="67">
        <f t="shared" si="164"/>
        <v>9.0744417737833982E-2</v>
      </c>
      <c r="AC325" s="67">
        <f t="shared" si="164"/>
        <v>4.8664088898178144E-2</v>
      </c>
      <c r="AD325" s="67">
        <f t="shared" si="164"/>
        <v>0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x14ac:dyDescent="0.25">
      <c r="A326" s="11"/>
      <c r="B326" s="11"/>
      <c r="C326" s="11"/>
      <c r="D326" s="11"/>
      <c r="K326" s="67">
        <f t="shared" ref="K326:AC326" si="165">K70/$E70</f>
        <v>0.16670005208124675</v>
      </c>
      <c r="L326" s="67">
        <f t="shared" si="165"/>
        <v>4.0423059973558752E-2</v>
      </c>
      <c r="M326" s="67">
        <f t="shared" si="165"/>
        <v>1.5544249028484435E-2</v>
      </c>
      <c r="N326" s="67">
        <f t="shared" si="165"/>
        <v>5.1680621769961139E-2</v>
      </c>
      <c r="O326" s="67">
        <f t="shared" si="165"/>
        <v>1.846881134569929E-2</v>
      </c>
      <c r="P326" s="67">
        <f t="shared" si="165"/>
        <v>5.7008933936941626E-2</v>
      </c>
      <c r="Q326" s="67">
        <f t="shared" si="165"/>
        <v>6.6904370818476827E-3</v>
      </c>
      <c r="R326" s="67">
        <f t="shared" si="165"/>
        <v>2.5920435879972756E-2</v>
      </c>
      <c r="S326" s="67">
        <f t="shared" si="165"/>
        <v>3.8620247586234523E-2</v>
      </c>
      <c r="T326" s="67">
        <f t="shared" si="165"/>
        <v>3.1929810504386841E-2</v>
      </c>
      <c r="U326" s="67">
        <f t="shared" si="165"/>
        <v>6.3779496013781495E-2</v>
      </c>
      <c r="V326" s="67">
        <f t="shared" si="165"/>
        <v>7.2232682985457319E-2</v>
      </c>
      <c r="W326" s="67">
        <f t="shared" si="165"/>
        <v>2.2394936100316495E-2</v>
      </c>
      <c r="X326" s="67">
        <f t="shared" si="165"/>
        <v>8.1767557389527665E-2</v>
      </c>
      <c r="Y326" s="67">
        <f t="shared" si="165"/>
        <v>2.0952686190457114E-2</v>
      </c>
      <c r="Z326" s="67">
        <f t="shared" si="165"/>
        <v>4.8475621970273629E-3</v>
      </c>
      <c r="AA326" s="67">
        <f t="shared" si="165"/>
        <v>8.7977244501422219E-2</v>
      </c>
      <c r="AB326" s="67">
        <f t="shared" si="165"/>
        <v>0.13981811626136773</v>
      </c>
      <c r="AC326" s="67">
        <f t="shared" si="165"/>
        <v>4.7273747045390807E-2</v>
      </c>
      <c r="AR326" s="11"/>
      <c r="AS326" s="11"/>
    </row>
    <row r="330" spans="1:45" x14ac:dyDescent="0.25">
      <c r="A330" s="11"/>
      <c r="B330" s="11"/>
      <c r="C330" s="11"/>
      <c r="D330" s="11"/>
      <c r="E330" s="33">
        <f>SUM(I330:AC330)</f>
        <v>307765.82</v>
      </c>
      <c r="I330" s="66">
        <f t="shared" ref="I330:AC330" si="166">I42+I55+I59+I61+I63++I64</f>
        <v>33938</v>
      </c>
      <c r="J330" s="66">
        <f t="shared" si="166"/>
        <v>8108.5</v>
      </c>
      <c r="K330" s="66">
        <f t="shared" si="166"/>
        <v>22125.7</v>
      </c>
      <c r="L330" s="66">
        <f t="shared" si="166"/>
        <v>18826.900000000001</v>
      </c>
      <c r="M330" s="66">
        <f t="shared" si="166"/>
        <v>10489.119999999999</v>
      </c>
      <c r="N330" s="66">
        <f t="shared" si="166"/>
        <v>19735</v>
      </c>
      <c r="O330" s="66">
        <f t="shared" si="166"/>
        <v>8710</v>
      </c>
      <c r="P330" s="66">
        <f t="shared" si="166"/>
        <v>14997</v>
      </c>
      <c r="Q330" s="66">
        <f t="shared" si="166"/>
        <v>11719</v>
      </c>
      <c r="R330" s="66">
        <f t="shared" si="166"/>
        <v>6399.3</v>
      </c>
      <c r="S330" s="66">
        <f t="shared" si="166"/>
        <v>8781</v>
      </c>
      <c r="T330" s="66">
        <f t="shared" si="166"/>
        <v>12337</v>
      </c>
      <c r="U330" s="66">
        <f t="shared" si="166"/>
        <v>17312</v>
      </c>
      <c r="V330" s="66">
        <f t="shared" si="166"/>
        <v>16261.1</v>
      </c>
      <c r="W330" s="66">
        <f t="shared" si="166"/>
        <v>16703.5</v>
      </c>
      <c r="X330" s="66">
        <f t="shared" si="166"/>
        <v>13765.2</v>
      </c>
      <c r="Y330" s="66">
        <f t="shared" si="166"/>
        <v>11357.5</v>
      </c>
      <c r="Z330" s="66">
        <f t="shared" si="166"/>
        <v>5257</v>
      </c>
      <c r="AA330" s="66">
        <f t="shared" si="166"/>
        <v>12934</v>
      </c>
      <c r="AB330" s="66">
        <f t="shared" si="166"/>
        <v>26009</v>
      </c>
      <c r="AC330" s="66">
        <f t="shared" si="166"/>
        <v>12000</v>
      </c>
      <c r="AR330" s="11"/>
      <c r="AS330" s="11"/>
    </row>
    <row r="335" spans="1:45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AD41-AD20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O358" s="11">
        <v>3416.2</v>
      </c>
    </row>
    <row r="359" spans="9:15" x14ac:dyDescent="0.25">
      <c r="I359" s="11">
        <v>4000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" right="0" top="0" bottom="0" header="0" footer="0"/>
  <pageSetup paperSize="8" scale="1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2024-11-19T08:12:42Z</cp:lastPrinted>
  <dcterms:created xsi:type="dcterms:W3CDTF">2017-06-08T05:54:08Z</dcterms:created>
  <dcterms:modified xsi:type="dcterms:W3CDTF">2024-11-19T11:50:05Z</dcterms:modified>
</cp:coreProperties>
</file>