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revisions/revisionLog112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2211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72.xml" ContentType="application/vnd.openxmlformats-officedocument.spreadsheetml.revisionLog+xml"/>
  <Override PartName="/xl/revisions/revisionLog141111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12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2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411111.xml" ContentType="application/vnd.openxmlformats-officedocument.spreadsheetml.revisionLog+xml"/>
  <Override PartName="/xl/revisions/revisionLog11121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71111.xml" ContentType="application/vnd.openxmlformats-officedocument.spreadsheetml.revisionLog+xml"/>
  <Override PartName="/xl/revisions/revisionLog172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62.xml" ContentType="application/vnd.openxmlformats-officedocument.spreadsheetml.revisionLog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19.xml" ContentType="application/vnd.openxmlformats-officedocument.spreadsheetml.revisionLo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revisions/revisionLog191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17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1212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71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711111.xml" ContentType="application/vnd.openxmlformats-officedocument.spreadsheetml.revisionLog+xml"/>
  <Override PartName="/xl/revisions/revisionLog18121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171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311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12.xml" ContentType="application/vnd.openxmlformats-officedocument.spreadsheetml.revisionLo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12211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6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72111.xml" ContentType="application/vnd.openxmlformats-officedocument.spreadsheetml.revisionLog+xml"/>
  <Override PartName="/xl/revisions/revisionLog1112.xml" ContentType="application/vnd.openxmlformats-officedocument.spreadsheetml.revisionLo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4111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10111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12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101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Лист5" sheetId="24" state="hidden" r:id="rId4"/>
    <sheet name="Але" sheetId="4" state="hidden" r:id="rId5"/>
    <sheet name="Сун" sheetId="5" state="hidden" r:id="rId6"/>
    <sheet name="Иль" sheetId="6" state="hidden" r:id="rId7"/>
    <sheet name="Кад" sheetId="7" state="hidden" r:id="rId8"/>
    <sheet name="Мор" sheetId="8" state="hidden" r:id="rId9"/>
    <sheet name="Мос" sheetId="9" state="hidden" r:id="rId10"/>
    <sheet name="Ори" sheetId="10" state="hidden" r:id="rId11"/>
    <sheet name="Сят" sheetId="11" state="hidden" r:id="rId12"/>
    <sheet name="Тор" sheetId="12" state="hidden" r:id="rId13"/>
    <sheet name="Хор" sheetId="13" state="hidden" r:id="rId14"/>
    <sheet name="Чум" sheetId="14" state="hidden" r:id="rId15"/>
    <sheet name="Шать" sheetId="15" state="hidden" r:id="rId16"/>
    <sheet name="Юнг" sheetId="16" state="hidden" r:id="rId17"/>
    <sheet name="Юсь" sheetId="17" state="hidden" r:id="rId18"/>
    <sheet name="Яра" sheetId="18" state="hidden" r:id="rId19"/>
    <sheet name="Ярос" sheetId="19" state="hidden" r:id="rId20"/>
    <sheet name="Лист1" sheetId="20" state="hidden" r:id="rId21"/>
    <sheet name="Лист2" sheetId="21" state="hidden" r:id="rId22"/>
    <sheet name="Лист3" sheetId="22" state="hidden" r:id="rId23"/>
    <sheet name="Лист4" sheetId="23" state="hidden" r:id="rId24"/>
    <sheet name="Лист6" sheetId="25" state="hidden" r:id="rId25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6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8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2" hidden="1">Тор!$A$1:$F$101</definedName>
    <definedName name="Z_1718F1EE_9F48_4DBE_9531_3B70F9C4A5DD_.wvu.PrintArea" localSheetId="16" hidden="1">Юнг!$A$1:$F$100</definedName>
    <definedName name="Z_1718F1EE_9F48_4DBE_9531_3B70F9C4A5DD_.wvu.PrintArea" localSheetId="18" hidden="1">Яра!$A$1:$F$102</definedName>
    <definedName name="Z_1718F1EE_9F48_4DBE_9531_3B70F9C4A5DD_.wvu.Rows" localSheetId="4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6" hidden="1">Иль!$19:$24,Иль!$57:$57,Иль!$59:$61,Иль!$67:$68,Иль!$77:$78,Иль!$80:$80,Иль!$85:$89,Иль!$92:$99,Иль!$142:$142</definedName>
    <definedName name="Z_1718F1EE_9F48_4DBE_9531_3B70F9C4A5DD_.wvu.Rows" localSheetId="7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20" hidden="1">Лист1!$82:$84</definedName>
    <definedName name="Z_1718F1EE_9F48_4DBE_9531_3B70F9C4A5DD_.wvu.Rows" localSheetId="8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9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10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5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1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2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3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4" hidden="1">Чум!$19:$24,Чум!$31:$39,Чум!$46:$49,Чум!$57:$57,Чум!$59:$61,Чум!$67:$68,Чум!$78:$79,Чум!$83:$87,Чум!$90:$97,Чум!$142:$142</definedName>
    <definedName name="Z_1718F1EE_9F48_4DBE_9531_3B70F9C4A5DD_.wvu.Rows" localSheetId="15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6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7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8" hidden="1">Яра!$19:$24,Яра!$30:$39,Яра!$46:$50,Яра!$58:$58,Яра!$60:$62,Яра!$68:$69,Яра!$79:$80,Яра!$84:$88,Яра!$91:$98,Яра!$143:$143</definedName>
    <definedName name="Z_1718F1EE_9F48_4DBE_9531_3B70F9C4A5DD_.wvu.Rows" localSheetId="19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6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8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2" hidden="1">Тор!$A$1:$F$101</definedName>
    <definedName name="Z_1A52382B_3765_4E8C_903F_6B8919B7242E_.wvu.PrintArea" localSheetId="13" hidden="1">Хор!$A$1:$F$98</definedName>
    <definedName name="Z_1A52382B_3765_4E8C_903F_6B8919B7242E_.wvu.PrintArea" localSheetId="14" hidden="1">Чум!$A$1:$F$101</definedName>
    <definedName name="Z_1A52382B_3765_4E8C_903F_6B8919B7242E_.wvu.PrintArea" localSheetId="15" hidden="1">Шать!$A$1:$F$101</definedName>
    <definedName name="Z_1A52382B_3765_4E8C_903F_6B8919B7242E_.wvu.PrintArea" localSheetId="16" hidden="1">Юнг!$A$1:$F$100</definedName>
    <definedName name="Z_1A52382B_3765_4E8C_903F_6B8919B7242E_.wvu.PrintArea" localSheetId="18" hidden="1">Яра!$A$1:$F$102</definedName>
    <definedName name="Z_1A52382B_3765_4E8C_903F_6B8919B7242E_.wvu.Rows" localSheetId="4" hidden="1">Але!$19:$24,Але!$44:$44,Але!$46:$46,Але!$53:$53,Але!$55:$56,Але!$63:$64,Але!$74:$75,Але!$79:$83,Але!$87:$89</definedName>
    <definedName name="Z_1A52382B_3765_4E8C_903F_6B8919B7242E_.wvu.Rows" localSheetId="6" hidden="1">Иль!$19:$24,Иль!$30:$31,Иль!$34:$34,Иль!$46:$46,Иль!#REF!,Иль!$59:$60,Иль!$67:$68,Иль!$77:$78,Иль!$80:$80,Иль!$92:$96</definedName>
    <definedName name="Z_1A52382B_3765_4E8C_903F_6B8919B7242E_.wvu.Rows" localSheetId="7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20" hidden="1">Лист1!$82:$84</definedName>
    <definedName name="Z_1A52382B_3765_4E8C_903F_6B8919B7242E_.wvu.Rows" localSheetId="8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9" hidden="1">Мос!$19:$24,Мос!$44:$44,Мос!$58:$58,Мос!$60:$61,Мос!$68:$69,Мос!$82:$82,Мос!$86:$90,Мос!$95:$100</definedName>
    <definedName name="Z_1A52382B_3765_4E8C_903F_6B8919B7242E_.wvu.Rows" localSheetId="10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район!$19:$19,район!$23:$23,район!$33:$35,район!$57:$58,район!#REF!,район!#REF!,район!#REF!,район!#REF!,район!#REF!,район!#REF!</definedName>
    <definedName name="Z_1A52382B_3765_4E8C_903F_6B8919B7242E_.wvu.Rows" localSheetId="1" hidden="1">Справка!#REF!</definedName>
    <definedName name="Z_1A52382B_3765_4E8C_903F_6B8919B7242E_.wvu.Rows" localSheetId="5" hidden="1">Сун!$19:$24,Сун!$50:$52,Сун!$59:$59,Сун!$61:$62,Сун!$69:$70,Сун!$80:$81,Сун!$83:$83,Сун!$89:$90,Сун!$94:$98</definedName>
    <definedName name="Z_1A52382B_3765_4E8C_903F_6B8919B7242E_.wvu.Rows" localSheetId="11" hidden="1">Сят!$19:$19,Сят!$45:$47,Сят!$57:$57,Сят!$59:$60,Сят!$67:$68,Сят!$83:$86,Сят!$90:$97</definedName>
    <definedName name="Z_1A52382B_3765_4E8C_903F_6B8919B7242E_.wvu.Rows" localSheetId="12" hidden="1">Тор!$19:$24,Тор!$32:$39,Тор!$46:$47,Тор!$49:$50,Тор!$57:$57,Тор!$59:$60,Тор!$67:$68,Тор!$75:$75,Тор!$79:$80,Тор!$84:$95</definedName>
    <definedName name="Z_1A52382B_3765_4E8C_903F_6B8919B7242E_.wvu.Rows" localSheetId="13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4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5" hidden="1">Шать!$19:$24,Шать!$31:$39,Шать!$46:$49,Шать!$57:$57,Шать!$59:$60,Шать!$67:$68,Шать!$78:$79,Шать!$83:$87,Шать!$90:$97</definedName>
    <definedName name="Z_1A52382B_3765_4E8C_903F_6B8919B7242E_.wvu.Rows" localSheetId="16" hidden="1">Юнг!$19:$24,Юнг!$31:$38,Юнг!$45:$49,Юнг!$56:$56,Юнг!$58:$59,Юнг!$66:$67,Юнг!$77:$77,Юнг!$82:$86,Юнг!$89:$96</definedName>
    <definedName name="Z_1A52382B_3765_4E8C_903F_6B8919B7242E_.wvu.Rows" localSheetId="17" hidden="1">Юсь!$20:$24,Юсь!$38:$38,Юсь!#REF!,Юсь!$45:$50,Юсь!$59:$59,Юсь!$61:$62,Юсь!$69:$70,Юсь!$80:$81,Юсь!$85:$89,Юсь!$92:$99</definedName>
    <definedName name="Z_1A52382B_3765_4E8C_903F_6B8919B7242E_.wvu.Rows" localSheetId="18" hidden="1">Яра!$19:$24,Яра!$46:$46,Яра!$48:$51,Яра!$58:$58,Яра!$60:$61,Яра!$68:$69,Яра!$79:$80,Яра!$84:$88,Яра!$91:$98</definedName>
    <definedName name="Z_1A52382B_3765_4E8C_903F_6B8919B7242E_.wvu.Rows" localSheetId="19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6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8" hidden="1">Мор!$A$1:$F$101</definedName>
    <definedName name="Z_3DCB9AAA_F09C_4EA6_B992_F93E466D374A_.wvu.PrintArea" localSheetId="2" hidden="1">район!$A$1:$G$202</definedName>
    <definedName name="Z_3DCB9AAA_F09C_4EA6_B992_F93E466D374A_.wvu.PrintArea" localSheetId="1" hidden="1">Справка!$A$1:$FE$31</definedName>
    <definedName name="Z_3DCB9AAA_F09C_4EA6_B992_F93E466D374A_.wvu.PrintArea" localSheetId="12" hidden="1">Тор!$A$1:$F$101</definedName>
    <definedName name="Z_3DCB9AAA_F09C_4EA6_B992_F93E466D374A_.wvu.PrintArea" localSheetId="16" hidden="1">Юнг!$A$1:$F$100</definedName>
    <definedName name="Z_3DCB9AAA_F09C_4EA6_B992_F93E466D374A_.wvu.PrintArea" localSheetId="18" hidden="1">Яра!$A$1:$F$102</definedName>
    <definedName name="Z_3DCB9AAA_F09C_4EA6_B992_F93E466D374A_.wvu.Rows" localSheetId="4" hidden="1">Але!$19:$24,Але!$44:$44,Але!$46:$46,Але!$53:$53,Але!$55:$56,Але!$63:$64,Але!$74:$75,Але!$79:$93</definedName>
    <definedName name="Z_3DCB9AAA_F09C_4EA6_B992_F93E466D374A_.wvu.Rows" localSheetId="7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20" hidden="1">Лист1!$82:$84</definedName>
    <definedName name="Z_3DCB9AAA_F09C_4EA6_B992_F93E466D374A_.wvu.Rows" localSheetId="8" hidden="1">Мор!$21:$21,Мор!$23:$23,Мор!$37:$37,Мор!$44:$44,Мор!$47:$47,Мор!$49:$50,Мор!$57:$57,Мор!$59:$60,Мор!$67:$68,Мор!$83:$88,Мор!$91:$97</definedName>
    <definedName name="Z_3DCB9AAA_F09C_4EA6_B992_F93E466D374A_.wvu.Rows" localSheetId="9" hidden="1">Мос!$19:$24,Мос!$44:$44,Мос!$58:$58,Мос!$60:$61,Мос!$68:$69,Мос!$82:$82,Мос!$84:$90,Мос!$95:$100</definedName>
    <definedName name="Z_3DCB9AAA_F09C_4EA6_B992_F93E466D374A_.wvu.Rows" localSheetId="10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район!#REF!</definedName>
    <definedName name="Z_3DCB9AAA_F09C_4EA6_B992_F93E466D374A_.wvu.Rows" localSheetId="5" hidden="1">Сун!$19:$24,Сун!$50:$52,Сун!$59:$59,Сун!$61:$62,Сун!$69:$70,Сун!$80:$81,Сун!$83:$86,Сун!$89:$90,Сун!$94:$98</definedName>
    <definedName name="Z_3DCB9AAA_F09C_4EA6_B992_F93E466D374A_.wvu.Rows" localSheetId="11" hidden="1">Сят!$19:$19,Сят!$45:$47,Сят!$57:$57,Сят!$59:$60,Сят!$67:$68,Сят!$83:$86,Сят!$90:$97</definedName>
    <definedName name="Z_3DCB9AAA_F09C_4EA6_B992_F93E466D374A_.wvu.Rows" localSheetId="12" hidden="1">Тор!$19:$19,Тор!$50:$50,Тор!$57:$57,Тор!$59:$60,Тор!$67:$68,Тор!$75:$75,Тор!$79:$80,Тор!$83:$93</definedName>
    <definedName name="Z_3DCB9AAA_F09C_4EA6_B992_F93E466D374A_.wvu.Rows" localSheetId="13" hidden="1">Хор!$19:$22,Хор!$30:$30,Хор!$39:$39,Хор!$43:$43,Хор!$54:$54,Хор!$56:$57,Хор!$64:$65,Хор!$80:$84,Хор!$87:$94</definedName>
    <definedName name="Z_3DCB9AAA_F09C_4EA6_B992_F93E466D374A_.wvu.Rows" localSheetId="14" hidden="1">Чум!$19:$19,Чум!$21:$21,Чум!$23:$24,Чум!$47:$49,Чум!$57:$57,Чум!$59:$60,Чум!$67:$68,Чум!$83:$87,Чум!$90:$97</definedName>
    <definedName name="Z_3DCB9AAA_F09C_4EA6_B992_F93E466D374A_.wvu.Rows" localSheetId="15" hidden="1">Шать!$19:$24,Шать!$47:$49,Шать!$57:$57,Шать!$59:$60,Шать!$67:$68,Шать!$78:$79,Шать!$83:$87,Шать!$90:$97</definedName>
    <definedName name="Z_3DCB9AAA_F09C_4EA6_B992_F93E466D374A_.wvu.Rows" localSheetId="16" hidden="1">Юнг!$19:$24,Юнг!$32:$32,Юнг!$46:$46,Юнг!$49:$49,Юнг!$56:$56,Юнг!$58:$59,Юнг!$66:$67,Юнг!$82:$86,Юнг!$89:$96</definedName>
    <definedName name="Z_3DCB9AAA_F09C_4EA6_B992_F93E466D374A_.wvu.Rows" localSheetId="18" hidden="1">Яра!$19:$24,Яра!$46:$50,Яра!$58:$58,Яра!$60:$61,Яра!$68:$69,Яра!$79:$79,Яра!$82:$88,Яра!$91:$98</definedName>
    <definedName name="Z_3DCB9AAA_F09C_4EA6_B992_F93E466D374A_.wvu.Rows" localSheetId="19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6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8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2" hidden="1">Тор!$A$1:$F$101</definedName>
    <definedName name="Z_42584DC0_1D41_4C93_9B38_C388E7B8DAC4_.wvu.PrintArea" localSheetId="16" hidden="1">Юнг!$A$1:$F$100</definedName>
    <definedName name="Z_42584DC0_1D41_4C93_9B38_C388E7B8DAC4_.wvu.PrintArea" localSheetId="18" hidden="1">Яра!$A$1:$F$102</definedName>
    <definedName name="Z_42584DC0_1D41_4C93_9B38_C388E7B8DAC4_.wvu.Rows" localSheetId="4" hidden="1">Але!$19:$24,Але!$31:$33,Але!$36:$36,Але!$44:$44,Але!$46:$46,Але!$53:$53,Але!$55:$57,Але!$63:$64,Але!$74:$75,Але!$79:$83,Але!$86:$93</definedName>
    <definedName name="Z_42584DC0_1D41_4C93_9B38_C388E7B8DAC4_.wvu.Rows" localSheetId="6" hidden="1">Иль!$19:$24,Иль!$30:$40,Иль!$46:$46,Иль!$48:$50,Иль!$57:$57,Иль!$59:$61,Иль!$67:$68,Иль!$77:$78,Иль!$80:$80,Иль!$85:$89,Иль!$92:$99</definedName>
    <definedName name="Z_42584DC0_1D41_4C93_9B38_C388E7B8DAC4_.wvu.Rows" localSheetId="7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8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9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10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$19,район!$23:$23,район!$30:$30,район!$32:$36,район!$40:$40,район!$44:$44,район!$52:$52,район!$57:$58,район!#REF!,район!#REF!,район!$65:$67,район!#REF!,район!#REF!,район!$87:$87,район!#REF!,район!$96:$96,район!#REF!,район!$133:$133,район!#REF!,район!$197:$198</definedName>
    <definedName name="Z_42584DC0_1D41_4C93_9B38_C388E7B8DAC4_.wvu.Rows" localSheetId="1" hidden="1">Справка!#REF!</definedName>
    <definedName name="Z_42584DC0_1D41_4C93_9B38_C388E7B8DAC4_.wvu.Rows" localSheetId="5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1" hidden="1">Сят!$19:$24,Сят!$31:$35,Сят!$45:$48,Сят!$57:$57,Сят!$59:$60,Сят!$67:$68,Сят!$78:$79,Сят!$83:$87,Сят!$90:$97</definedName>
    <definedName name="Z_42584DC0_1D41_4C93_9B38_C388E7B8DAC4_.wvu.Rows" localSheetId="12" hidden="1">Тор!$19:$24,Тор!$32:$36,Тор!$46:$47,Тор!$50:$50,Тор!$57:$57,Тор!$59:$60,Тор!$67:$68,Тор!$75:$75,Тор!$79:$80,Тор!$84:$95</definedName>
    <definedName name="Z_42584DC0_1D41_4C93_9B38_C388E7B8DAC4_.wvu.Rows" localSheetId="13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4" hidden="1">Чум!$19:$24,Чум!$31:$36,Чум!$47:$49,Чум!$57:$57,Чум!$59:$61,Чум!$67:$68,Чум!$78:$79,Чум!$83:$87,Чум!$90:$97</definedName>
    <definedName name="Z_42584DC0_1D41_4C93_9B38_C388E7B8DAC4_.wvu.Rows" localSheetId="15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6" hidden="1">Юнг!$19:$24,Юнг!$31:$38,Юнг!$45:$46,Юнг!$49:$49,Юнг!$56:$56,Юнг!$58:$60,Юнг!$66:$68,Юнг!$77:$78,Юнг!$82:$86,Юнг!$89:$96</definedName>
    <definedName name="Z_42584DC0_1D41_4C93_9B38_C388E7B8DAC4_.wvu.Rows" localSheetId="17" hidden="1">Юсь!$19:$24,Юсь!$31:$33,Юсь!$38:$38,Юсь!#REF!,Юсь!$45:$50,Юсь!$59:$59,Юсь!$61:$63,Юсь!$69:$70,Юсь!$80:$81,Юсь!$85:$89,Юсь!$92:$99</definedName>
    <definedName name="Z_42584DC0_1D41_4C93_9B38_C388E7B8DAC4_.wvu.Rows" localSheetId="18" hidden="1">Яра!$19:$24,Яра!$32:$36,Яра!$46:$50,Яра!$58:$58,Яра!$60:$62,Яра!$68:$69,Яра!$79:$80,Яра!$84:$88,Яра!$91:$98</definedName>
    <definedName name="Z_42584DC0_1D41_4C93_9B38_C388E7B8DAC4_.wvu.Rows" localSheetId="19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6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8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2" hidden="1">Тор!$A$1:$F$101</definedName>
    <definedName name="Z_5BFCA170_DEAE_4D2C_98A0_1E68B427AC01_.wvu.PrintArea" localSheetId="16" hidden="1">Юнг!$A$1:$F$100</definedName>
    <definedName name="Z_5BFCA170_DEAE_4D2C_98A0_1E68B427AC01_.wvu.PrintArea" localSheetId="18" hidden="1">Яра!$A$1:$F$102</definedName>
    <definedName name="Z_5BFCA170_DEAE_4D2C_98A0_1E68B427AC01_.wvu.Rows" localSheetId="4" hidden="1">Але!$19:$24,Але!$44:$44,Але!$46:$46,Але!$53:$53,Але!$55:$56,Але!$63:$64,Але!$74:$75,Але!$79:$83,Але!$87:$89</definedName>
    <definedName name="Z_5BFCA170_DEAE_4D2C_98A0_1E68B427AC01_.wvu.Rows" localSheetId="6" hidden="1">Иль!$19:$24,Иль!$30:$31,Иль!$34:$34,Иль!$46:$46,Иль!#REF!,Иль!$59:$60,Иль!$67:$68,Иль!$77:$78,Иль!$80:$80,Иль!$92:$96</definedName>
    <definedName name="Z_5BFCA170_DEAE_4D2C_98A0_1E68B427AC01_.wvu.Rows" localSheetId="7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20" hidden="1">Лист1!$82:$84</definedName>
    <definedName name="Z_5BFCA170_DEAE_4D2C_98A0_1E68B427AC01_.wvu.Rows" localSheetId="8" hidden="1">Мор!$21:$21,Мор!$23:$23,Мор!$37:$37,Мор!$44:$44,Мор!$47:$47,Мор!$49:$50,Мор!$57:$57,Мор!$59:$60,Мор!$67:$68,Мор!$83:$88,Мор!$91:$97</definedName>
    <definedName name="Z_5BFCA170_DEAE_4D2C_98A0_1E68B427AC01_.wvu.Rows" localSheetId="9" hidden="1">Мос!$19:$24,Мос!$44:$44,Мос!$58:$58,Мос!$60:$61,Мос!$68:$69,Мос!$82:$82,Мос!$84:$90,Мос!$95:$100</definedName>
    <definedName name="Z_5BFCA170_DEAE_4D2C_98A0_1E68B427AC01_.wvu.Rows" localSheetId="10" hidden="1">Ори!$19:$24,Ори!$33:$33,Ори!$45:$45,Ори!$49:$51,Ори!$58:$58,Ори!$60:$61,Ори!$68:$69,Ори!$79:$80,Ори!$82:$82,Ори!$84:$88,Ори!$92:$99</definedName>
    <definedName name="Z_5BFCA170_DEAE_4D2C_98A0_1E68B427AC01_.wvu.Rows" localSheetId="5" hidden="1">Сун!$19:$24,Сун!$50:$52,Сун!$59:$59,Сун!$61:$62,Сун!$69:$70,Сун!$80:$81,Сун!$83:$83,Сун!$89:$90,Сун!$94:$98</definedName>
    <definedName name="Z_5BFCA170_DEAE_4D2C_98A0_1E68B427AC01_.wvu.Rows" localSheetId="11" hidden="1">Сят!$19:$19,Сят!$45:$47,Сят!$57:$57,Сят!$59:$60,Сят!$67:$68,Сят!$83:$86,Сят!$90:$97</definedName>
    <definedName name="Z_5BFCA170_DEAE_4D2C_98A0_1E68B427AC01_.wvu.Rows" localSheetId="12" hidden="1">Тор!$19:$19,Тор!$50:$50,Тор!$57:$57,Тор!$59:$60,Тор!$67:$68,Тор!$75:$75,Тор!$79:$80,Тор!$83:$93</definedName>
    <definedName name="Z_5BFCA170_DEAE_4D2C_98A0_1E68B427AC01_.wvu.Rows" localSheetId="13" hidden="1">Хор!$19:$22,Хор!$30:$30,Хор!$39:$39,Хор!$43:$43,Хор!$54:$54,Хор!$56:$57,Хор!$64:$65,Хор!$80:$84,Хор!$87:$94</definedName>
    <definedName name="Z_5BFCA170_DEAE_4D2C_98A0_1E68B427AC01_.wvu.Rows" localSheetId="14" hidden="1">Чум!$19:$19,Чум!$21:$21,Чум!$23:$24,Чум!$47:$49,Чум!$57:$57,Чум!$59:$60,Чум!$67:$68,Чум!$83:$87,Чум!$90:$97</definedName>
    <definedName name="Z_5BFCA170_DEAE_4D2C_98A0_1E68B427AC01_.wvu.Rows" localSheetId="15" hidden="1">Шать!$19:$24,Шать!$47:$49,Шать!$57:$57,Шать!$59:$60,Шать!$67:$68,Шать!$78:$79,Шать!$83:$87,Шать!$90:$97</definedName>
    <definedName name="Z_5BFCA170_DEAE_4D2C_98A0_1E68B427AC01_.wvu.Rows" localSheetId="16" hidden="1">Юнг!$19:$24,Юнг!$32:$32,Юнг!$49:$49,Юнг!$56:$56,Юнг!$58:$59,Юнг!$66:$67,Юнг!$82:$86,Юнг!$89:$96</definedName>
    <definedName name="Z_5BFCA170_DEAE_4D2C_98A0_1E68B427AC01_.wvu.Rows" localSheetId="18" hidden="1">Яра!$19:$24,Яра!$46:$50,Яра!$58:$58,Яра!$60:$61,Яра!$68:$69,Яра!$79:$79,Яра!$82:$88,Яра!$91:$98</definedName>
    <definedName name="Z_5BFCA170_DEAE_4D2C_98A0_1E68B427AC01_.wvu.Rows" localSheetId="19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4" hidden="1">Але!$A$1:$F$97</definedName>
    <definedName name="Z_5C539BE6_C8E0_453F_AB5E_9E58094195EA_.wvu.PrintArea" localSheetId="6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8" hidden="1">Мор!$A$1:$F$101</definedName>
    <definedName name="Z_5C539BE6_C8E0_453F_AB5E_9E58094195EA_.wvu.PrintArea" localSheetId="2" hidden="1">район!$A$1:$G$202</definedName>
    <definedName name="Z_5C539BE6_C8E0_453F_AB5E_9E58094195EA_.wvu.PrintArea" localSheetId="1" hidden="1">Справка!$A$1:$FE$31</definedName>
    <definedName name="Z_5C539BE6_C8E0_453F_AB5E_9E58094195EA_.wvu.PrintArea" localSheetId="5" hidden="1">Сун!$A$1:$F$105</definedName>
    <definedName name="Z_5C539BE6_C8E0_453F_AB5E_9E58094195EA_.wvu.PrintArea" localSheetId="12" hidden="1">Тор!$A$1:$F$101</definedName>
    <definedName name="Z_5C539BE6_C8E0_453F_AB5E_9E58094195EA_.wvu.PrintArea" localSheetId="16" hidden="1">Юнг!$A$1:$F$100</definedName>
    <definedName name="Z_5C539BE6_C8E0_453F_AB5E_9E58094195EA_.wvu.PrintArea" localSheetId="18" hidden="1">Яра!$A$1:$F$102</definedName>
    <definedName name="Z_5C539BE6_C8E0_453F_AB5E_9E58094195EA_.wvu.Rows" localSheetId="4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6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7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20" hidden="1">Лист1!$82:$84</definedName>
    <definedName name="Z_5C539BE6_C8E0_453F_AB5E_9E58094195EA_.wvu.Rows" localSheetId="8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9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10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район!#REF!,район!$30:$31,район!$40:$40,район!$44:$44,район!$57:$58,район!#REF!,район!#REF!</definedName>
    <definedName name="Z_5C539BE6_C8E0_453F_AB5E_9E58094195EA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1" hidden="1">Сят!$19:$24,Сят!$38:$38,Сят!$45:$47,Сят!$57:$57,Сят!$59:$60,Сят!$67:$68,Сят!$78:$78,Сят!$83:$87,Сят!$90:$97,Сят!$143:$143</definedName>
    <definedName name="Z_5C539BE6_C8E0_453F_AB5E_9E58094195EA_.wvu.Rows" localSheetId="12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3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4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5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6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7" hidden="1">Юсь!$19:$24,Юсь!$38:$38,Юсь!$45:$50,Юсь!$59:$59,Юсь!$61:$62,Юсь!$69:$70,Юсь!$85:$89,Юсь!$92:$99,Юсь!$143:$143</definedName>
    <definedName name="Z_5C539BE6_C8E0_453F_AB5E_9E58094195EA_.wvu.Rows" localSheetId="18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9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4" hidden="1">Але!$A$1:$F$97</definedName>
    <definedName name="Z_61528DAC_5C4C_48F4_ADE2_8A724B05A086_.wvu.PrintArea" localSheetId="6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8" hidden="1">Мор!$A$1:$F$101</definedName>
    <definedName name="Z_61528DAC_5C4C_48F4_ADE2_8A724B05A086_.wvu.PrintArea" localSheetId="2" hidden="1">район!$A$1:$G$202</definedName>
    <definedName name="Z_61528DAC_5C4C_48F4_ADE2_8A724B05A086_.wvu.PrintArea" localSheetId="1" hidden="1">Справка!$A$1:$FE$31</definedName>
    <definedName name="Z_61528DAC_5C4C_48F4_ADE2_8A724B05A086_.wvu.PrintArea" localSheetId="5" hidden="1">Сун!$A$1:$F$105</definedName>
    <definedName name="Z_61528DAC_5C4C_48F4_ADE2_8A724B05A086_.wvu.PrintArea" localSheetId="12" hidden="1">Тор!$A$1:$F$101</definedName>
    <definedName name="Z_61528DAC_5C4C_48F4_ADE2_8A724B05A086_.wvu.PrintArea" localSheetId="16" hidden="1">Юнг!$A$1:$F$100</definedName>
    <definedName name="Z_61528DAC_5C4C_48F4_ADE2_8A724B05A086_.wvu.PrintArea" localSheetId="18" hidden="1">Яра!$A$1:$F$102</definedName>
    <definedName name="Z_61528DAC_5C4C_48F4_ADE2_8A724B05A086_.wvu.Rows" localSheetId="4" hidden="1">Але!$19:$24,Але!$28:$28,Але!$40:$40,Але!$55:$56,Але!$63:$64,Але!$69:$70,Але!$74:$74,Але!$79:$82,Але!$86:$93,Але!$142:$142</definedName>
    <definedName name="Z_61528DAC_5C4C_48F4_ADE2_8A724B05A086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20" hidden="1">Лист1!$82:$84</definedName>
    <definedName name="Z_61528DAC_5C4C_48F4_ADE2_8A724B05A086_.wvu.Rows" localSheetId="8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10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район!$198:$198</definedName>
    <definedName name="Z_61528DAC_5C4C_48F4_ADE2_8A724B05A086_.wvu.Rows" localSheetId="5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1" hidden="1">Сят!$19:$24,Сят!$38:$38,Сят!$45:$47,Сят!$57:$57,Сят!$59:$60,Сят!$67:$68,Сят!$78:$78,Сят!$83:$87,Сят!$90:$97,Сят!$143:$143</definedName>
    <definedName name="Z_61528DAC_5C4C_48F4_ADE2_8A724B05A086_.wvu.Rows" localSheetId="12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3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4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5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6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7" hidden="1">Юсь!$19:$24,Юсь!$45:$50,Юсь!$59:$59,Юсь!$61:$62,Юсь!$69:$70,Юсь!$85:$89,Юсь!$92:$99,Юсь!$143:$143</definedName>
    <definedName name="Z_61528DAC_5C4C_48F4_ADE2_8A724B05A086_.wvu.Rows" localSheetId="18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6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8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2" hidden="1">Тор!$A$1:$F$101</definedName>
    <definedName name="Z_A54C432C_6C68_4B53_A75C_446EB3A61B2B_.wvu.PrintArea" localSheetId="16" hidden="1">Юнг!$A$1:$F$100</definedName>
    <definedName name="Z_A54C432C_6C68_4B53_A75C_446EB3A61B2B_.wvu.PrintArea" localSheetId="18" hidden="1">Яра!$A$1:$F$102</definedName>
    <definedName name="Z_A54C432C_6C68_4B53_A75C_446EB3A61B2B_.wvu.Rows" localSheetId="4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6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7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20" hidden="1">Лист1!$82:$84</definedName>
    <definedName name="Z_A54C432C_6C68_4B53_A75C_446EB3A61B2B_.wvu.Rows" localSheetId="8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9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10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район!$19:$19,район!$23:$23,район!$30:$30,район!$32:$36,район!$40:$40,район!$44:$44,район!$57:$58,район!#REF!,район!#REF!,район!#REF!,район!#REF!,район!#REF!,район!#REF!,район!$197:$198</definedName>
    <definedName name="Z_A54C432C_6C68_4B53_A75C_446EB3A61B2B_.wvu.Rows" localSheetId="1" hidden="1">Справка!#REF!</definedName>
    <definedName name="Z_A54C432C_6C68_4B53_A75C_446EB3A61B2B_.wvu.Rows" localSheetId="5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1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2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3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4" hidden="1">Чум!$19:$24,Чум!$31:$36,Чум!$46:$49,Чум!$57:$57,Чум!$59:$61,Чум!$67:$68,Чум!$78:$79,Чум!$83:$87,Чум!$90:$97,Чум!$142:$142</definedName>
    <definedName name="Z_A54C432C_6C68_4B53_A75C_446EB3A61B2B_.wvu.Rows" localSheetId="15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6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7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8" hidden="1">Яра!$19:$24,Яра!$32:$34,Яра!$46:$50,Яра!$58:$58,Яра!$60:$62,Яра!$68:$69,Яра!$79:$80,Яра!$84:$88,Яра!$91:$98,Яра!$143:$143</definedName>
    <definedName name="Z_A54C432C_6C68_4B53_A75C_446EB3A61B2B_.wvu.Rows" localSheetId="19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4" hidden="1">Але!$A$1:$F$97</definedName>
    <definedName name="Z_B30CE22D_C12F_4E12_8BB9_3AAE0A6991CC_.wvu.PrintArea" localSheetId="6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8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5" hidden="1">Сун!$A$1:$F$105</definedName>
    <definedName name="Z_B30CE22D_C12F_4E12_8BB9_3AAE0A6991CC_.wvu.PrintArea" localSheetId="12" hidden="1">Тор!$A$1:$F$101</definedName>
    <definedName name="Z_B30CE22D_C12F_4E12_8BB9_3AAE0A6991CC_.wvu.PrintArea" localSheetId="14" hidden="1">Чум!$A$1:$F$101</definedName>
    <definedName name="Z_B30CE22D_C12F_4E12_8BB9_3AAE0A6991CC_.wvu.PrintArea" localSheetId="16" hidden="1">Юнг!$A$1:$F$100</definedName>
    <definedName name="Z_B30CE22D_C12F_4E12_8BB9_3AAE0A6991CC_.wvu.PrintArea" localSheetId="17" hidden="1">Юсь!$A$1:$F$103</definedName>
    <definedName name="Z_B30CE22D_C12F_4E12_8BB9_3AAE0A6991CC_.wvu.PrintArea" localSheetId="18" hidden="1">Яра!$A$1:$F$102</definedName>
    <definedName name="Z_B30CE22D_C12F_4E12_8BB9_3AAE0A6991CC_.wvu.Rows" localSheetId="4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6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7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20" hidden="1">Лист1!$82:$84</definedName>
    <definedName name="Z_B30CE22D_C12F_4E12_8BB9_3AAE0A6991CC_.wvu.Rows" localSheetId="8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9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10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5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1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2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3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4" hidden="1">Чум!$19:$24,Чум!$47:$49,Чум!$57:$57,Чум!$59:$61,Чум!$67:$68,Чум!$78:$78,Чум!$83:$87,Чум!$90:$97,Чум!$142:$142</definedName>
    <definedName name="Z_B30CE22D_C12F_4E12_8BB9_3AAE0A6991CC_.wvu.Rows" localSheetId="15" hidden="1">Шать!$19:$25,Шать!$57:$57,Шать!$59:$60,Шать!$67:$67,Шать!$78:$78,Шать!$84:$86,Шать!$90:$97,Шать!$142:$142</definedName>
    <definedName name="Z_B30CE22D_C12F_4E12_8BB9_3AAE0A6991CC_.wvu.Rows" localSheetId="16" hidden="1">Юнг!$19:$24,Юнг!$38:$38,Юнг!$46:$46,Юнг!$56:$56,Юнг!$58:$60,Юнг!$66:$67,Юнг!$77:$77,Юнг!$82:$86,Юнг!$89:$96,Юнг!$142:$142</definedName>
    <definedName name="Z_B30CE22D_C12F_4E12_8BB9_3AAE0A6991CC_.wvu.Rows" localSheetId="17" hidden="1">Юсь!$19:$24,Юсь!$45:$50,Юсь!$59:$59,Юсь!$61:$62,Юсь!$69:$70,Юсь!$80:$80,Юсь!$85:$89,Юсь!$92:$99,Юсь!$143:$143</definedName>
    <definedName name="Z_B30CE22D_C12F_4E12_8BB9_3AAE0A6991CC_.wvu.Rows" localSheetId="18" hidden="1">Яра!$19:$24,Яра!$46:$46,Яра!$48:$50,Яра!$58:$58,Яра!$60:$61,Яра!$68:$69,Яра!$79:$79,Яра!$84:$88,Яра!$91:$98,Яра!$143:$143</definedName>
    <definedName name="Z_B30CE22D_C12F_4E12_8BB9_3AAE0A6991CC_.wvu.Rows" localSheetId="19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6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8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2" hidden="1">Тор!$A$1:$F$101</definedName>
    <definedName name="Z_B31C8DB7_3E78_4144_A6B5_8DE36DE63F0E_.wvu.PrintArea" localSheetId="16" hidden="1">Юнг!$A$1:$F$100</definedName>
    <definedName name="Z_B31C8DB7_3E78_4144_A6B5_8DE36DE63F0E_.wvu.PrintArea" localSheetId="18" hidden="1">Яра!$A$1:$F$102</definedName>
    <definedName name="Z_B31C8DB7_3E78_4144_A6B5_8DE36DE63F0E_.wvu.Rows" localSheetId="4" hidden="1">Але!$19:$24,Але!$46:$46,Але!$53:$53,Але!$55:$56,Але!$63:$64,Але!$74:$75,Але!$79:$83,Але!$87:$89</definedName>
    <definedName name="Z_B31C8DB7_3E78_4144_A6B5_8DE36DE63F0E_.wvu.Rows" localSheetId="6" hidden="1">Иль!$19:$24,Иль!$34:$34,Иль!$46:$46,Иль!#REF!,Иль!$59:$60,Иль!$67:$68,Иль!$77:$78,Иль!$80:$80,Иль!$92:$96</definedName>
    <definedName name="Z_B31C8DB7_3E78_4144_A6B5_8DE36DE63F0E_.wvu.Rows" localSheetId="7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20" hidden="1">Лист1!$82:$84</definedName>
    <definedName name="Z_B31C8DB7_3E78_4144_A6B5_8DE36DE63F0E_.wvu.Rows" localSheetId="8" hidden="1">Мор!$21:$21,Мор!$23:$23,Мор!$37:$37,Мор!$44:$44,Мор!$47:$47,Мор!$49:$50,Мор!$57:$57,Мор!$59:$60,Мор!$67:$68,Мор!$83:$88,Мор!$91:$97</definedName>
    <definedName name="Z_B31C8DB7_3E78_4144_A6B5_8DE36DE63F0E_.wvu.Rows" localSheetId="9" hidden="1">Мос!$19:$24,Мос!$44:$44,Мос!$58:$58,Мос!$60:$61,Мос!$68:$69,Мос!$82:$82,Мос!$84:$90,Мос!$95:$100</definedName>
    <definedName name="Z_B31C8DB7_3E78_4144_A6B5_8DE36DE63F0E_.wvu.Rows" localSheetId="10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район!$19:$19,район!$23:$23,район!$33:$35,район!$57:$58,район!#REF!,район!#REF!,район!#REF!,район!#REF!,район!#REF!</definedName>
    <definedName name="Z_B31C8DB7_3E78_4144_A6B5_8DE36DE63F0E_.wvu.Rows" localSheetId="5" hidden="1">Сун!$19:$24,Сун!$50:$52,Сун!$59:$59,Сун!$61:$62,Сун!$69:$70,Сун!$80:$81,Сун!$83:$83,Сун!$89:$90,Сун!$94:$98</definedName>
    <definedName name="Z_B31C8DB7_3E78_4144_A6B5_8DE36DE63F0E_.wvu.Rows" localSheetId="11" hidden="1">Сят!$19:$19,Сят!$45:$47,Сят!$57:$57,Сят!$59:$60,Сят!$67:$68,Сят!$83:$86,Сят!$90:$97</definedName>
    <definedName name="Z_B31C8DB7_3E78_4144_A6B5_8DE36DE63F0E_.wvu.Rows" localSheetId="12" hidden="1">Тор!$19:$19,Тор!$50:$50,Тор!$57:$57,Тор!$59:$60,Тор!$67:$68,Тор!$75:$75,Тор!$79:$80,Тор!$84:$95</definedName>
    <definedName name="Z_B31C8DB7_3E78_4144_A6B5_8DE36DE63F0E_.wvu.Rows" localSheetId="13" hidden="1">Хор!$19:$22,Хор!$30:$30,Хор!$39:$39,Хор!$54:$54,Хор!$56:$57,Хор!$64:$65,Хор!$80:$84,Хор!$87:$94</definedName>
    <definedName name="Z_B31C8DB7_3E78_4144_A6B5_8DE36DE63F0E_.wvu.Rows" localSheetId="14" hidden="1">Чум!$19:$19,Чум!$21:$21,Чум!$23:$24,Чум!$47:$49,Чум!$57:$57,Чум!$59:$60,Чум!$67:$68,Чум!$83:$87,Чум!$90:$97</definedName>
    <definedName name="Z_B31C8DB7_3E78_4144_A6B5_8DE36DE63F0E_.wvu.Rows" localSheetId="15" hidden="1">Шать!$19:$24,Шать!$47:$49,Шать!$57:$57,Шать!$59:$60,Шать!$67:$68,Шать!$78:$79,Шать!$83:$87,Шать!$90:$97</definedName>
    <definedName name="Z_B31C8DB7_3E78_4144_A6B5_8DE36DE63F0E_.wvu.Rows" localSheetId="16" hidden="1">Юнг!$19:$24,Юнг!$32:$32,Юнг!$56:$56,Юнг!$58:$59,Юнг!$66:$67,Юнг!$82:$86,Юнг!$89:$96</definedName>
    <definedName name="Z_B31C8DB7_3E78_4144_A6B5_8DE36DE63F0E_.wvu.Rows" localSheetId="17" hidden="1">Юсь!$20:$24,Юсь!#REF!,Юсь!$45:$50,Юсь!$69:$70,Юсь!$85:$89,Юсь!$92:$99</definedName>
    <definedName name="Z_B31C8DB7_3E78_4144_A6B5_8DE36DE63F0E_.wvu.Rows" localSheetId="18" hidden="1">Яра!$19:$24,Яра!$46:$46,Яра!$48:$50,Яра!$58:$58,Яра!$60:$61,Яра!$68:$69,Яра!$79:$79,Яра!$84:$88,Яра!$91:$98</definedName>
    <definedName name="Z_B31C8DB7_3E78_4144_A6B5_8DE36DE63F0E_.wvu.Rows" localSheetId="19" hidden="1">Ярос!$19:$24,Ярос!$55:$55,Ярос!$57:$58,Ярос!$65:$66,Ярос!$76:$77,Ярос!$81:$86,Ярос!$88:$95</definedName>
    <definedName name="Z_F1E84C44_1ACD_474A_BDE0_C7088DB6C590_.wvu.Cols" localSheetId="1" hidden="1">Справка!$BB:$BD,Справка!$BH:$BJ,Справка!$BN:$BP,Справка!$BR:$BS,Справка!$BZ:$CE,Справка!$DD:$DL</definedName>
    <definedName name="Z_F1E84C44_1ACD_474A_BDE0_C7088DB6C590_.wvu.PrintArea" localSheetId="4" hidden="1">Але!$A$1:$F$97</definedName>
    <definedName name="Z_F1E84C44_1ACD_474A_BDE0_C7088DB6C590_.wvu.PrintArea" localSheetId="6" hidden="1">Иль!$A$1:$F$103</definedName>
    <definedName name="Z_F1E84C44_1ACD_474A_BDE0_C7088DB6C590_.wvu.PrintArea" localSheetId="0" hidden="1">Консол!$A$1:$H$52</definedName>
    <definedName name="Z_F1E84C44_1ACD_474A_BDE0_C7088DB6C590_.wvu.PrintArea" localSheetId="8" hidden="1">Мор!$A$1:$F$101</definedName>
    <definedName name="Z_F1E84C44_1ACD_474A_BDE0_C7088DB6C590_.wvu.PrintArea" localSheetId="2" hidden="1">район!$A$1:$G$202</definedName>
    <definedName name="Z_F1E84C44_1ACD_474A_BDE0_C7088DB6C590_.wvu.PrintArea" localSheetId="1" hidden="1">Справка!$A$1:$FE$31</definedName>
    <definedName name="Z_F1E84C44_1ACD_474A_BDE0_C7088DB6C590_.wvu.PrintArea" localSheetId="5" hidden="1">Сун!$A$1:$F$105</definedName>
    <definedName name="Z_F1E84C44_1ACD_474A_BDE0_C7088DB6C590_.wvu.PrintArea" localSheetId="12" hidden="1">Тор!$A$1:$F$101</definedName>
    <definedName name="Z_F1E84C44_1ACD_474A_BDE0_C7088DB6C590_.wvu.PrintArea" localSheetId="16" hidden="1">Юнг!$A$1:$F$100</definedName>
    <definedName name="Z_F1E84C44_1ACD_474A_BDE0_C7088DB6C590_.wvu.PrintArea" localSheetId="18" hidden="1">Яра!$A$1:$F$102</definedName>
    <definedName name="Z_F1E84C44_1ACD_474A_BDE0_C7088DB6C590_.wvu.Rows" localSheetId="4" hidden="1">Але!$19:$24,Але!$28:$28,Але!$40:$40,Але!$55:$56,Але!$63:$64,Але!$69:$70,Але!$74:$74,Але!$79:$82,Але!$86:$93,Але!$142:$142</definedName>
    <definedName name="Z_F1E84C44_1ACD_474A_BDE0_C7088DB6C590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F1E84C44_1ACD_474A_BDE0_C7088DB6C59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1E84C44_1ACD_474A_BDE0_C7088DB6C590_.wvu.Rows" localSheetId="0" hidden="1">Консол!$45:$47</definedName>
    <definedName name="Z_F1E84C44_1ACD_474A_BDE0_C7088DB6C590_.wvu.Rows" localSheetId="20" hidden="1">Лист1!$82:$84</definedName>
    <definedName name="Z_F1E84C44_1ACD_474A_BDE0_C7088DB6C590_.wvu.Rows" localSheetId="8" hidden="1">Мор!$17:$24,Мор!$27:$27,Мор!$44:$44,Мор!$47:$47,Мор!$57:$57,Мор!$59:$61,Мор!$64:$65,Мор!$67:$68,Мор!$78:$78,Мор!$83:$88,Мор!$91:$97,Мор!$142:$142</definedName>
    <definedName name="Z_F1E84C44_1ACD_474A_BDE0_C7088DB6C590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F1E84C44_1ACD_474A_BDE0_C7088DB6C590_.wvu.Rows" localSheetId="10" hidden="1">Ори!$19:$24,Ори!$43:$43,Ори!$45:$45,Ори!$49:$51,Ори!$58:$58,Ори!$60:$61,Ори!$68:$69,Ори!$75:$75,Ори!$79:$79,Ори!$82:$82,Ори!$85:$89,Ори!$92:$99,Ори!$143:$143</definedName>
    <definedName name="Z_F1E84C44_1ACD_474A_BDE0_C7088DB6C590_.wvu.Rows" localSheetId="5" hidden="1">Сун!$19:$24,Сун!$44:$44,Сун!$46:$46,Сун!$50:$52,Сун!$59:$59,Сун!$61:$62,Сун!$69:$70,Сун!$80:$80,Сун!$83:$83,Сун!$86:$86,Сун!$88:$90,Сун!$94:$101,Сун!$143:$143</definedName>
    <definedName name="Z_F1E84C44_1ACD_474A_BDE0_C7088DB6C590_.wvu.Rows" localSheetId="11" hidden="1">Сят!$19:$24,Сят!$38:$38,Сят!$45:$47,Сят!$57:$57,Сят!$59:$60,Сят!$67:$68,Сят!$78:$78,Сят!$83:$87,Сят!$90:$97,Сят!$143:$143</definedName>
    <definedName name="Z_F1E84C44_1ACD_474A_BDE0_C7088DB6C590_.wvu.Rows" localSheetId="12" hidden="1">Тор!$19:$24,Тор!$39:$39,Тор!$43:$43,Тор!$47:$47,Тор!$49:$49,Тор!$57:$57,Тор!$59:$60,Тор!$67:$68,Тор!$73:$73,Тор!$75:$75,Тор!$79:$79,Тор!$87:$95,Тор!$142:$142</definedName>
    <definedName name="Z_F1E84C44_1ACD_474A_BDE0_C7088DB6C590_.wvu.Rows" localSheetId="13" hidden="1">Хор!$20:$22,Хор!$26:$26,Хор!$39:$39,Хор!$45:$47,Хор!$54:$54,Хор!$56:$57,Хор!$64:$65,Хор!$70:$71,Хор!$75:$75,Хор!$80:$84,Хор!$87:$94,Хор!$141:$141</definedName>
    <definedName name="Z_F1E84C44_1ACD_474A_BDE0_C7088DB6C590_.wvu.Rows" localSheetId="14" hidden="1">Чум!$19:$19,Чум!$21:$21,Чум!$24:$24,Чум!$43:$43,Чум!$47:$49,Чум!$57:$57,Чум!$59:$60,Чум!$67:$68,Чум!$78:$78,Чум!$83:$87,Чум!$90:$97,Чум!$142:$142</definedName>
    <definedName name="Z_F1E84C44_1ACD_474A_BDE0_C7088DB6C590_.wvu.Rows" localSheetId="15" hidden="1">Шать!$19:$25,Шать!$35:$36,Шать!$47:$49,Шать!$57:$57,Шать!$59:$60,Шать!$67:$68,Шать!$74:$74,Шать!$78:$78,Шать!$84:$86,Шать!$90:$97,Шать!$142:$142</definedName>
    <definedName name="Z_F1E84C44_1ACD_474A_BDE0_C7088DB6C590_.wvu.Rows" localSheetId="16" hidden="1">Юнг!$19:$24,Юнг!$38:$38,Юнг!$42:$42,Юнг!$46:$46,Юнг!$56:$56,Юнг!$58:$59,Юнг!$66:$67,Юнг!$77:$77,Юнг!$82:$86,Юнг!$89:$96,Юнг!$142:$142</definedName>
    <definedName name="Z_F1E84C44_1ACD_474A_BDE0_C7088DB6C590_.wvu.Rows" localSheetId="17" hidden="1">Юсь!$19:$24,Юсь!$45:$50,Юсь!$59:$59,Юсь!$61:$62,Юсь!$69:$70,Юсь!$85:$89,Юсь!$92:$99,Юсь!$143:$143</definedName>
    <definedName name="Z_F1E84C44_1ACD_474A_BDE0_C7088DB6C590_.wvu.Rows" localSheetId="18" hidden="1">Яра!$19:$24,Яра!$28:$29,Яра!$48:$49,Яра!$58:$58,Яра!$60:$61,Яра!$68:$69,Яра!$75:$75,Яра!$79:$79,Яра!$84:$88,Яра!$91:$98,Яра!$143:$143</definedName>
    <definedName name="Z_F1E84C44_1ACD_474A_BDE0_C7088DB6C590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4" hidden="1">Але!$A$1:$F$97</definedName>
    <definedName name="Z_F85EE840_0C31_454A_8951_832C2E9E0600_.wvu.PrintArea" localSheetId="6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8" hidden="1">Мор!$A$1:$F$101</definedName>
    <definedName name="Z_F85EE840_0C31_454A_8951_832C2E9E0600_.wvu.PrintArea" localSheetId="2" hidden="1">район!$A$1:$G$202</definedName>
    <definedName name="Z_F85EE840_0C31_454A_8951_832C2E9E0600_.wvu.PrintArea" localSheetId="1" hidden="1">Справка!$A$1:$FE$31</definedName>
    <definedName name="Z_F85EE840_0C31_454A_8951_832C2E9E0600_.wvu.PrintArea" localSheetId="5" hidden="1">Сун!$A$1:$F$105</definedName>
    <definedName name="Z_F85EE840_0C31_454A_8951_832C2E9E0600_.wvu.PrintArea" localSheetId="12" hidden="1">Тор!$A$1:$F$101</definedName>
    <definedName name="Z_F85EE840_0C31_454A_8951_832C2E9E0600_.wvu.PrintArea" localSheetId="16" hidden="1">Юнг!$A$1:$F$100</definedName>
    <definedName name="Z_F85EE840_0C31_454A_8951_832C2E9E0600_.wvu.PrintArea" localSheetId="18" hidden="1">Яра!$A$1:$F$102</definedName>
    <definedName name="Z_F85EE840_0C31_454A_8951_832C2E9E0600_.wvu.Rows" localSheetId="4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20" hidden="1">Лист1!$82:$84</definedName>
    <definedName name="Z_F85EE840_0C31_454A_8951_832C2E9E0600_.wvu.Rows" localSheetId="8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9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10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1" hidden="1">Сят!$19:$24,Сят!$38:$38,Сят!$45:$47,Сят!$57:$57,Сят!$59:$60,Сят!$67:$68,Сят!$78:$78,Сят!$83:$87,Сят!$90:$97,Сят!$143:$143</definedName>
    <definedName name="Z_F85EE840_0C31_454A_8951_832C2E9E0600_.wvu.Rows" localSheetId="12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3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4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5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6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7" hidden="1">Юсь!$19:$24,Юсь!$38:$38,Юсь!$45:$50,Юсь!$59:$59,Юсь!$61:$62,Юсь!$69:$70,Юсь!$75:$76,Юсь!$85:$89,Юсь!$92:$99,Юсь!$143:$143</definedName>
    <definedName name="Z_F85EE840_0C31_454A_8951_832C2E9E0600_.wvu.Rows" localSheetId="18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9" hidden="1">Ярос!$19:$24,Ярос!$28:$28,Ярос!$41:$41,Ярос!$44:$44,Ярос!$47:$48,Ярос!$55:$55,Ярос!$57:$58,Ярос!$65:$66,Ярос!$76:$76,Ярос!$83:$85,Ярос!$88:$95</definedName>
    <definedName name="_xlnm.Print_Area" localSheetId="4">Але!$A$1:$F$97</definedName>
    <definedName name="_xlnm.Print_Area" localSheetId="6">Иль!$A$1:$F$103</definedName>
    <definedName name="_xlnm.Print_Area" localSheetId="0">Консол!$A$1:$H$52</definedName>
    <definedName name="_xlnm.Print_Area" localSheetId="8">Мор!$A$1:$F$101</definedName>
    <definedName name="_xlnm.Print_Area" localSheetId="2">район!$A$1:$G$202</definedName>
    <definedName name="_xlnm.Print_Area" localSheetId="1">Справка!$A$1:$FE$31</definedName>
    <definedName name="_xlnm.Print_Area" localSheetId="5">Сун!$A$1:$F$105</definedName>
    <definedName name="_xlnm.Print_Area" localSheetId="12">Тор!$A$1:$F$101</definedName>
    <definedName name="_xlnm.Print_Area" localSheetId="16">Юнг!$A$1:$F$100</definedName>
    <definedName name="_xlnm.Print_Area" localSheetId="18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3"/>
    <customWorkbookView name="Смирнова Любовь Юрьевна - Личное представление" guid="{F1E84C44-1ACD-474A-BDE0-C7088DB6C590}" mergeInterval="0" personalView="1" minimized="1" windowWidth="0" windowHeight="0" tabRatio="695" activeSheetId="3"/>
  </customWorkbookViews>
</workbook>
</file>

<file path=xl/calcChain.xml><?xml version="1.0" encoding="utf-8"?>
<calcChain xmlns="http://schemas.openxmlformats.org/spreadsheetml/2006/main">
  <c r="F134" i="3"/>
  <c r="D143"/>
  <c r="F20"/>
  <c r="F23"/>
  <c r="F108" l="1"/>
  <c r="G87"/>
  <c r="C179"/>
  <c r="F179" l="1"/>
  <c r="G102"/>
  <c r="D189"/>
  <c r="C189"/>
  <c r="C121"/>
  <c r="D121"/>
  <c r="D23"/>
  <c r="F189"/>
  <c r="F148"/>
  <c r="F143"/>
  <c r="G107" l="1"/>
  <c r="G109"/>
  <c r="G110"/>
  <c r="G111"/>
  <c r="G112"/>
  <c r="G113"/>
  <c r="G114"/>
  <c r="G115"/>
  <c r="G116"/>
  <c r="G117"/>
  <c r="G118"/>
  <c r="G119"/>
  <c r="G120"/>
  <c r="G191"/>
  <c r="G192"/>
  <c r="G193"/>
  <c r="G198"/>
  <c r="G173"/>
  <c r="G174"/>
  <c r="G175"/>
  <c r="G176"/>
  <c r="G177"/>
  <c r="G178"/>
  <c r="G180"/>
  <c r="G181"/>
  <c r="G170"/>
  <c r="G169"/>
  <c r="G165"/>
  <c r="G164"/>
  <c r="G163"/>
  <c r="G154"/>
  <c r="G155"/>
  <c r="G156"/>
  <c r="G157"/>
  <c r="G158"/>
  <c r="G160"/>
  <c r="G161"/>
  <c r="G162"/>
  <c r="G135"/>
  <c r="G136"/>
  <c r="G137"/>
  <c r="G138"/>
  <c r="G139"/>
  <c r="G140"/>
  <c r="G141"/>
  <c r="G142"/>
  <c r="G145"/>
  <c r="G146"/>
  <c r="G147"/>
  <c r="G149"/>
  <c r="G122"/>
  <c r="G123"/>
  <c r="G124"/>
  <c r="G125"/>
  <c r="G126"/>
  <c r="G127"/>
  <c r="G128"/>
  <c r="G129"/>
  <c r="G130"/>
  <c r="G131"/>
  <c r="G132"/>
  <c r="G133"/>
  <c r="G100"/>
  <c r="G134"/>
  <c r="E15"/>
  <c r="E170"/>
  <c r="E161"/>
  <c r="E157"/>
  <c r="E156"/>
  <c r="E140"/>
  <c r="E128"/>
  <c r="E163"/>
  <c r="E164"/>
  <c r="E165"/>
  <c r="E154"/>
  <c r="E155"/>
  <c r="E160"/>
  <c r="E150"/>
  <c r="E151"/>
  <c r="E152"/>
  <c r="C23"/>
  <c r="E191"/>
  <c r="D20"/>
  <c r="F121"/>
  <c r="F53" l="1"/>
  <c r="G56"/>
  <c r="D53" l="1"/>
  <c r="C53"/>
  <c r="E56"/>
  <c r="E102"/>
  <c r="E193"/>
  <c r="E183"/>
  <c r="E182"/>
  <c r="C134"/>
  <c r="E131"/>
  <c r="E104"/>
  <c r="E103"/>
  <c r="E90"/>
  <c r="E120"/>
  <c r="E119"/>
  <c r="E118"/>
  <c r="D108"/>
  <c r="G108" s="1"/>
  <c r="C108"/>
  <c r="F171" l="1"/>
  <c r="D171"/>
  <c r="C171"/>
  <c r="C148"/>
  <c r="E100"/>
  <c r="E169"/>
  <c r="E175"/>
  <c r="E174"/>
  <c r="E173"/>
  <c r="G143"/>
  <c r="E187"/>
  <c r="E186"/>
  <c r="E185"/>
  <c r="E134"/>
  <c r="E135"/>
  <c r="E136"/>
  <c r="E137"/>
  <c r="E138"/>
  <c r="E139"/>
  <c r="E141"/>
  <c r="E126"/>
  <c r="E127"/>
  <c r="E129"/>
  <c r="E130"/>
  <c r="E132"/>
  <c r="E117"/>
  <c r="E112"/>
  <c r="E113"/>
  <c r="E114"/>
  <c r="E115"/>
  <c r="E111"/>
  <c r="E110"/>
  <c r="E109"/>
  <c r="E116"/>
  <c r="D98"/>
  <c r="F98"/>
  <c r="E123"/>
  <c r="F26" l="1"/>
  <c r="G25" l="1"/>
  <c r="G24"/>
  <c r="G22"/>
  <c r="G21"/>
  <c r="E108"/>
  <c r="C98"/>
  <c r="D18"/>
  <c r="C20"/>
  <c r="C18" s="1"/>
  <c r="E22"/>
  <c r="E21"/>
  <c r="E25"/>
  <c r="E24"/>
  <c r="E107"/>
  <c r="F93" l="1"/>
  <c r="F91"/>
  <c r="F82"/>
  <c r="F18" l="1"/>
  <c r="F13"/>
  <c r="F8"/>
  <c r="F6"/>
  <c r="F38"/>
  <c r="F32"/>
  <c r="F28"/>
  <c r="F5" l="1"/>
  <c r="D38"/>
  <c r="F48" l="1"/>
  <c r="C69" l="1"/>
  <c r="E83"/>
  <c r="E84"/>
  <c r="E85"/>
  <c r="E86"/>
  <c r="E87"/>
  <c r="E88"/>
  <c r="E89"/>
  <c r="E92"/>
  <c r="E94"/>
  <c r="E95"/>
  <c r="E96"/>
  <c r="E97"/>
  <c r="E99"/>
  <c r="E101"/>
  <c r="E105"/>
  <c r="E106"/>
  <c r="E122"/>
  <c r="E125"/>
  <c r="E133"/>
  <c r="E142"/>
  <c r="E145"/>
  <c r="E149"/>
  <c r="E153"/>
  <c r="E162"/>
  <c r="E166"/>
  <c r="E167"/>
  <c r="E168"/>
  <c r="E172"/>
  <c r="E178"/>
  <c r="E180"/>
  <c r="E181"/>
  <c r="E184"/>
  <c r="E188"/>
  <c r="E190"/>
  <c r="E192"/>
  <c r="G83"/>
  <c r="G84"/>
  <c r="G85"/>
  <c r="G86"/>
  <c r="G89"/>
  <c r="G92"/>
  <c r="G94"/>
  <c r="G95"/>
  <c r="G96"/>
  <c r="G97"/>
  <c r="G99"/>
  <c r="G101"/>
  <c r="G105"/>
  <c r="G106"/>
  <c r="G153"/>
  <c r="G166"/>
  <c r="G167"/>
  <c r="G168"/>
  <c r="G172"/>
  <c r="G184"/>
  <c r="G188"/>
  <c r="G190"/>
  <c r="F69"/>
  <c r="E7"/>
  <c r="E9"/>
  <c r="E10"/>
  <c r="E11"/>
  <c r="E12"/>
  <c r="E14"/>
  <c r="E16"/>
  <c r="E17"/>
  <c r="E19"/>
  <c r="E20"/>
  <c r="E23"/>
  <c r="E27"/>
  <c r="E29"/>
  <c r="E30"/>
  <c r="E36"/>
  <c r="E41"/>
  <c r="E42"/>
  <c r="E43"/>
  <c r="E45"/>
  <c r="E47"/>
  <c r="E49"/>
  <c r="E51"/>
  <c r="E54"/>
  <c r="E55"/>
  <c r="E60"/>
  <c r="E61"/>
  <c r="E63"/>
  <c r="E64"/>
  <c r="E67"/>
  <c r="E70"/>
  <c r="E72"/>
  <c r="E73"/>
  <c r="E74"/>
  <c r="G7"/>
  <c r="G9"/>
  <c r="G10"/>
  <c r="G11"/>
  <c r="G12"/>
  <c r="G14"/>
  <c r="G15"/>
  <c r="G16"/>
  <c r="G17"/>
  <c r="G19"/>
  <c r="G20"/>
  <c r="G23"/>
  <c r="G27"/>
  <c r="G29"/>
  <c r="G30"/>
  <c r="G36"/>
  <c r="G39"/>
  <c r="G41"/>
  <c r="G42"/>
  <c r="G43"/>
  <c r="G45"/>
  <c r="G47"/>
  <c r="G49"/>
  <c r="G51"/>
  <c r="G54"/>
  <c r="G55"/>
  <c r="G60"/>
  <c r="G61"/>
  <c r="G63"/>
  <c r="G70"/>
  <c r="G72"/>
  <c r="G77"/>
  <c r="F50"/>
  <c r="F65"/>
  <c r="F59"/>
  <c r="F57"/>
  <c r="F199" l="1"/>
  <c r="F37"/>
  <c r="F68" s="1"/>
  <c r="C26" i="19" l="1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F78" i="3" l="1"/>
  <c r="F79" s="1"/>
  <c r="D27" i="1"/>
  <c r="D148" i="3"/>
  <c r="G148" s="1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E26" l="1"/>
  <c r="EU19" i="2"/>
  <c r="ET19"/>
  <c r="C39" i="6"/>
  <c r="BW16" i="2" s="1"/>
  <c r="D39" i="6"/>
  <c r="D34" i="19" l="1"/>
  <c r="D29" i="17"/>
  <c r="D69" i="3"/>
  <c r="D34" i="17"/>
  <c r="F34" s="1"/>
  <c r="C31" i="7"/>
  <c r="D31"/>
  <c r="E32"/>
  <c r="F32"/>
  <c r="E33"/>
  <c r="F33"/>
  <c r="C34"/>
  <c r="D34"/>
  <c r="E35"/>
  <c r="F35"/>
  <c r="BU23" i="2"/>
  <c r="C38" i="3"/>
  <c r="D74" i="13"/>
  <c r="D35" i="10"/>
  <c r="D77" i="15"/>
  <c r="C41" i="18"/>
  <c r="G69" i="3" l="1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59" i="3"/>
  <c r="C59"/>
  <c r="D68" i="5"/>
  <c r="C68"/>
  <c r="F72"/>
  <c r="E72"/>
  <c r="D13" i="3"/>
  <c r="C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82" i="3"/>
  <c r="CM19" i="2"/>
  <c r="CL19"/>
  <c r="CM17"/>
  <c r="CL17"/>
  <c r="CJ17"/>
  <c r="CI17"/>
  <c r="D68" i="17"/>
  <c r="D65" i="16"/>
  <c r="D66" i="14"/>
  <c r="D63" i="13"/>
  <c r="D67" i="10"/>
  <c r="D66" i="8"/>
  <c r="D65" i="7"/>
  <c r="C58" i="17"/>
  <c r="D40" i="7"/>
  <c r="E69" i="3"/>
  <c r="D54" i="19"/>
  <c r="CS14" i="2"/>
  <c r="D37" i="13"/>
  <c r="BV23" i="2"/>
  <c r="BV27"/>
  <c r="BV14"/>
  <c r="D82" i="18"/>
  <c r="CU17" i="2"/>
  <c r="CU14"/>
  <c r="C197" i="3"/>
  <c r="D195"/>
  <c r="C195"/>
  <c r="D179"/>
  <c r="G179" s="1"/>
  <c r="E148"/>
  <c r="D93"/>
  <c r="C93"/>
  <c r="D91"/>
  <c r="C91"/>
  <c r="D82"/>
  <c r="D65"/>
  <c r="C65"/>
  <c r="D57"/>
  <c r="C57"/>
  <c r="D50"/>
  <c r="C50"/>
  <c r="D48"/>
  <c r="C48"/>
  <c r="D32"/>
  <c r="C32"/>
  <c r="D28"/>
  <c r="C28"/>
  <c r="D26"/>
  <c r="C26"/>
  <c r="D8"/>
  <c r="C8"/>
  <c r="D6"/>
  <c r="C6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D199" i="3" l="1"/>
  <c r="G199" s="1"/>
  <c r="C199"/>
  <c r="E8"/>
  <c r="G8"/>
  <c r="E50"/>
  <c r="G50"/>
  <c r="E6"/>
  <c r="G6"/>
  <c r="E18"/>
  <c r="G18"/>
  <c r="E28"/>
  <c r="G28"/>
  <c r="G48"/>
  <c r="E48"/>
  <c r="E53"/>
  <c r="G53"/>
  <c r="G19" i="1"/>
  <c r="D19" s="1"/>
  <c r="E65" i="3"/>
  <c r="E143"/>
  <c r="E98"/>
  <c r="G98"/>
  <c r="E121"/>
  <c r="G121"/>
  <c r="E91"/>
  <c r="G91"/>
  <c r="E171"/>
  <c r="G171"/>
  <c r="E189"/>
  <c r="G189"/>
  <c r="E38"/>
  <c r="G38"/>
  <c r="E59"/>
  <c r="G59"/>
  <c r="E26"/>
  <c r="G26"/>
  <c r="E82"/>
  <c r="G82"/>
  <c r="G73" s="1"/>
  <c r="E93"/>
  <c r="G93"/>
  <c r="E179"/>
  <c r="G13"/>
  <c r="E13"/>
  <c r="F42" i="5"/>
  <c r="E42"/>
  <c r="D25" i="4"/>
  <c r="C25"/>
  <c r="CW17" i="2"/>
  <c r="CW14"/>
  <c r="C5" i="3"/>
  <c r="D5"/>
  <c r="C37"/>
  <c r="D37"/>
  <c r="D40" i="16"/>
  <c r="E199" i="3" l="1"/>
  <c r="G5"/>
  <c r="E5"/>
  <c r="E37"/>
  <c r="G37"/>
  <c r="C68"/>
  <c r="C78" s="1"/>
  <c r="D68"/>
  <c r="D34" i="15"/>
  <c r="D36" i="7"/>
  <c r="D34" i="11"/>
  <c r="D26"/>
  <c r="D14"/>
  <c r="DB26" i="2"/>
  <c r="AZ18"/>
  <c r="AW18"/>
  <c r="D78" i="3" l="1"/>
  <c r="D79" s="1"/>
  <c r="E68"/>
  <c r="G68"/>
  <c r="C79"/>
  <c r="C34" i="11"/>
  <c r="BT21" i="2" s="1"/>
  <c r="C82" i="12"/>
  <c r="C40" i="17"/>
  <c r="D12" i="19"/>
  <c r="E78" i="3" l="1"/>
  <c r="G78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31" i="1" l="1"/>
  <c r="C25" i="19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F30" i="1" l="1"/>
  <c r="H18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<sst xmlns="http://schemas.openxmlformats.org/spreadsheetml/2006/main" count="2975" uniqueCount="564">
  <si>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</si>
  <si>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</si>
  <si>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</si>
  <si>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</si>
  <si>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</si>
  <si>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</si>
  <si>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</si>
  <si>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</si>
  <si>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</si>
  <si>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</si>
  <si>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</si>
  <si>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</si>
  <si>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</si>
  <si>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</si>
  <si>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</si>
  <si>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</si>
  <si>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</si>
  <si>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</si>
  <si>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</si>
  <si>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</si>
  <si>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</si>
  <si>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</si>
  <si>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</si>
  <si>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</si>
  <si>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</si>
  <si>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</si>
  <si>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</si>
  <si>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</si>
  <si>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</si>
  <si>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</si>
  <si>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</si>
  <si>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</si>
  <si>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</si>
  <si>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</si>
  <si>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</si>
  <si>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</si>
  <si>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</si>
  <si>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</si>
  <si>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</si>
  <si>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</si>
  <si>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</si>
  <si>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</si>
  <si>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</si>
  <si>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</si>
  <si>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</si>
  <si>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</si>
  <si>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</si>
  <si>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</si>
  <si>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</si>
  <si>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</si>
  <si>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</si>
  <si>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</si>
  <si>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</si>
  <si>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</si>
  <si>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</si>
  <si>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</si>
  <si>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</si>
  <si>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</si>
  <si>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</si>
  <si>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</si>
  <si>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</si>
  <si>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</si>
  <si>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</si>
  <si>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</si>
  <si>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</si>
  <si>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</si>
  <si>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</si>
  <si>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</si>
  <si>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</si>
  <si>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</si>
  <si>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</si>
  <si>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</si>
  <si>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</si>
  <si>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</si>
  <si>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</si>
  <si>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</si>
  <si>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</si>
  <si>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</si>
  <si>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</si>
  <si>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</si>
  <si>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</si>
  <si>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</si>
  <si>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</si>
  <si>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</si>
  <si>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</si>
  <si>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</si>
  <si>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</si>
  <si>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</si>
  <si>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</si>
  <si>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</si>
  <si>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</si>
  <si>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</si>
  <si>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</si>
  <si>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</si>
  <si>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</si>
  <si>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</si>
  <si>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</si>
  <si>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</si>
  <si>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</si>
  <si>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</si>
  <si>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</si>
  <si>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</si>
  <si>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</si>
  <si>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</si>
  <si>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</si>
  <si>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</si>
  <si>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</si>
  <si>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</si>
  <si>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</si>
  <si>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</si>
  <si>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</si>
  <si>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</si>
  <si>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</si>
  <si>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</si>
  <si>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</si>
  <si>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</si>
  <si>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</si>
  <si>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</si>
  <si>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</si>
  <si>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</si>
  <si>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</si>
  <si>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</si>
  <si>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</si>
  <si>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</si>
  <si>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</si>
  <si>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</si>
  <si>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</si>
  <si>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</si>
  <si>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</si>
  <si>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</si>
  <si>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</si>
  <si>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</si>
  <si>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</si>
  <si>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</si>
  <si>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</si>
  <si>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</si>
  <si>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</si>
  <si>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</si>
  <si>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</si>
  <si>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</si>
  <si>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</si>
  <si>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</si>
  <si>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</si>
  <si>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</si>
  <si>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</si>
  <si>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</si>
  <si>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</si>
  <si>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</si>
  <si>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</si>
  <si>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</si>
  <si>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</si>
  <si>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</si>
  <si>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</si>
  <si>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</si>
  <si>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</si>
  <si>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</si>
  <si>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</si>
  <si>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</si>
  <si>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</si>
  <si>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</si>
  <si>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</si>
  <si>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</si>
  <si>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</si>
  <si>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</si>
  <si>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</si>
  <si>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</si>
  <si>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</si>
  <si>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</si>
  <si>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</si>
  <si>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</si>
  <si>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</si>
  <si>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</si>
  <si>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</si>
  <si>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</si>
  <si>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</si>
  <si>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</si>
  <si>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</si>
  <si>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</si>
  <si>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</si>
  <si>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</si>
  <si>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</si>
  <si>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</si>
  <si>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</si>
  <si>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</si>
  <si>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</si>
  <si>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</si>
  <si>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</si>
  <si>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</si>
  <si>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</si>
  <si>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</si>
  <si>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</si>
  <si>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</si>
  <si>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</si>
  <si>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</si>
  <si>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</si>
  <si>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</si>
  <si>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</si>
  <si>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</si>
  <si>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</si>
  <si>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</si>
  <si>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</si>
  <si>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</si>
  <si>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</si>
  <si>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</si>
  <si>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</si>
  <si>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</si>
  <si>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</si>
  <si>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</si>
  <si>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</si>
  <si>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</si>
  <si>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</si>
  <si>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</si>
  <si>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</si>
  <si>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</si>
  <si>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</si>
  <si>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</si>
  <si>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</si>
  <si>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</si>
  <si>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</si>
  <si>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</si>
  <si>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</si>
  <si>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</si>
  <si>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</si>
  <si>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</si>
  <si>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</si>
  <si>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</si>
  <si>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</si>
  <si>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</si>
  <si>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</si>
  <si>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</si>
  <si>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</si>
  <si>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</si>
  <si>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</si>
  <si>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</si>
  <si>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</si>
  <si>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</si>
  <si>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</si>
  <si>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</si>
  <si>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</si>
  <si>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</si>
  <si>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</si>
  <si>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</si>
  <si>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</si>
  <si>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</si>
  <si>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</si>
  <si>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</si>
  <si>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</si>
  <si>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</si>
  <si>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</si>
  <si>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</si>
  <si>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</si>
  <si>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</si>
  <si>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</si>
  <si>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</si>
  <si>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</si>
  <si>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</si>
  <si>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</si>
  <si>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</si>
  <si>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</si>
  <si>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</si>
  <si>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</si>
  <si>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</si>
  <si>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</si>
  <si>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</si>
  <si>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</si>
  <si>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</si>
  <si>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</si>
  <si>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</si>
  <si>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</si>
  <si>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</si>
  <si>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</si>
  <si>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</si>
  <si>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</si>
  <si>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</si>
  <si>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</si>
  <si>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</si>
  <si>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</si>
  <si>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</si>
  <si>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</si>
  <si>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</si>
  <si>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</si>
  <si>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</si>
  <si>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</si>
  <si>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</si>
  <si>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</si>
  <si>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</si>
  <si>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</si>
  <si>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</si>
  <si>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</si>
  <si>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</si>
  <si>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</si>
  <si>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</si>
  <si>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</si>
  <si>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</si>
  <si>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</si>
  <si>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</si>
  <si>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</si>
  <si>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</si>
  <si>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</si>
  <si>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</si>
  <si>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</si>
  <si>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</si>
  <si>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</si>
  <si>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</si>
  <si>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</si>
  <si>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</si>
  <si>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</si>
  <si>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</si>
  <si>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</si>
  <si>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</si>
  <si>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</si>
  <si>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</si>
  <si>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</si>
  <si>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</si>
  <si>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</si>
  <si>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</si>
  <si>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</si>
  <si>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</si>
  <si>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</si>
  <si>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</si>
  <si>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</si>
  <si>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</si>
  <si>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</si>
  <si>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</si>
  <si>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</si>
  <si>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</si>
  <si>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</si>
  <si>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</si>
  <si>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</si>
  <si>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</si>
  <si>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</si>
  <si>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</si>
  <si>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</si>
  <si>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</si>
  <si>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</si>
  <si>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</si>
  <si>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</si>
  <si>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</si>
  <si>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</si>
  <si>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</si>
  <si>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</si>
  <si>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</si>
  <si>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</si>
  <si>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</si>
  <si>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</si>
  <si>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</si>
  <si>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</si>
  <si>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</si>
  <si>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</si>
  <si>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</si>
  <si>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</si>
  <si>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</si>
  <si>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</si>
  <si>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</si>
  <si>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</si>
  <si>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</si>
  <si>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</si>
  <si>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</si>
  <si>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</si>
  <si>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</si>
  <si>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</si>
  <si>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</si>
  <si>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</si>
  <si>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</si>
  <si>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</si>
  <si>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</si>
  <si>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</si>
  <si>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</si>
  <si>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</si>
  <si>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</si>
  <si>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</si>
  <si>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</si>
  <si>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</si>
  <si>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</si>
  <si>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</si>
  <si>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</si>
  <si>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</si>
  <si>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</si>
  <si>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</si>
  <si>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</si>
  <si>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</si>
  <si>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</si>
  <si>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</si>
  <si>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</si>
  <si>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</si>
  <si>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</si>
  <si>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</si>
  <si>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</si>
  <si>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</si>
  <si>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</si>
  <si>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</si>
  <si>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</si>
  <si>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</si>
  <si>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</si>
  <si>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</si>
  <si>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</si>
  <si>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</si>
  <si>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</si>
  <si>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</si>
  <si>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</si>
  <si>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</si>
  <si>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</si>
  <si>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</si>
  <si>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</si>
  <si>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</si>
  <si>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</si>
  <si>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</si>
  <si>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</si>
  <si>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</si>
  <si>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</si>
  <si>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</si>
  <si>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</si>
  <si>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</si>
  <si>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</si>
  <si>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</si>
  <si>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</si>
  <si>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</si>
  <si>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</si>
  <si>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</si>
  <si>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</si>
  <si>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</si>
  <si>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</si>
  <si>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</si>
  <si>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</si>
  <si>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</si>
  <si>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</si>
  <si>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</si>
  <si>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</si>
  <si>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</si>
  <si>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</si>
  <si>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</si>
  <si>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</si>
  <si>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</si>
  <si>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</si>
  <si>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</si>
  <si>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</si>
  <si>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</si>
  <si>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</si>
  <si>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</si>
  <si>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</si>
  <si>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 xml:space="preserve">                                                                                    Сравнительный анализ исполнения бюджета</t>
  </si>
  <si>
    <t>КБК</t>
  </si>
  <si>
    <t>Раздел, подраздел</t>
  </si>
  <si>
    <t>РАСХОДЫ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</si>
  <si>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</si>
  <si>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</si>
  <si>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</si>
  <si>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>Плата по соглашениям об установл.сервитута в отношении земельных участков, наход-ся в госуд. или мун. собст.</t>
  </si>
  <si>
    <t>% исполнения к уровню прошлого года</t>
  </si>
  <si>
    <t>Земельный налог,в том числе:</t>
  </si>
  <si>
    <t>Дорожное хозяйство: в том числе</t>
  </si>
  <si>
    <t>Капитальный ремонт источников водоснабжения (водонапорных башен и водозаборных скважин) в населенных пунктах</t>
  </si>
  <si>
    <t>Коммунальное хозяйство: в том числе</t>
  </si>
  <si>
    <t>Обеспечение мероприятий по капитальному ремонту многоквартирных домов, находящихся в муниципальной собственности</t>
  </si>
  <si>
    <t>A21</t>
  </si>
  <si>
    <t>A11</t>
  </si>
  <si>
    <t>A62</t>
  </si>
  <si>
    <t>Ч21</t>
  </si>
  <si>
    <t>A12</t>
  </si>
  <si>
    <t>A13</t>
  </si>
  <si>
    <t>транспортный налог с организаций</t>
  </si>
  <si>
    <t>транспортный налог с физ.лиц</t>
  </si>
  <si>
    <t>Транспортный налог: в том числе</t>
  </si>
  <si>
    <t>земельный налог с физ.лиц</t>
  </si>
  <si>
    <t>Платежи в целях возмещения убытков, причиненных уклонением от заключения мун.контракта</t>
  </si>
  <si>
    <t>A51</t>
  </si>
  <si>
    <t>Ч36</t>
  </si>
  <si>
    <t>Релизация инициативных проектов</t>
  </si>
  <si>
    <t>Благоустройство: в том числе</t>
  </si>
  <si>
    <t>Жилищное хозяйство: в том числе</t>
  </si>
  <si>
    <t>Развитие водоснабжения в сельской местности</t>
  </si>
  <si>
    <t>Мероприятия, направленные на развитие и модернизацию объектов коммунальной инфраструктуры</t>
  </si>
  <si>
    <t>Уличное освещение</t>
  </si>
  <si>
    <t>Реализация мероприятий по благоустройству дворовых территорий и тротуаров</t>
  </si>
  <si>
    <t xml:space="preserve">Реализация мероприятий по благоустройству территории </t>
  </si>
  <si>
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Республики":</t>
  </si>
  <si>
    <t>Поддержка региональных проектов в области обращения с отходами и ликвидации накопленного экологического ущерба</t>
  </si>
  <si>
    <t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</si>
  <si>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</si>
  <si>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</si>
  <si>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</si>
  <si>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</si>
  <si>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</si>
  <si>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</si>
  <si>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Безопасные и качественные автомобильные дороги" муниципальной программы "Развитие транспортной системы ":</t>
  </si>
  <si>
    <t xml:space="preserve">Реализация программ формирования современной городской среды </t>
  </si>
  <si>
    <t>Охрана семьи и детства в том числе:</t>
  </si>
  <si>
    <t>Обеспечение жильем молодых семей</t>
  </si>
  <si>
    <t xml:space="preserve">Обеспечение жилыми помещениями детей-сирот </t>
  </si>
  <si>
    <t xml:space="preserve">Обеспечение жилыми помещениями многодетных семей, имеющих пять </t>
  </si>
  <si>
    <t>0603</t>
  </si>
  <si>
    <t>Обеспечение отдыха и оздоровления детей, в том числе детей, находящихся в трудной жизненной ситуации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</si>
  <si>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</si>
  <si>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</t>
  </si>
  <si>
    <t>Персонифицированное финансирование дополнительного образования детей</t>
  </si>
  <si>
    <t>A4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</si>
  <si>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</si>
  <si>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</si>
  <si>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</si>
  <si>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Ч12</t>
  </si>
  <si>
    <t>Организация и проведение конкурсов среди субъектов малого и среднего предпринимательства</t>
  </si>
  <si>
    <t>А4</t>
  </si>
  <si>
    <t>Проведение комплексных кадастровых работ на территории Чувашской Республики</t>
  </si>
  <si>
    <t>Реализация комплекса мероприятий по борьбе с распространением борщевика Сосновского на территории Чувашской Республики</t>
  </si>
  <si>
    <t>Подготовка проектов межевания земельных участков и на проведение кадастровых работ</t>
  </si>
  <si>
    <t>Ц9</t>
  </si>
  <si>
    <t>Капитальный и текущий ремонт объектов водоснабжения (водозаборных сооружений , водопроводов и др.)</t>
  </si>
  <si>
    <t>Ч23</t>
  </si>
  <si>
    <t>Ц71</t>
  </si>
  <si>
    <t>Ц76</t>
  </si>
  <si>
    <t>A61</t>
  </si>
  <si>
    <t>Улучшение жилищных условий граждан, проживающих на сельских территориях</t>
  </si>
  <si>
    <t>A22</t>
  </si>
  <si>
    <t>Ц51</t>
  </si>
  <si>
    <t>Обеспечение деятельности муниципальных физкультурно-оздоровительных центров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</si>
  <si>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 (местные субсидии на иные цели)</t>
  </si>
  <si>
    <t>Обеспечение безопасности участия детей в дорожном движении (местные субсидии на иные цели)</t>
  </si>
  <si>
    <t>Обеспечение деятельности муниципальных общеобразовательных организаций (местные субсидии на иные цели)</t>
  </si>
  <si>
    <t>Организация льготного питания для отдельных категорий учащихся в муниципальных общеобразовательных организациях (местные субсидии на иные цели)</t>
  </si>
  <si>
    <t>Ц41</t>
  </si>
  <si>
    <t>Обеспечение деятельности муниципальных учреждений культурно-досугового типа и народного творчества (местные субсидии на иные цели)</t>
  </si>
  <si>
    <t>Обеспечение деятельности муниципальных музеев (местные субсидии на иные цели)</t>
  </si>
  <si>
    <t>Обеспечение деятельности муниципальных библиотек (местные субсидии на иные цели)</t>
  </si>
  <si>
    <t>Обеспечение деятельности муниципальных организаций дополнительного образования</t>
  </si>
  <si>
    <t>Обеспечение деятельности муниципальных детско-юношеских спортивных школ</t>
  </si>
  <si>
    <t>Ц52</t>
  </si>
  <si>
    <t>Ч2</t>
  </si>
  <si>
    <t>Ц34</t>
  </si>
  <si>
    <t>ДОХОДЫ</t>
  </si>
  <si>
    <t>Обслуживание внутреннего государственного и муниципального долга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</si>
  <si>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(субсидии на иные цели)</t>
  </si>
  <si>
    <t>Организация и проведение официальных физических мероприятий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</si>
  <si>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</si>
  <si>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Доходы от продажи земельных участков, госуд.соб.на которые не разграничена</t>
  </si>
  <si>
    <t>Доходы от продажи земельных участков, госуд.соб.на которые разграничена</t>
  </si>
  <si>
    <t>А13</t>
  </si>
  <si>
    <r>
      <t>Другие вопросы в области национальной экономики</t>
    </r>
    <r>
      <rPr>
        <i/>
        <sz val="18"/>
        <rFont val="Times New Roman"/>
        <family val="1"/>
        <charset val="204"/>
      </rPr>
      <t xml:space="preserve"> в том числе:</t>
    </r>
  </si>
  <si>
    <t>Капитальный и текущий ремонт инженерно-коммунальных сетей муниципальных образований</t>
  </si>
  <si>
    <t>Капитальный и текущий ремонт, модернизация котельных с использованием энергоэффективного оборудования, замена неэффективных отопительных котлов в индивидуальных системах отопления зданий, строений, сооружений</t>
  </si>
  <si>
    <t>Охрана объектов растительного и животного мира и среды их обитания</t>
  </si>
  <si>
    <t>Осуществление строительных и ремонтных работ в целях обеспечения благоустройства территории</t>
  </si>
  <si>
    <t>Ч32</t>
  </si>
  <si>
    <t>Организация экологических мероприятий</t>
  </si>
  <si>
    <t>Обеспечение контейнерами и бункерами для твердых коммунальных отходов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</si>
  <si>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образовательных(субсидии на иные цели)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</si>
  <si>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организаций(субсидии на иные цели)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</si>
  <si>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</si>
  <si>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отдыха детей в загородных, пришкольных и других лагерях</t>
  </si>
  <si>
    <t>Ц72</t>
  </si>
  <si>
    <t>Обустройство и восстановление воинских захоронений</t>
  </si>
  <si>
    <t>Капитальный ремонт муниципальных учреждений культуры клубного типа</t>
  </si>
  <si>
    <t>Ц46</t>
  </si>
  <si>
    <t xml:space="preserve">                                               2024 год</t>
  </si>
  <si>
    <t xml:space="preserve">                      2023 год</t>
  </si>
  <si>
    <t>земельный налог с организаций</t>
  </si>
  <si>
    <t xml:space="preserve">Мобилизационная и вневойсковая подготовка  </t>
  </si>
  <si>
    <t>А21</t>
  </si>
  <si>
    <t>Обеспечение мероприятий по переселению граждан из аварийного и ветхого жилищного фонда</t>
  </si>
  <si>
    <t>Капитательный ремонт муниципальных образовательных организаций</t>
  </si>
  <si>
    <t>Обеспечение деятельности детских дошкольных образовательных организаций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</si>
  <si>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</si>
  <si>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                                                          Моргаушского муниципального округа на 01.08.2024 г.</t>
  </si>
  <si>
    <t>исполнено на 01.08.2024 г.</t>
  </si>
  <si>
    <t>исполнено на 01.08.2023г.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</si>
</sst>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5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600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9" fillId="2" borderId="1" xfId="5" applyNumberFormat="1" applyFont="1" applyFill="1" applyBorder="1" applyAlignment="1">
      <alignment horizontal="right" vertical="top" shrinkToFit="1"/>
    </xf>
    <xf numFmtId="167" fontId="49" fillId="2" borderId="17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0" fontId="51" fillId="0" borderId="3" xfId="9" applyFont="1" applyBorder="1" applyAlignment="1">
      <alignment horizontal="left" wrapText="1"/>
    </xf>
    <xf numFmtId="49" fontId="45" fillId="0" borderId="1" xfId="9" applyNumberFormat="1" applyFont="1" applyBorder="1" applyAlignment="1">
      <alignment horizontal="center"/>
    </xf>
    <xf numFmtId="0" fontId="45" fillId="0" borderId="3" xfId="11" applyFont="1" applyBorder="1"/>
    <xf numFmtId="4" fontId="48" fillId="0" borderId="1" xfId="11" applyNumberFormat="1" applyFont="1" applyBorder="1" applyAlignment="1">
      <alignment horizontal="right" vertical="center"/>
    </xf>
    <xf numFmtId="0" fontId="51" fillId="0" borderId="3" xfId="9" applyFont="1" applyBorder="1" applyAlignment="1">
      <alignment wrapText="1"/>
    </xf>
    <xf numFmtId="0" fontId="44" fillId="0" borderId="3" xfId="9" applyFont="1" applyBorder="1" applyAlignment="1">
      <alignment wrapText="1"/>
    </xf>
    <xf numFmtId="0" fontId="44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wrapText="1"/>
    </xf>
    <xf numFmtId="49" fontId="44" fillId="0" borderId="1" xfId="9" applyNumberFormat="1" applyFont="1" applyBorder="1" applyAlignment="1">
      <alignment horizontal="center"/>
    </xf>
    <xf numFmtId="0" fontId="52" fillId="0" borderId="3" xfId="9" applyFont="1" applyBorder="1" applyAlignment="1">
      <alignment wrapText="1"/>
    </xf>
    <xf numFmtId="0" fontId="51" fillId="3" borderId="3" xfId="0" applyNumberFormat="1" applyFont="1" applyFill="1" applyBorder="1" applyAlignment="1">
      <alignment vertical="center" wrapText="1"/>
    </xf>
    <xf numFmtId="0" fontId="52" fillId="3" borderId="1" xfId="0" applyNumberFormat="1" applyFont="1" applyFill="1" applyBorder="1" applyAlignment="1">
      <alignment vertical="center" wrapText="1"/>
    </xf>
    <xf numFmtId="0" fontId="45" fillId="0" borderId="3" xfId="9" applyFont="1" applyBorder="1" applyAlignment="1">
      <alignment wrapText="1"/>
    </xf>
    <xf numFmtId="0" fontId="45" fillId="0" borderId="3" xfId="9" applyFont="1" applyFill="1" applyBorder="1" applyAlignment="1">
      <alignment wrapText="1"/>
    </xf>
    <xf numFmtId="0" fontId="45" fillId="0" borderId="3" xfId="9" applyFont="1" applyBorder="1" applyAlignment="1">
      <alignment horizontal="left" wrapText="1"/>
    </xf>
    <xf numFmtId="0" fontId="45" fillId="3" borderId="3" xfId="9" applyFont="1" applyFill="1" applyBorder="1" applyAlignment="1">
      <alignment wrapText="1"/>
    </xf>
    <xf numFmtId="0" fontId="45" fillId="0" borderId="1" xfId="9" applyFont="1" applyBorder="1" applyAlignment="1">
      <alignment horizontal="center"/>
    </xf>
    <xf numFmtId="167" fontId="46" fillId="0" borderId="17" xfId="9" applyNumberFormat="1" applyFont="1" applyBorder="1" applyAlignment="1">
      <alignment horizontal="right" vertical="center"/>
    </xf>
    <xf numFmtId="167" fontId="46" fillId="0" borderId="1" xfId="9" applyNumberFormat="1" applyFont="1" applyBorder="1" applyAlignment="1">
      <alignment horizontal="right" vertical="center"/>
    </xf>
    <xf numFmtId="167" fontId="46" fillId="2" borderId="1" xfId="5" applyNumberFormat="1" applyFont="1" applyFill="1" applyBorder="1" applyAlignment="1">
      <alignment horizontal="right" vertical="top" shrinkToFit="1"/>
    </xf>
    <xf numFmtId="167" fontId="46" fillId="0" borderId="17" xfId="6" applyNumberFormat="1" applyFont="1" applyBorder="1" applyAlignment="1">
      <alignment horizontal="right" vertical="center"/>
    </xf>
    <xf numFmtId="49" fontId="45" fillId="0" borderId="3" xfId="9" applyNumberFormat="1" applyFont="1" applyBorder="1" applyAlignment="1">
      <alignment horizontal="center"/>
    </xf>
    <xf numFmtId="49" fontId="53" fillId="0" borderId="1" xfId="9" applyNumberFormat="1" applyFont="1" applyBorder="1" applyAlignment="1">
      <alignment horizontal="center"/>
    </xf>
    <xf numFmtId="0" fontId="53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horizontal="left" wrapText="1"/>
    </xf>
    <xf numFmtId="0" fontId="53" fillId="0" borderId="3" xfId="9" applyFont="1" applyBorder="1" applyAlignment="1">
      <alignment wrapText="1"/>
    </xf>
    <xf numFmtId="0" fontId="53" fillId="3" borderId="3" xfId="9" applyFont="1" applyFill="1" applyBorder="1" applyAlignment="1">
      <alignment wrapText="1"/>
    </xf>
    <xf numFmtId="0" fontId="53" fillId="3" borderId="3" xfId="9" applyFont="1" applyFill="1" applyBorder="1" applyAlignment="1">
      <alignment horizontal="left" wrapText="1"/>
    </xf>
    <xf numFmtId="0" fontId="53" fillId="0" borderId="1" xfId="9" applyFont="1" applyBorder="1" applyAlignment="1">
      <alignment horizontal="center"/>
    </xf>
    <xf numFmtId="0" fontId="53" fillId="0" borderId="3" xfId="9" applyFont="1" applyFill="1" applyBorder="1" applyAlignment="1">
      <alignment wrapText="1"/>
    </xf>
    <xf numFmtId="0" fontId="53" fillId="0" borderId="3" xfId="8" applyFont="1" applyBorder="1" applyAlignment="1">
      <alignment wrapText="1"/>
    </xf>
    <xf numFmtId="167" fontId="46" fillId="2" borderId="1" xfId="5" applyNumberFormat="1" applyFont="1" applyFill="1" applyBorder="1" applyAlignment="1">
      <alignment horizontal="right" shrinkToFit="1"/>
    </xf>
    <xf numFmtId="167" fontId="46" fillId="0" borderId="17" xfId="9" applyNumberFormat="1" applyFont="1" applyBorder="1" applyAlignment="1">
      <alignment horizontal="right"/>
    </xf>
    <xf numFmtId="167" fontId="46" fillId="0" borderId="1" xfId="9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/>
    </xf>
    <xf numFmtId="167" fontId="48" fillId="5" borderId="17" xfId="9" applyNumberFormat="1" applyFont="1" applyFill="1" applyBorder="1" applyAlignment="1">
      <alignment horizontal="right"/>
    </xf>
    <xf numFmtId="167" fontId="48" fillId="0" borderId="17" xfId="6" applyNumberFormat="1" applyFont="1" applyBorder="1" applyAlignment="1">
      <alignment horizontal="right"/>
    </xf>
    <xf numFmtId="167" fontId="46" fillId="0" borderId="17" xfId="6" applyNumberFormat="1" applyFont="1" applyBorder="1" applyAlignment="1">
      <alignment horizontal="right"/>
    </xf>
    <xf numFmtId="167" fontId="46" fillId="0" borderId="1" xfId="6" applyNumberFormat="1" applyFont="1" applyBorder="1" applyAlignment="1">
      <alignment horizontal="right"/>
    </xf>
    <xf numFmtId="167" fontId="48" fillId="0" borderId="1" xfId="0" applyNumberFormat="1" applyFont="1" applyBorder="1" applyAlignment="1">
      <alignment horizontal="right" vertical="center"/>
    </xf>
    <xf numFmtId="167" fontId="49" fillId="0" borderId="5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vertical="center"/>
    </xf>
    <xf numFmtId="167" fontId="49" fillId="0" borderId="17" xfId="9" applyNumberFormat="1" applyFont="1" applyBorder="1" applyAlignment="1"/>
    <xf numFmtId="167" fontId="48" fillId="5" borderId="1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67" fontId="46" fillId="2" borderId="17" xfId="5" applyNumberFormat="1" applyFont="1" applyFill="1" applyBorder="1" applyAlignment="1">
      <alignment horizontal="right" vertical="top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742" Type="http://schemas.openxmlformats.org/officeDocument/2006/relationships/revisionLog" Target="revisionLog12.xml"/><Relationship Id="rId1750" Type="http://schemas.openxmlformats.org/officeDocument/2006/relationships/revisionLog" Target="revisionLog13.xml"/><Relationship Id="rId1763" Type="http://schemas.openxmlformats.org/officeDocument/2006/relationships/revisionLog" Target="revisionLog14.xml"/><Relationship Id="rId1771" Type="http://schemas.openxmlformats.org/officeDocument/2006/relationships/revisionLog" Target="revisionLog15.xml"/><Relationship Id="rId1776" Type="http://schemas.openxmlformats.org/officeDocument/2006/relationships/revisionLog" Target="revisionLog11.xml"/><Relationship Id="rId1784" Type="http://schemas.openxmlformats.org/officeDocument/2006/relationships/revisionLog" Target="revisionLog16.xml"/><Relationship Id="rId1789" Type="http://schemas.openxmlformats.org/officeDocument/2006/relationships/revisionLog" Target="revisionLog17.xml"/><Relationship Id="rId1792" Type="http://schemas.openxmlformats.org/officeDocument/2006/relationships/revisionLog" Target="revisionLog18.xml"/><Relationship Id="rId1797" Type="http://schemas.openxmlformats.org/officeDocument/2006/relationships/revisionLog" Target="revisionLog19.xml"/><Relationship Id="rId1806" Type="http://schemas.openxmlformats.org/officeDocument/2006/relationships/revisionLog" Target="revisionLog110.xml"/><Relationship Id="rId1814" Type="http://schemas.openxmlformats.org/officeDocument/2006/relationships/revisionLog" Target="revisionLog1.xml"/><Relationship Id="rId1801" Type="http://schemas.openxmlformats.org/officeDocument/2006/relationships/revisionLog" Target="revisionLog1101.xml"/><Relationship Id="rId1758" Type="http://schemas.openxmlformats.org/officeDocument/2006/relationships/revisionLog" Target="revisionLog1511.xml"/><Relationship Id="rId1729" Type="http://schemas.openxmlformats.org/officeDocument/2006/relationships/revisionLog" Target="revisionLog1111.xml"/><Relationship Id="rId1737" Type="http://schemas.openxmlformats.org/officeDocument/2006/relationships/revisionLog" Target="revisionLog1211.xml"/><Relationship Id="rId1732" Type="http://schemas.openxmlformats.org/officeDocument/2006/relationships/revisionLog" Target="revisionLog122.xml"/><Relationship Id="rId1740" Type="http://schemas.openxmlformats.org/officeDocument/2006/relationships/revisionLog" Target="revisionLog1311.xml"/><Relationship Id="rId1745" Type="http://schemas.openxmlformats.org/officeDocument/2006/relationships/revisionLog" Target="revisionLog1411.xml"/><Relationship Id="rId1753" Type="http://schemas.openxmlformats.org/officeDocument/2006/relationships/revisionLog" Target="revisionLog15111.xml"/><Relationship Id="rId1761" Type="http://schemas.openxmlformats.org/officeDocument/2006/relationships/revisionLog" Target="revisionLog1611.xml"/><Relationship Id="rId1766" Type="http://schemas.openxmlformats.org/officeDocument/2006/relationships/revisionLog" Target="revisionLog171.xml"/><Relationship Id="rId1774" Type="http://schemas.openxmlformats.org/officeDocument/2006/relationships/revisionLog" Target="revisionLog191.xml"/><Relationship Id="rId1779" Type="http://schemas.openxmlformats.org/officeDocument/2006/relationships/revisionLog" Target="revisionLog11011.xml"/><Relationship Id="rId1782" Type="http://schemas.openxmlformats.org/officeDocument/2006/relationships/revisionLog" Target="revisionLog162.xml"/><Relationship Id="rId1787" Type="http://schemas.openxmlformats.org/officeDocument/2006/relationships/revisionLog" Target="revisionLog172.xml"/><Relationship Id="rId1795" Type="http://schemas.openxmlformats.org/officeDocument/2006/relationships/revisionLog" Target="revisionLog111.xml"/><Relationship Id="rId1809" Type="http://schemas.openxmlformats.org/officeDocument/2006/relationships/revisionLog" Target="revisionLog112.xml"/><Relationship Id="rId1790" Type="http://schemas.openxmlformats.org/officeDocument/2006/relationships/revisionLog" Target="revisionLog181.xml"/><Relationship Id="rId1804" Type="http://schemas.openxmlformats.org/officeDocument/2006/relationships/revisionLog" Target="revisionLog1121.xml"/><Relationship Id="rId1812" Type="http://schemas.openxmlformats.org/officeDocument/2006/relationships/revisionLog" Target="revisionLog113.xml"/><Relationship Id="rId1748" Type="http://schemas.openxmlformats.org/officeDocument/2006/relationships/revisionLog" Target="revisionLog161111.xml"/><Relationship Id="rId1735" Type="http://schemas.openxmlformats.org/officeDocument/2006/relationships/revisionLog" Target="revisionLog141111.xml"/><Relationship Id="rId1730" Type="http://schemas.openxmlformats.org/officeDocument/2006/relationships/revisionLog" Target="revisionLog12211.xml"/><Relationship Id="rId1743" Type="http://schemas.openxmlformats.org/officeDocument/2006/relationships/revisionLog" Target="revisionLog1511111.xml"/><Relationship Id="rId1751" Type="http://schemas.openxmlformats.org/officeDocument/2006/relationships/revisionLog" Target="revisionLog171111.xml"/><Relationship Id="rId1756" Type="http://schemas.openxmlformats.org/officeDocument/2006/relationships/revisionLog" Target="revisionLog181111.xml"/><Relationship Id="rId1764" Type="http://schemas.openxmlformats.org/officeDocument/2006/relationships/revisionLog" Target="revisionLog19111.xml"/><Relationship Id="rId1769" Type="http://schemas.openxmlformats.org/officeDocument/2006/relationships/revisionLog" Target="revisionLog110111.xml"/><Relationship Id="rId1772" Type="http://schemas.openxmlformats.org/officeDocument/2006/relationships/revisionLog" Target="revisionLog11211.xml"/><Relationship Id="rId1777" Type="http://schemas.openxmlformats.org/officeDocument/2006/relationships/revisionLog" Target="revisionLog114.xml"/><Relationship Id="rId1785" Type="http://schemas.openxmlformats.org/officeDocument/2006/relationships/revisionLog" Target="revisionLog17211.xml"/><Relationship Id="rId1798" Type="http://schemas.openxmlformats.org/officeDocument/2006/relationships/revisionLog" Target="revisionLog115.xml"/><Relationship Id="rId1807" Type="http://schemas.openxmlformats.org/officeDocument/2006/relationships/revisionLog" Target="revisionLog1131.xml"/><Relationship Id="rId1734" Type="http://schemas.openxmlformats.org/officeDocument/2006/relationships/revisionLog" Target="revisionLog1411111.xml"/><Relationship Id="rId1755" Type="http://schemas.openxmlformats.org/officeDocument/2006/relationships/revisionLog" Target="revisionLog1811111.xml"/><Relationship Id="rId1739" Type="http://schemas.openxmlformats.org/officeDocument/2006/relationships/revisionLog" Target="revisionLog1611111.xml"/><Relationship Id="rId1747" Type="http://schemas.openxmlformats.org/officeDocument/2006/relationships/revisionLog" Target="revisionLog1711111.xml"/><Relationship Id="rId1768" Type="http://schemas.openxmlformats.org/officeDocument/2006/relationships/revisionLog" Target="revisionLog1101111.xml"/><Relationship Id="rId1780" Type="http://schemas.openxmlformats.org/officeDocument/2006/relationships/revisionLog" Target="revisionLog1151.xml"/><Relationship Id="rId1793" Type="http://schemas.openxmlformats.org/officeDocument/2006/relationships/revisionLog" Target="revisionLog11121.xml"/><Relationship Id="rId1802" Type="http://schemas.openxmlformats.org/officeDocument/2006/relationships/revisionLog" Target="revisionLog11221.xml"/><Relationship Id="rId1810" Type="http://schemas.openxmlformats.org/officeDocument/2006/relationships/revisionLog" Target="revisionLog1161.xml"/><Relationship Id="rId1738" Type="http://schemas.openxmlformats.org/officeDocument/2006/relationships/revisionLog" Target="revisionLog1141.xml"/><Relationship Id="rId1759" Type="http://schemas.openxmlformats.org/officeDocument/2006/relationships/revisionLog" Target="revisionLog151.xml"/><Relationship Id="rId1733" Type="http://schemas.openxmlformats.org/officeDocument/2006/relationships/revisionLog" Target="revisionLog111211.xml"/><Relationship Id="rId1741" Type="http://schemas.openxmlformats.org/officeDocument/2006/relationships/revisionLog" Target="revisionLog121.xml"/><Relationship Id="rId1746" Type="http://schemas.openxmlformats.org/officeDocument/2006/relationships/revisionLog" Target="revisionLog131.xml"/><Relationship Id="rId1754" Type="http://schemas.openxmlformats.org/officeDocument/2006/relationships/revisionLog" Target="revisionLog141.xml"/><Relationship Id="rId1762" Type="http://schemas.openxmlformats.org/officeDocument/2006/relationships/revisionLog" Target="revisionLog1621.xml"/><Relationship Id="rId1767" Type="http://schemas.openxmlformats.org/officeDocument/2006/relationships/revisionLog" Target="revisionLog172111.xml"/><Relationship Id="rId1775" Type="http://schemas.openxmlformats.org/officeDocument/2006/relationships/revisionLog" Target="revisionLog1812.xml"/><Relationship Id="rId1788" Type="http://schemas.openxmlformats.org/officeDocument/2006/relationships/revisionLog" Target="revisionLog11611.xml"/><Relationship Id="rId1770" Type="http://schemas.openxmlformats.org/officeDocument/2006/relationships/revisionLog" Target="revisionLog18121.xml"/><Relationship Id="rId1783" Type="http://schemas.openxmlformats.org/officeDocument/2006/relationships/revisionLog" Target="revisionLog161.xml"/><Relationship Id="rId1791" Type="http://schemas.openxmlformats.org/officeDocument/2006/relationships/revisionLog" Target="revisionLog117.xml"/><Relationship Id="rId1796" Type="http://schemas.openxmlformats.org/officeDocument/2006/relationships/revisionLog" Target="revisionLog118.xml"/><Relationship Id="rId1800" Type="http://schemas.openxmlformats.org/officeDocument/2006/relationships/revisionLog" Target="revisionLog112211.xml"/><Relationship Id="rId1805" Type="http://schemas.openxmlformats.org/officeDocument/2006/relationships/revisionLog" Target="revisionLog11311.xml"/><Relationship Id="rId1813" Type="http://schemas.openxmlformats.org/officeDocument/2006/relationships/revisionLog" Target="revisionLog116.xml"/><Relationship Id="rId1736" Type="http://schemas.openxmlformats.org/officeDocument/2006/relationships/revisionLog" Target="revisionLog14111.xml"/><Relationship Id="rId1728" Type="http://schemas.openxmlformats.org/officeDocument/2006/relationships/revisionLog" Target="revisionLog113111.xml"/><Relationship Id="rId1731" Type="http://schemas.openxmlformats.org/officeDocument/2006/relationships/revisionLog" Target="revisionLog1221.xml"/><Relationship Id="rId1744" Type="http://schemas.openxmlformats.org/officeDocument/2006/relationships/revisionLog" Target="revisionLog151111.xml"/><Relationship Id="rId1749" Type="http://schemas.openxmlformats.org/officeDocument/2006/relationships/revisionLog" Target="revisionLog16111.xml"/><Relationship Id="rId1757" Type="http://schemas.openxmlformats.org/officeDocument/2006/relationships/revisionLog" Target="revisionLog1711.xml"/><Relationship Id="rId1765" Type="http://schemas.openxmlformats.org/officeDocument/2006/relationships/revisionLog" Target="revisionLog1811.xml"/><Relationship Id="rId1778" Type="http://schemas.openxmlformats.org/officeDocument/2006/relationships/revisionLog" Target="revisionLog11012.xml"/><Relationship Id="rId1799" Type="http://schemas.openxmlformats.org/officeDocument/2006/relationships/revisionLog" Target="revisionLog1122111.xml"/><Relationship Id="rId1760" Type="http://schemas.openxmlformats.org/officeDocument/2006/relationships/revisionLog" Target="revisionLog18111.xml"/><Relationship Id="rId1752" Type="http://schemas.openxmlformats.org/officeDocument/2006/relationships/revisionLog" Target="revisionLog17111.xml"/><Relationship Id="rId1773" Type="http://schemas.openxmlformats.org/officeDocument/2006/relationships/revisionLog" Target="revisionLog1911.xml"/><Relationship Id="rId1781" Type="http://schemas.openxmlformats.org/officeDocument/2006/relationships/revisionLog" Target="revisionLog11212.xml"/><Relationship Id="rId1786" Type="http://schemas.openxmlformats.org/officeDocument/2006/relationships/revisionLog" Target="revisionLog1721.xml"/><Relationship Id="rId1794" Type="http://schemas.openxmlformats.org/officeDocument/2006/relationships/revisionLog" Target="revisionLog1112.xml"/><Relationship Id="rId1803" Type="http://schemas.openxmlformats.org/officeDocument/2006/relationships/revisionLog" Target="revisionLog1122.xml"/><Relationship Id="rId1808" Type="http://schemas.openxmlformats.org/officeDocument/2006/relationships/revisionLog" Target="revisionLog119.xml"/><Relationship Id="rId1811" Type="http://schemas.openxmlformats.org/officeDocument/2006/relationships/revisionLog" Target="revisionLog1162.xml"/></Relationships>
</file>

<file path=xl/revisions/revisionHeaders.xml><?xml version="1.0" encoding="utf-8"?>
<headers xmlns="http://schemas.openxmlformats.org/spreadsheetml/2006/main" xmlns:r="http://schemas.openxmlformats.org/officeDocument/2006/relationships" guid="{708D75B8-AB2A-4D8B-A5AF-2970A1E906CB}" diskRevisions="1" revisionId="72087" version="119">
  <header guid="{9D5A5A68-1D20-4547-B541-1DC6FC40CB29}" dateTime="2024-06-05T16:50:33" maxSheetId="26" userName="morgau_fin3" r:id="rId17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0CCA61A-E14B-4B78-BA65-B73D83859F91}" dateTime="2024-06-06T10:11:50" maxSheetId="26" userName="morgau_fin3" r:id="rId1729" minRId="69003" maxRId="690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3B1233-9801-411A-BF51-D1524E3929D4}" dateTime="2024-06-06T11:08:04" maxSheetId="26" userName="morgau_fin3" r:id="rId17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EF7DCF7-CF98-460D-BE4C-C05DC84561A4}" dateTime="2024-06-07T14:29:57" maxSheetId="26" userName="morgau_fin3" r:id="rId17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4D725C5-21EE-44D2-8439-FE68F3435B81}" dateTime="2024-07-04T16:14:10" maxSheetId="26" userName="morgau_fin3" r:id="rId1732" minRId="69148" maxRId="6915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0C0F07-9444-4C89-ADB2-5429A214FB1C}" dateTime="2024-07-04T16:21:16" maxSheetId="26" userName="morgau_fin3" r:id="rId1733" minRId="69186" maxRId="6919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CF39BAB-26F4-4C76-B3C8-E37885B0A8B2}" dateTime="2024-07-04T16:27:33" maxSheetId="26" userName="morgau_fin3" r:id="rId1734" minRId="69222" maxRId="6922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5569B0D-E781-41EF-88EB-F3BC6CE79A04}" dateTime="2024-07-04T16:39:05" maxSheetId="26" userName="morgau_fin3" r:id="rId1735" minRId="69254" maxRId="692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B6EBD6-D18B-4EC5-9951-5382FB8717BB}" dateTime="2024-07-04T16:43:05" maxSheetId="26" userName="morgau_fin3" r:id="rId1736" minRId="69298" maxRId="693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0D73A0-BF3D-4C4A-9D71-8BDF07B406F7}" dateTime="2024-07-04T16:44:14" maxSheetId="26" userName="morgau_fin3" r:id="rId1737" minRId="69335" maxRId="693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35EB464-4C90-46E0-9AB4-B8D25ECC58C7}" dateTime="2024-07-04T16:48:06" maxSheetId="26" userName="morgau_fin3" r:id="rId1738" minRId="69367" maxRId="6937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07CBE48-BD3B-4739-A571-80C03272DA0F}" dateTime="2024-07-04T16:48:18" maxSheetId="26" userName="morgau_fin3" r:id="rId17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55BDBCD-6D11-49BF-A8C4-825C52D25D3F}" dateTime="2024-07-04T16:59:25" maxSheetId="26" userName="morgau_fin3" r:id="rId17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13CF52C-0275-4A80-8663-595FF23AFF59}" dateTime="2024-07-05T09:48:52" maxSheetId="26" userName="morgau_fin3" r:id="rId1741" minRId="69463" maxRId="6947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355B34D-42C5-4E88-AC3B-35BC925E1542}" dateTime="2024-07-05T10:19:47" maxSheetId="26" userName="morgau_fin3" r:id="rId1742" minRId="69510" maxRId="695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6CDA8EF-024E-45AE-B96F-FA416C427730}" dateTime="2024-07-05T10:26:42" maxSheetId="26" userName="morgau_fin3" r:id="rId1743" minRId="6957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767CB92-CDCD-4C8C-9D10-7B031ACB5CB6}" dateTime="2024-07-05T10:27:38" maxSheetId="26" userName="morgau_fin3" r:id="rId174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8FC1E6-2444-4CFC-8515-F1F38D49C64D}" dateTime="2024-07-05T10:42:18" maxSheetId="26" userName="morgau_fin3" r:id="rId174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FD1345E-D5ED-4022-BD97-816704D83C34}" dateTime="2024-07-05T10:45:50" maxSheetId="26" userName="morgau_fin3" r:id="rId1746" minRId="696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42AAC0-9056-4881-BBC6-5D65BDC22034}" dateTime="2024-07-05T10:54:43" maxSheetId="26" userName="morgau_fin3" r:id="rId1747" minRId="69693" maxRId="6970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1063237-FC62-44D8-9BB9-3B75FF6E3E72}" dateTime="2024-07-05T11:39:20" maxSheetId="26" userName="morgau_fin3" r:id="rId1748" minRId="69731" maxRId="6975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2291929-D70F-4AA7-AF9F-629A3C4BAB12}" dateTime="2024-07-05T11:43:48" maxSheetId="26" userName="morgau_fin3" r:id="rId1749" minRId="69786" maxRId="697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674003E-C2F3-4AAF-972A-C99F0CA89CC5}" dateTime="2024-07-05T11:44:00" maxSheetId="26" userName="morgau_fin3" r:id="rId175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C91283D-D196-420D-8252-C410E4D97F46}" dateTime="2024-07-05T11:57:59" maxSheetId="26" userName="morgau_fin3" r:id="rId175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A22600-5C07-4EA8-8E37-25D8FB2907B9}" dateTime="2024-07-05T14:13:56" maxSheetId="26" userName="morgau_fin3" r:id="rId1752" minRId="69878" maxRId="6989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4DBAB2C-481B-4F14-8BB9-44C8CA708459}" dateTime="2024-07-05T14:17:34" maxSheetId="26" userName="morgau_fin3" r:id="rId1753" minRId="69929" maxRId="6993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89AEA0F-7557-46D1-98A3-43FA7EDF62C3}" dateTime="2024-07-05T14:22:13" maxSheetId="26" userName="morgau_fin3" r:id="rId175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6DA4A06-C277-437A-A605-91D5E6B189F3}" dateTime="2024-07-08T11:41:53" maxSheetId="26" userName="morgau_fin3" r:id="rId1755" minRId="69996" maxRId="700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53C69BD-344A-42F5-9D26-608DE7C1490C}" dateTime="2024-07-08T11:48:53" maxSheetId="26" userName="morgau_fin3" r:id="rId1756" minRId="70062" maxRId="7009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EEFEE54-A580-4852-BEBC-3B3E74589964}" dateTime="2024-07-08T11:48:58" maxSheetId="26" userName="morgau_fin3" r:id="rId17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C21DE5C-9C99-4E73-A962-54840F12FC3B}" dateTime="2024-07-08T11:50:15" maxSheetId="26" userName="morgau_fin3" r:id="rId175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05AD391-05AD-4104-8773-35B38CF8B38F}" dateTime="2024-07-08T13:45:50" maxSheetId="26" userName="morgau_fin3" r:id="rId175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AE15F11-A814-4D45-94CF-DE0C019387BD}" dateTime="2024-07-08T13:51:19" maxSheetId="26" userName="morgau_fin3" r:id="rId17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A16789A-5CE3-4EBD-853E-7D25907DC6C9}" dateTime="2024-07-11T14:52:14" maxSheetId="26" userName="morgau_fin3" r:id="rId176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275F421-8AA1-4930-AD10-E9D583C5C50C}" dateTime="2024-08-01T09:08:46" maxSheetId="26" userName="morgau_fin3" r:id="rId1762" minRId="70276" maxRId="7028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2934D96-EEF3-427D-9629-755182357E0F}" dateTime="2024-08-01T09:21:42" maxSheetId="26" userName="morgau_fin3" r:id="rId1763" minRId="70311" maxRId="7031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539F08B-F618-4CAC-A168-6A55C6C1CF10}" dateTime="2024-08-01T09:25:15" maxSheetId="26" userName="morgau_fin3" r:id="rId1764" minRId="70346" maxRId="7035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7F0D8BA-7071-4980-9362-80B77658F8E5}" dateTime="2024-08-01T09:25:57" maxSheetId="26" userName="morgau_fin3" r:id="rId1765" minRId="703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84FA581-2AF7-4DE8-9E86-7C8008090244}" dateTime="2024-08-01T09:27:13" maxSheetId="26" userName="morgau_fin3" r:id="rId176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C4328D3-F0F7-4088-9302-DEBF122E9828}" dateTime="2024-08-01T10:26:28" maxSheetId="26" userName="morgau_fin3" r:id="rId1767" minRId="70448" maxRId="7045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C24AA67-1DEC-4D61-9498-691A1A01139B}" dateTime="2024-08-01T10:51:48" maxSheetId="26" userName="morgau_fin3" r:id="rId1768" minRId="70487" maxRId="7049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F36D821-8189-4005-A27D-D6D5F87DEB60}" dateTime="2024-08-01T10:56:17" maxSheetId="26" userName="morgau_fin3" r:id="rId1769" minRId="7052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FDA3D58-B1BC-4F7B-A0A0-35A0CC11B8D7}" dateTime="2024-08-01T10:57:04" maxSheetId="26" userName="morgau_fin3" r:id="rId177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E70BC50-FBEE-4F37-AB8C-3571D9320A73}" dateTime="2024-08-01T11:08:28" maxSheetId="26" userName="morgau_fin3" r:id="rId1771" minRId="70588" maxRId="7060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41226B7-0CEC-4CE8-9209-292A2F5827B5}" dateTime="2024-08-01T11:41:28" maxSheetId="26" userName="morgau_fin3" r:id="rId1772" minRId="70632" maxRId="7064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CD8B516-8913-48FC-96A8-BD6962809062}" dateTime="2024-08-01T11:44:00" maxSheetId="26" userName="morgau_fin3" r:id="rId177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25E3D79-12AF-4951-9F49-B77D99B5FB93}" dateTime="2024-08-01T11:44:21" maxSheetId="26" userName="morgau_fin3" r:id="rId177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8F7E057-4164-44D5-9ECF-F9025EB2EC1A}" dateTime="2024-08-01T15:01:46" maxSheetId="26" userName="morgau_fin3" r:id="rId1775" minRId="70735" maxRId="707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32D3270-0CF2-48BB-983A-52CCCD270777}" dateTime="2024-08-01T15:19:28" maxSheetId="26" userName="morgau_fin3" r:id="rId1776" minRId="70770" maxRId="7077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4F5CBA2-E84E-4AFF-B4B5-5D2ECE568A6F}" dateTime="2024-08-01T15:23:22" maxSheetId="26" userName="morgau_fin3" r:id="rId1777" minRId="70803" maxRId="7080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A1CA30A-38B2-407C-A13F-37AED9791D8F}" dateTime="2024-08-01T15:29:35" maxSheetId="26" userName="morgau_fin3" r:id="rId1778" minRId="70838" maxRId="708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5AE3A6B-40F1-4DDE-8084-621F6400E830}" dateTime="2024-08-01T15:37:18" maxSheetId="26" userName="morgau_fin3" r:id="rId1779" minRId="70870" maxRId="7087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86A1657-72C1-479C-991D-1BA7D38B39D4}" dateTime="2024-08-01T15:38:03" maxSheetId="26" userName="morgau_fin3" r:id="rId1780" minRId="709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E5A405C-4CC8-4D17-8AD0-71B04DCC7B2B}" dateTime="2024-08-01T15:41:09" maxSheetId="26" userName="morgau_fin3" r:id="rId1781" minRId="70935" maxRId="7093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3858ED2-2244-4EB9-8D60-C9BFADC6B469}" dateTime="2024-08-01T15:57:26" maxSheetId="26" userName="morgau_fin3" r:id="rId1782" minRId="70968" maxRId="7096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A9D556A-5973-44B6-B9F4-08E963023887}" dateTime="2024-08-01T15:57:33" maxSheetId="26" userName="morgau_fin3" r:id="rId178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E8B193E-890B-4074-A232-7FFE512A66AE}" dateTime="2024-08-02T10:02:03" maxSheetId="26" userName="morgau_fin3" r:id="rId1784" minRId="71030" maxRId="710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735732-7B46-46CA-96D3-47DF5BA07486}" dateTime="2024-08-02T10:19:47" maxSheetId="26" userName="morgau_fin3" r:id="rId1785" minRId="71062" maxRId="710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E5454AD-3E8B-42DE-99D0-679FCCA9F8E0}" dateTime="2024-08-02T10:37:44" maxSheetId="26" userName="morgau_fin3" r:id="rId178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28DD2D5-8995-4976-8CC3-C93E7CEC7216}" dateTime="2024-08-02T11:18:38" maxSheetId="26" userName="morgau_fin3" r:id="rId1787" minRId="711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E6FB166-7D17-4760-A684-2D03D540F7E1}" dateTime="2024-08-02T11:28:16" maxSheetId="26" userName="morgau_fin3" r:id="rId1788" minRId="71159" maxRId="7116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C807992-F9A6-4EB4-983D-1012119B05D2}" dateTime="2024-08-02T12:02:38" maxSheetId="26" userName="morgau_fin3" r:id="rId178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62A36C9-6FD9-4939-90EB-D80FEE108CA6}" dateTime="2024-08-02T14:06:42" maxSheetId="26" userName="morgau_fin3" r:id="rId1790" minRId="71222" maxRId="7122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3A9BED8-062A-4E26-8AED-1E300480E6FB}" dateTime="2024-08-02T14:07:08" maxSheetId="26" userName="morgau_fin3" r:id="rId179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B04D0FC-6973-4124-9361-01C71CBCEE03}" dateTime="2024-08-02T14:30:28" maxSheetId="26" userName="morgau_fin3" r:id="rId1792" minRId="71284" maxRId="7128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9361A4B-2500-4E80-ADFF-1F1797DB6FE8}" dateTime="2024-08-02T15:45:24" maxSheetId="26" userName="morgau_fin3" r:id="rId1793" minRId="71320" maxRId="7135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F0F3936-50C2-40ED-ACF8-9C668E30BE14}" dateTime="2024-08-02T15:46:22" maxSheetId="26" userName="morgau_fin3" r:id="rId179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9F395E3-24E5-4C0D-A6A3-ED08AB9050EE}" dateTime="2024-08-02T15:48:04" maxSheetId="26" userName="morgau_fin3" r:id="rId179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B40C014-B9AF-46FA-99B4-B92CB38A9AA9}" dateTime="2024-08-05T13:54:27" maxSheetId="26" userName="morgau_fin3" r:id="rId1796" minRId="71445" maxRId="714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B80FF57-8B46-4D1B-AC55-02F969EC8899}" dateTime="2024-08-05T13:56:03" maxSheetId="26" userName="morgau_fin3" r:id="rId179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DF8AFA0-D60D-44A4-8577-6BAC630D070B}" dateTime="2024-08-05T14:09:57" maxSheetId="26" userName="morgau_fin3" r:id="rId1798" minRId="71521" maxRId="715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879797B-E989-481D-B480-62B17648E1E7}" dateTime="2024-08-05T16:00:46" maxSheetId="26" userName="morgau_fin3" r:id="rId1799" minRId="71571" maxRId="7159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E367C8C-E72B-454B-B9A8-925754CD4D2B}" dateTime="2024-08-05T16:12:06" maxSheetId="26" userName="morgau_fin3" r:id="rId1800" minRId="71623" maxRId="716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5E06360-27E5-433C-9A5A-CEE4047CE242}" dateTime="2024-08-05T16:27:52" maxSheetId="26" userName="morgau_fin3" r:id="rId1801" minRId="7165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8C65028-0F01-4D9B-90FD-ACE641AAB92F}" dateTime="2024-08-05T16:41:38" maxSheetId="26" userName="morgau_fin3" r:id="rId1802" minRId="7169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C6BE16F-D603-4BAF-9A31-68E10C2159C5}" dateTime="2024-08-05T16:42:25" maxSheetId="26" userName="morgau_fin3" r:id="rId1803" minRId="71721" maxRId="7172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4136952-1775-45BF-8001-82C8DB3A555C}" dateTime="2024-08-05T16:42:39" maxSheetId="26" userName="morgau_fin3" r:id="rId18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E65E853-CD5E-4BBC-8D83-47097298A2A6}" dateTime="2024-08-05T16:52:45" maxSheetId="26" userName="morgau_fin3" r:id="rId180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B970D39-4251-47E9-84FF-6FD352CA25C6}" dateTime="2024-08-06T11:23:02" maxSheetId="26" userName="morgau_fin3" r:id="rId180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6AC1225-6319-4184-BAE3-EAB3445879B5}" dateTime="2024-08-06T11:45:07" maxSheetId="26" userName="morgau_fin3" r:id="rId1807" minRId="7184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DE4AD9C-63B6-4F6C-9355-6CBA5F4BB1B6}" dateTime="2024-08-06T11:53:39" maxSheetId="26" userName="morgau_fin3" r:id="rId1808" minRId="7187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74909A2-6682-4484-AF68-64F87E366B04}" dateTime="2024-08-06T11:59:45" maxSheetId="26" userName="morgau_fin3" r:id="rId1809" minRId="7190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7F08BCA-C904-4190-B345-DA1C912F0877}" dateTime="2024-08-06T13:43:46" maxSheetId="26" userName="morgau_fin3" r:id="rId1810" minRId="719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0E84584-19CF-47A7-83F2-40AEE52A5421}" dateTime="2024-08-06T13:51:58" maxSheetId="26" userName="morgau_fin3" r:id="rId1811" minRId="719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2E4A678-E050-411D-8182-C1B461B1E356}" dateTime="2024-08-06T14:02:45" maxSheetId="26" userName="morgau_fin3" r:id="rId181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BCFEF6D-0D1E-4844-B36E-443F78DB6470}" dateTime="2024-08-06T14:24:12" maxSheetId="26" userName="morgau_fin3" r:id="rId181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08D75B8-AB2A-4D8B-A5AF-2970A1E906CB}" dateTime="2024-08-06T14:41:24" maxSheetId="26" userName="morgau_fin3" r:id="rId181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70770" sId="3" numFmtId="4">
    <oc r="D14">
      <v>15809.29315</v>
    </oc>
    <nc r="D14">
      <v>22632.484659999998</v>
    </nc>
  </rcc>
  <rcc rId="70771" sId="3" numFmtId="4">
    <oc r="D17">
      <v>2314.6039999999998</v>
    </oc>
    <nc r="D17">
      <v>2506.38985</v>
    </nc>
  </rcc>
  <rcc rId="70772" sId="3" numFmtId="4">
    <oc r="D16">
      <v>2995.2733499999999</v>
    </oc>
    <nc r="D16">
      <v>27930.857349999998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71659" sId="3" numFmtId="4">
    <oc r="D183">
      <v>114.4</v>
    </oc>
    <nc r="D183">
      <v>175.29897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70870" sId="3" numFmtId="4">
    <oc r="D41">
      <v>4079.9551799999999</v>
    </oc>
    <nc r="D41">
      <v>5015.7995700000001</v>
    </nc>
  </rcc>
  <rcc rId="70871" sId="3" numFmtId="4">
    <oc r="D42">
      <v>527.75018</v>
    </oc>
    <nc r="D42">
      <v>570.86032</v>
    </nc>
  </rcc>
  <rcc rId="70872" sId="3" numFmtId="4">
    <oc r="D43">
      <v>178.31476000000001</v>
    </oc>
    <nc r="D43">
      <v>204.47408999999999</v>
    </nc>
  </rcc>
  <rcc rId="70873" sId="3" numFmtId="4">
    <oc r="D47">
      <v>442.02980000000002</v>
    </oc>
    <nc r="D47">
      <v>480.29011000000003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fmt sheetId="3" sqref="F78">
    <dxf>
      <numFmt numFmtId="186" formatCode="#,##0.0000"/>
    </dxf>
  </rfmt>
  <rfmt sheetId="3" sqref="F78">
    <dxf>
      <numFmt numFmtId="187" formatCode="#,##0.000"/>
    </dxf>
  </rfmt>
  <rfmt sheetId="3" sqref="F78">
    <dxf>
      <numFmt numFmtId="4" formatCode="#,##0.00"/>
    </dxf>
  </rfmt>
  <rfmt sheetId="3" sqref="F78">
    <dxf>
      <numFmt numFmtId="167" formatCode="#,##0.0"/>
    </dxf>
  </rfmt>
  <rfmt sheetId="3" sqref="F8">
    <dxf>
      <numFmt numFmtId="4" formatCode="#,##0.00"/>
    </dxf>
  </rfmt>
  <rfmt sheetId="3" sqref="F8">
    <dxf>
      <numFmt numFmtId="187" formatCode="#,##0.000"/>
    </dxf>
  </rfmt>
  <rfmt sheetId="3" sqref="F8">
    <dxf>
      <numFmt numFmtId="186" formatCode="#,##0.0000"/>
    </dxf>
  </rfmt>
  <rfmt sheetId="3" sqref="F8">
    <dxf>
      <numFmt numFmtId="172" formatCode="#,##0.00000"/>
    </dxf>
  </rfmt>
  <rfmt sheetId="3" sqref="F8">
    <dxf>
      <numFmt numFmtId="186" formatCode="#,##0.0000"/>
    </dxf>
  </rfmt>
  <rfmt sheetId="3" sqref="F8">
    <dxf>
      <numFmt numFmtId="187" formatCode="#,##0.000"/>
    </dxf>
  </rfmt>
  <rfmt sheetId="3" sqref="F8">
    <dxf>
      <numFmt numFmtId="4" formatCode="#,##0.00"/>
    </dxf>
  </rfmt>
  <rfmt sheetId="3" sqref="F8">
    <dxf>
      <numFmt numFmtId="167" formatCode="#,##0.0"/>
    </dxf>
  </rfmt>
  <rfmt sheetId="3" sqref="F13">
    <dxf>
      <numFmt numFmtId="4" formatCode="#,##0.00"/>
    </dxf>
  </rfmt>
  <rfmt sheetId="3" sqref="F13">
    <dxf>
      <numFmt numFmtId="187" formatCode="#,##0.000"/>
    </dxf>
  </rfmt>
  <rfmt sheetId="3" sqref="F13">
    <dxf>
      <numFmt numFmtId="186" formatCode="#,##0.0000"/>
    </dxf>
  </rfmt>
  <rfmt sheetId="3" sqref="F13">
    <dxf>
      <numFmt numFmtId="172" formatCode="#,##0.00000"/>
    </dxf>
  </rfmt>
  <rcc rId="70527" sId="3" numFmtId="4">
    <oc r="F17">
      <v>692.98518000000001</v>
    </oc>
    <nc r="F17">
      <v>692.89517999999998</v>
    </nc>
  </rcc>
  <rfmt sheetId="3" sqref="F13">
    <dxf>
      <numFmt numFmtId="186" formatCode="#,##0.0000"/>
    </dxf>
  </rfmt>
  <rfmt sheetId="3" sqref="F13">
    <dxf>
      <numFmt numFmtId="187" formatCode="#,##0.000"/>
    </dxf>
  </rfmt>
  <rfmt sheetId="3" sqref="F13">
    <dxf>
      <numFmt numFmtId="4" formatCode="#,##0.00"/>
    </dxf>
  </rfmt>
  <rfmt sheetId="3" sqref="F13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1.xml><?xml version="1.0" encoding="utf-8"?>
<revisions xmlns="http://schemas.openxmlformats.org/spreadsheetml/2006/main" xmlns:r="http://schemas.openxmlformats.org/officeDocument/2006/relationships">
  <rcc rId="70487" sId="3" numFmtId="4">
    <oc r="F60">
      <v>422.60908999999998</v>
    </oc>
    <nc r="F60">
      <v>574.47628999999995</v>
    </nc>
  </rcc>
  <rcc rId="70488" sId="3" numFmtId="4">
    <oc r="F61">
      <v>76.755750000000006</v>
    </oc>
    <nc r="F61">
      <v>105.1302</v>
    </nc>
  </rcc>
  <rcc rId="70489" sId="3" numFmtId="4">
    <oc r="F63">
      <v>4.0999999999999999E-4</v>
    </oc>
    <nc r="F63">
      <v>-0.29959000000000002</v>
    </nc>
  </rcc>
  <rcc rId="70490" sId="3" numFmtId="4">
    <oc r="F66">
      <v>24.968219999999999</v>
    </oc>
    <nc r="F66">
      <v>22.949570000000001</v>
    </nc>
  </rcc>
  <rcc rId="70491" sId="3" numFmtId="4">
    <oc r="F67">
      <v>7541.0157900000004</v>
    </oc>
    <nc r="F67">
      <v>7519.05105</v>
    </nc>
  </rcc>
  <rcc rId="70492" sId="3" numFmtId="4">
    <oc r="F72">
      <v>75471.834640000001</v>
    </oc>
    <nc r="F72">
      <v>93943.25808</v>
    </nc>
  </rcc>
  <rcc rId="70493" sId="3" numFmtId="4">
    <oc r="F73">
      <v>260846.26592999999</v>
    </oc>
    <nc r="F73">
      <v>290887.91282000003</v>
    </nc>
  </rcc>
  <rcc rId="70494" sId="3" numFmtId="4">
    <oc r="F74">
      <v>17046.5661</v>
    </oc>
    <nc r="F74">
      <v>21397.961579999999</v>
    </nc>
  </rcc>
  <rcc rId="70495" sId="3" numFmtId="4">
    <oc r="F55">
      <v>11484.0101</v>
    </oc>
    <nc r="F55">
      <v>11294.08475</v>
    </nc>
  </rcc>
  <rcc rId="70496" sId="3" numFmtId="4">
    <oc r="F56">
      <v>175.69927000000001</v>
    </oc>
    <nc r="F56">
      <v>189.92535000000001</v>
    </nc>
  </rcc>
  <rfmt sheetId="3" sqref="F78">
    <dxf>
      <numFmt numFmtId="4" formatCode="#,##0.00"/>
    </dxf>
  </rfmt>
  <rfmt sheetId="3" sqref="F78">
    <dxf>
      <numFmt numFmtId="187" formatCode="#,##0.000"/>
    </dxf>
  </rfmt>
  <rfmt sheetId="3" sqref="F78">
    <dxf>
      <numFmt numFmtId="186" formatCode="#,##0.0000"/>
    </dxf>
  </rfmt>
  <rfmt sheetId="3" sqref="F78">
    <dxf>
      <numFmt numFmtId="172" formatCode="#,##0.00000"/>
    </dxf>
  </rfmt>
  <rfmt sheetId="3" sqref="F69">
    <dxf>
      <numFmt numFmtId="4" formatCode="#,##0.00"/>
    </dxf>
  </rfmt>
  <rfmt sheetId="3" sqref="F69">
    <dxf>
      <numFmt numFmtId="187" formatCode="#,##0.000"/>
    </dxf>
  </rfmt>
  <rfmt sheetId="3" sqref="F69">
    <dxf>
      <numFmt numFmtId="186" formatCode="#,##0.0000"/>
    </dxf>
  </rfmt>
  <rfmt sheetId="3" sqref="F69">
    <dxf>
      <numFmt numFmtId="172" formatCode="#,##0.00000"/>
    </dxf>
  </rfmt>
  <rfmt sheetId="3" sqref="F69">
    <dxf>
      <numFmt numFmtId="186" formatCode="#,##0.0000"/>
    </dxf>
  </rfmt>
  <rfmt sheetId="3" sqref="F69">
    <dxf>
      <numFmt numFmtId="187" formatCode="#,##0.000"/>
    </dxf>
  </rfmt>
  <rfmt sheetId="3" sqref="F69">
    <dxf>
      <numFmt numFmtId="4" formatCode="#,##0.00"/>
    </dxf>
  </rfmt>
  <rfmt sheetId="3" sqref="F6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2.xml><?xml version="1.0" encoding="utf-8"?>
<revisions xmlns="http://schemas.openxmlformats.org/spreadsheetml/2006/main" xmlns:r="http://schemas.openxmlformats.org/officeDocument/2006/relationships">
  <rcc rId="70838" sId="3" numFmtId="4">
    <oc r="D29">
      <v>1512.50146</v>
    </oc>
    <nc r="D29">
      <v>1747.12815</v>
    </nc>
  </rcc>
  <rcc rId="70839" sId="3" numFmtId="4">
    <oc r="D30">
      <v>19.13</v>
    </oc>
    <nc r="D30">
      <v>23.33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69003" sId="3" numFmtId="4">
    <oc r="C90">
      <v>1312.44778</v>
    </oc>
    <nc r="C90">
      <v>1290.0785599999999</v>
    </nc>
  </rcc>
  <rcc rId="69004" sId="3" numFmtId="4">
    <oc r="D100">
      <v>101.05</v>
    </oc>
    <nc r="D100">
      <v>105.44</v>
    </nc>
  </rcc>
  <rfmt sheetId="3" sqref="F100">
    <dxf>
      <alignment vertical="bottom" readingOrder="0"/>
    </dxf>
  </rfmt>
  <rcc rId="69005" sId="3" numFmtId="4">
    <oc r="D109">
      <v>25.103999999999999</v>
    </oc>
    <nc r="D109">
      <v>325.10399999999998</v>
    </nc>
  </rcc>
  <rcc rId="69006" sId="3" numFmtId="4">
    <oc r="F109">
      <v>0</v>
    </oc>
    <nc r="F109">
      <v>25</v>
    </nc>
  </rcc>
  <rfmt sheetId="3" sqref="F109">
    <dxf>
      <alignment vertical="bottom" readingOrder="0"/>
    </dxf>
  </rfmt>
  <rfmt sheetId="3" sqref="F108">
    <dxf>
      <alignment vertical="bottom" readingOrder="0"/>
    </dxf>
  </rfmt>
  <rfmt sheetId="3" sqref="F110">
    <dxf>
      <alignment vertical="bottom" readingOrder="0"/>
    </dxf>
  </rfmt>
  <rcc rId="69007" sId="3" numFmtId="4">
    <oc r="D111">
      <v>9566.9245699999992</v>
    </oc>
    <nc r="D111">
      <v>14245.235860000001</v>
    </nc>
  </rcc>
  <rcc rId="69008" sId="3" numFmtId="4">
    <oc r="F111">
      <v>9248.6655900000005</v>
    </oc>
    <nc r="F111">
      <v>9885.0013299999991</v>
    </nc>
  </rcc>
  <rcc rId="69009" sId="3" numFmtId="4">
    <oc r="D113">
      <v>5591.39786</v>
    </oc>
    <nc r="D113">
      <v>5714.2873499999996</v>
    </nc>
  </rcc>
  <rcc rId="69010" sId="3" numFmtId="4">
    <oc r="F114">
      <v>5588.7669100000003</v>
    </oc>
    <nc r="F114">
      <v>0</v>
    </nc>
  </rcc>
  <rcc rId="69011" sId="3" numFmtId="4">
    <oc r="D118">
      <v>208.93156999999999</v>
    </oc>
    <nc r="D118">
      <v>417.77699000000001</v>
    </nc>
  </rcc>
  <rcc rId="69012" sId="3" numFmtId="4">
    <oc r="F118">
      <v>18</v>
    </oc>
    <nc r="F118">
      <v>163.4</v>
    </nc>
  </rcc>
  <rfmt sheetId="3" sqref="F118">
    <dxf>
      <alignment vertical="bottom" readingOrder="0"/>
    </dxf>
  </rfmt>
  <rcc rId="69013" sId="3" numFmtId="4">
    <oc r="D123">
      <v>213.29432</v>
    </oc>
    <nc r="D123">
      <v>281.32567999999998</v>
    </nc>
  </rcc>
  <rcc rId="69014" sId="3" numFmtId="4">
    <oc r="F123">
      <v>134.70878999999999</v>
    </oc>
    <nc r="F123">
      <v>217.68204</v>
    </nc>
  </rcc>
  <rfmt sheetId="3" sqref="F123">
    <dxf>
      <alignment vertical="bottom" readingOrder="0"/>
    </dxf>
  </rfmt>
  <rcc rId="69015" sId="3" numFmtId="4">
    <oc r="D126">
      <v>123.55687</v>
    </oc>
    <nc r="D126">
      <v>543.55687</v>
    </nc>
  </rcc>
  <rcc rId="69016" sId="3" numFmtId="4">
    <oc r="F126">
      <v>0</v>
    </oc>
    <nc r="F126">
      <v>139.68706</v>
    </nc>
  </rcc>
  <rfmt sheetId="3" sqref="F126">
    <dxf>
      <alignment vertical="bottom" readingOrder="0"/>
    </dxf>
  </rfmt>
  <rcc rId="69017" sId="3" numFmtId="4">
    <oc r="D130">
      <v>4415.5735199999999</v>
    </oc>
    <nc r="D130">
      <v>6337.4814200000001</v>
    </nc>
  </rcc>
  <rcc rId="69018" sId="3" numFmtId="4">
    <oc r="F130">
      <v>1322.194</v>
    </oc>
    <nc r="F130">
      <v>1459.5422900000001</v>
    </nc>
  </rcc>
  <rcc rId="69019" sId="3" numFmtId="4">
    <oc r="D134">
      <f>SUM(D135:D138)</f>
    </oc>
    <nc r="D134">
      <v>4189.9095100000004</v>
    </nc>
  </rcc>
  <rcc rId="69020" sId="3" numFmtId="4">
    <oc r="F134">
      <v>1401.07413</v>
    </oc>
    <nc r="F134">
      <v>3886.11465</v>
    </nc>
  </rcc>
  <rcc rId="69021" sId="3" numFmtId="4">
    <oc r="D135">
      <v>1437.5049899999999</v>
    </oc>
    <nc r="D135">
      <v>2149.08878</v>
    </nc>
  </rcc>
  <rcc rId="69022" sId="3" numFmtId="4">
    <oc r="F135">
      <v>1890.2796499999999</v>
    </oc>
    <nc r="F135">
      <v>2273.7384000000002</v>
    </nc>
  </rcc>
  <rcc rId="69023" sId="3" numFmtId="4">
    <oc r="D137">
      <v>1370.45363</v>
    </oc>
    <nc r="D137">
      <v>2040.8207299999999</v>
    </nc>
  </rcc>
  <rcc rId="69024" sId="3" numFmtId="4">
    <oc r="F137">
      <v>667.82304999999997</v>
    </oc>
    <nc r="F137">
      <v>1612.37625</v>
    </nc>
  </rcc>
  <rcc rId="69025" sId="3" numFmtId="4">
    <oc r="F139">
      <v>299.72435999999999</v>
    </oc>
    <nc r="F139">
      <v>2072.0318299999999</v>
    </nc>
  </rcc>
  <rcc rId="69026" sId="3" numFmtId="4">
    <oc r="D141">
      <v>755.08273999999994</v>
    </oc>
    <nc r="D141">
      <v>815.90189999999996</v>
    </nc>
  </rcc>
  <rcc rId="69027" sId="3" numFmtId="4">
    <oc r="D146">
      <v>176.35</v>
    </oc>
    <nc r="D146">
      <v>443.11336</v>
    </nc>
  </rcc>
  <rcc rId="69028" sId="3" numFmtId="4">
    <nc r="F146">
      <v>153.9</v>
    </nc>
  </rcc>
  <rcc rId="69029" sId="3" numFmtId="4">
    <oc r="D150">
      <v>5630.5510000000004</v>
    </oc>
    <nc r="D150">
      <v>6522.0940000000001</v>
    </nc>
  </rcc>
  <rcc rId="69030" sId="3" numFmtId="4">
    <oc r="F150">
      <v>4321.30656</v>
    </oc>
    <nc r="F150">
      <v>4612.91464</v>
    </nc>
  </rcc>
  <rcc rId="69031" sId="3" numFmtId="4">
    <oc r="D154">
      <v>1300.8720000000001</v>
    </oc>
    <nc r="D154">
      <v>3409.3879999999999</v>
    </nc>
  </rcc>
  <rcc rId="69032" sId="3" numFmtId="4">
    <oc r="F154">
      <v>2487.0452</v>
    </oc>
    <nc r="F154">
      <v>3319.3822</v>
    </nc>
  </rcc>
  <rcc rId="69033" sId="3" numFmtId="4">
    <oc r="D156">
      <v>8827.56</v>
    </oc>
    <nc r="D156">
      <v>11770.08</v>
    </nc>
  </rcc>
  <rcc rId="69034" sId="3" numFmtId="4">
    <oc r="F156">
      <v>6041.28</v>
    </oc>
    <nc r="F156">
      <v>8306.76</v>
    </nc>
  </rcc>
  <rcc rId="69035" sId="3" numFmtId="4">
    <oc r="D157">
      <v>5770.3579300000001</v>
    </oc>
    <nc r="D157">
      <v>7031.8795300000002</v>
    </nc>
  </rcc>
  <rcc rId="69036" sId="3" numFmtId="4">
    <oc r="F157">
      <v>5221.6487399999996</v>
    </oc>
    <nc r="F157">
      <v>6066.6487399999996</v>
    </nc>
  </rcc>
  <rcc rId="69037" sId="3" numFmtId="4">
    <oc r="D158">
      <v>748.62900000000002</v>
    </oc>
    <nc r="D158">
      <v>977.13495</v>
    </nc>
  </rcc>
  <rcc rId="69038" sId="3" numFmtId="4">
    <oc r="F158">
      <v>369.95708999999999</v>
    </oc>
    <nc r="F158">
      <v>581.91480000000001</v>
    </nc>
  </rcc>
  <rcc rId="69039" sId="3" numFmtId="4">
    <oc r="D160">
      <v>1049.7903200000001</v>
    </oc>
    <nc r="D160">
      <v>1780.51072</v>
    </nc>
  </rcc>
  <rcc rId="69040" sId="3" numFmtId="4">
    <oc r="F160">
      <v>798.68030999999996</v>
    </oc>
    <nc r="F160">
      <v>1064.90708</v>
    </nc>
  </rcc>
  <rcc rId="69041" sId="3" numFmtId="4">
    <oc r="D161">
      <v>0</v>
    </oc>
    <nc r="D161">
      <v>12.6</v>
    </nc>
  </rcc>
  <rcc rId="69042" sId="3" numFmtId="4">
    <oc r="D163">
      <v>4521.8477599999997</v>
    </oc>
    <nc r="D163">
      <v>5679.5072</v>
    </nc>
  </rcc>
  <rcc rId="69043" sId="3" numFmtId="4">
    <oc r="F163">
      <v>4269.7748000000001</v>
    </oc>
    <nc r="F163">
      <v>5211.6500599999999</v>
    </nc>
  </rcc>
  <rcc rId="69044" sId="3" numFmtId="4">
    <oc r="D164">
      <v>3973.8130000000001</v>
    </oc>
    <nc r="D164">
      <v>11125.301799999999</v>
    </nc>
  </rcc>
  <rcc rId="69045" sId="3" numFmtId="4">
    <oc r="F164">
      <v>4030.5590000000002</v>
    </oc>
    <nc r="F164">
      <v>4174.915</v>
    </nc>
  </rcc>
  <rcc rId="69046" sId="3" numFmtId="4">
    <oc r="D169">
      <v>0</v>
    </oc>
    <nc r="D169">
      <v>2687.5590000000002</v>
    </nc>
  </rcc>
  <rcc rId="69047" sId="3" numFmtId="4">
    <oc r="F169">
      <v>346.92</v>
    </oc>
    <nc r="F169">
      <v>581.49599999999998</v>
    </nc>
  </rcc>
  <rcc rId="69048" sId="3" numFmtId="4">
    <oc r="D173">
      <v>937.75531999999998</v>
    </oc>
    <nc r="D173">
      <v>2413.8843700000002</v>
    </nc>
  </rcc>
  <rcc rId="69049" sId="3" numFmtId="4">
    <oc r="F173">
      <v>84.132090000000005</v>
    </oc>
    <nc r="F173">
      <v>239.8</v>
    </nc>
  </rcc>
  <rcc rId="69050" sId="3" numFmtId="4">
    <oc r="D175">
      <v>423.23926</v>
    </oc>
    <nc r="D175">
      <v>483.23926</v>
    </nc>
  </rcc>
  <rcc rId="69051" sId="3" numFmtId="4">
    <oc r="D183">
      <v>87.273269999999997</v>
    </oc>
    <nc r="D183">
      <v>112.76537</v>
    </nc>
  </rcc>
  <rcc rId="69052" sId="3" numFmtId="4">
    <nc r="F183">
      <v>53.49362</v>
    </nc>
  </rcc>
  <rcc rId="69053" sId="3" numFmtId="4">
    <oc r="D186">
      <v>21478.248</v>
    </oc>
    <nc r="D186">
      <v>24457.125</v>
    </nc>
  </rcc>
  <rcc rId="69054" sId="3" numFmtId="4">
    <nc r="F186">
      <v>2407.4160000000002</v>
    </nc>
  </rcc>
  <rcc rId="69055" sId="3" numFmtId="4">
    <oc r="D191">
      <v>473.52199999999999</v>
    </oc>
    <nc r="D191">
      <v>579.37199999999996</v>
    </nc>
  </rcc>
  <rcc rId="69056" sId="3" numFmtId="4">
    <oc r="F191">
      <v>323.35000000000002</v>
    </oc>
    <nc r="F191">
      <v>358.17500000000001</v>
    </nc>
  </rcc>
  <rcc rId="69057" sId="3" numFmtId="4">
    <oc r="D193">
      <v>4570.7560000000003</v>
    </oc>
    <nc r="D193">
      <v>6820.06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fmt sheetId="3" sqref="F199">
    <dxf>
      <numFmt numFmtId="179" formatCode="#,##0.000000"/>
    </dxf>
  </rfmt>
  <rfmt sheetId="3" sqref="F199">
    <dxf>
      <numFmt numFmtId="188" formatCode="#,##0.0000000"/>
    </dxf>
  </rfmt>
  <rfmt sheetId="3" sqref="F199">
    <dxf>
      <numFmt numFmtId="181" formatCode="#,##0.00000000"/>
    </dxf>
  </rfmt>
  <rfmt sheetId="3" sqref="F199">
    <dxf>
      <numFmt numFmtId="188" formatCode="#,##0.0000000"/>
    </dxf>
  </rfmt>
  <rfmt sheetId="3" sqref="F199">
    <dxf>
      <numFmt numFmtId="179" formatCode="#,##0.000000"/>
    </dxf>
  </rfmt>
  <rfmt sheetId="3" sqref="F199">
    <dxf>
      <numFmt numFmtId="172" formatCode="#,##0.00000"/>
    </dxf>
  </rfmt>
  <rfmt sheetId="3" sqref="F199">
    <dxf>
      <numFmt numFmtId="186" formatCode="#,##0.0000"/>
    </dxf>
  </rfmt>
  <rfmt sheetId="3" sqref="F199">
    <dxf>
      <numFmt numFmtId="187" formatCode="#,##0.000"/>
    </dxf>
  </rfmt>
  <rfmt sheetId="3" sqref="F199">
    <dxf>
      <numFmt numFmtId="4" formatCode="#,##0.00"/>
    </dxf>
  </rfmt>
  <rfmt sheetId="3" sqref="F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71320" sId="3" numFmtId="4">
    <oc r="C89">
      <v>43322.703560000002</v>
    </oc>
    <nc r="C89">
      <v>43721.528319999998</v>
    </nc>
  </rcc>
  <rcc rId="71321" sId="3" numFmtId="4">
    <oc r="D89">
      <v>20389.507699999998</v>
    </oc>
    <nc r="D89">
      <v>26409.209650000001</v>
    </nc>
  </rcc>
  <rcc rId="71322" sId="3" numFmtId="4">
    <oc r="D92">
      <v>906.47619999999995</v>
    </oc>
    <nc r="D92">
      <v>1002.63544</v>
    </nc>
  </rcc>
  <rcc rId="71323" sId="3" numFmtId="4">
    <oc r="D94">
      <v>700.92</v>
    </oc>
    <nc r="D94">
      <v>830.28510000000006</v>
    </nc>
  </rcc>
  <rcc rId="71324" sId="3" numFmtId="4">
    <oc r="D95">
      <v>1699.87499</v>
    </oc>
    <nc r="D95">
      <v>2026.7205799999999</v>
    </nc>
  </rcc>
  <rcc rId="71325" sId="3" numFmtId="4">
    <oc r="D96">
      <v>38.417879999999997</v>
    </oc>
    <nc r="D96">
      <v>38.647880000000001</v>
    </nc>
  </rcc>
  <rcc rId="71326" sId="3" numFmtId="4">
    <oc r="D97">
      <v>342.74617999999998</v>
    </oc>
    <nc r="D97">
      <v>490.62617999999998</v>
    </nc>
  </rcc>
  <rcc rId="71327" sId="3" numFmtId="4">
    <oc r="D101">
      <v>13.95</v>
    </oc>
    <nc r="D101">
      <v>121.14</v>
    </nc>
  </rcc>
  <rcc rId="71328" sId="3" numFmtId="4">
    <oc r="D106">
      <v>42688.236490000003</v>
    </oc>
    <nc r="D106">
      <v>59227.988579999997</v>
    </nc>
  </rcc>
  <rcc rId="71329" sId="3" numFmtId="4">
    <oc r="C116">
      <v>3145.4</v>
    </oc>
    <nc r="C116">
      <v>3010.17524</v>
    </nc>
  </rcc>
  <rcc rId="71330" sId="3" numFmtId="4">
    <oc r="D116">
      <v>796.59738000000004</v>
    </oc>
    <nc r="D116">
      <v>957.92285000000004</v>
    </nc>
  </rcc>
  <rcc rId="71331" sId="3" numFmtId="4">
    <oc r="D122">
      <v>4074.2508699999998</v>
    </oc>
    <nc r="D122">
      <v>4121.3121799999999</v>
    </nc>
  </rcc>
  <rcc rId="71332" sId="3" numFmtId="4">
    <oc r="D125">
      <v>9791.2107099999994</v>
    </oc>
    <nc r="D125">
      <v>20500.37343</v>
    </nc>
  </rcc>
  <rcc rId="71333" sId="3" numFmtId="4">
    <oc r="D133">
      <v>13119.47299</v>
    </oc>
    <nc r="D133">
      <v>24638.909790000002</v>
    </nc>
  </rcc>
  <rcc rId="71334" sId="3" numFmtId="4">
    <oc r="D145">
      <v>648.91762000000006</v>
    </oc>
    <nc r="D145">
      <v>1131.1697799999999</v>
    </nc>
  </rcc>
  <rcc rId="71335" sId="3" numFmtId="4">
    <oc r="D143">
      <v>648.91762000000006</v>
    </oc>
    <nc r="D143">
      <f>SUM(D144:D145)</f>
    </nc>
  </rcc>
  <rcc rId="71336" sId="3" numFmtId="4">
    <oc r="C149">
      <v>143223.23699999999</v>
    </oc>
    <nc r="C149">
      <v>146505.43700000001</v>
    </nc>
  </rcc>
  <rcc rId="71337" sId="3" numFmtId="4">
    <oc r="D149">
      <v>69949.884959999996</v>
    </oc>
    <nc r="D149">
      <v>80032.500499999995</v>
    </nc>
  </rcc>
  <rcc rId="71338" sId="3" numFmtId="4">
    <oc r="C153">
      <v>486006.78350999998</v>
    </oc>
    <nc r="C153">
      <v>499848.58351000003</v>
    </nc>
  </rcc>
  <rcc rId="71339" sId="3" numFmtId="4">
    <oc r="D153">
      <v>297759.46302000002</v>
    </oc>
    <nc r="D153">
      <v>321926.22459</v>
    </nc>
  </rcc>
  <rcc rId="71340" sId="3" numFmtId="4">
    <oc r="C162">
      <v>26335.74783</v>
    </oc>
    <nc r="C162">
      <v>26571.947830000001</v>
    </nc>
  </rcc>
  <rcc rId="71341" sId="3" numFmtId="4">
    <oc r="D162">
      <v>16804.809000000001</v>
    </oc>
    <nc r="D162">
      <v>18350.228810000001</v>
    </nc>
  </rcc>
  <rcc rId="71342" sId="3" numFmtId="4">
    <oc r="D166">
      <v>59.4</v>
    </oc>
    <nc r="D166">
      <v>72.3</v>
    </nc>
  </rcc>
  <rcc rId="71343" sId="3" numFmtId="4">
    <oc r="D167">
      <v>122.0669</v>
    </oc>
    <nc r="D167">
      <v>145.91890000000001</v>
    </nc>
  </rcc>
  <rcc rId="71344" sId="3" numFmtId="4">
    <oc r="D168">
      <v>6051.3213599999999</v>
    </oc>
    <nc r="D168">
      <v>8091.4747100000004</v>
    </nc>
  </rcc>
  <rcc rId="71345" sId="3" numFmtId="4">
    <oc r="D172">
      <v>43597.883450000001</v>
    </oc>
    <nc r="D172">
      <v>58648.072939999998</v>
    </nc>
  </rcc>
  <rcc rId="71346" sId="3" numFmtId="4">
    <oc r="D178">
      <v>1498.17742</v>
    </oc>
    <nc r="D178">
      <v>2073.9438700000001</v>
    </nc>
  </rcc>
  <rcc rId="71347" sId="3" numFmtId="4">
    <oc r="D180">
      <v>99.658379999999994</v>
    </oc>
    <nc r="D180">
      <v>116.26810999999999</v>
    </nc>
  </rcc>
  <rcc rId="71348" sId="3" numFmtId="4">
    <oc r="C181">
      <v>11368.688099999999</v>
    </oc>
    <nc r="C181">
      <v>11648.05918</v>
    </nc>
  </rcc>
  <rcc rId="71349" sId="3" numFmtId="4">
    <oc r="D181">
      <v>4517.0335100000002</v>
    </oc>
    <nc r="D181">
      <v>5915.0058799999997</v>
    </nc>
  </rcc>
  <rcc rId="71350" sId="3" numFmtId="4">
    <oc r="D184">
      <v>37205.361429999997</v>
    </oc>
    <nc r="D184">
      <v>37411.649019999997</v>
    </nc>
  </rcc>
  <rcc rId="71351" sId="3" numFmtId="4">
    <oc r="D188">
      <v>30.786239999999999</v>
    </oc>
    <nc r="D188">
      <v>37.80341</v>
    </nc>
  </rcc>
  <rcc rId="71352" sId="3" numFmtId="4">
    <oc r="D190">
      <v>710.24085000000002</v>
    </oc>
    <nc r="D190">
      <v>726.25112000000001</v>
    </nc>
  </rcc>
  <rcc rId="71353" sId="3" numFmtId="4">
    <oc r="D192">
      <v>6820.06</v>
    </oc>
    <nc r="D192">
      <v>7120.06</v>
    </nc>
  </rcc>
  <rcc rId="71354" sId="3" numFmtId="4">
    <oc r="D194">
      <v>5062.558</v>
    </oc>
    <nc r="D194">
      <v>5662.558</v>
    </nc>
  </rcc>
  <rfmt sheetId="3" sqref="C199:D199">
    <dxf>
      <numFmt numFmtId="4" formatCode="#,##0.00"/>
    </dxf>
  </rfmt>
  <rfmt sheetId="3" sqref="C199:D199">
    <dxf>
      <numFmt numFmtId="187" formatCode="#,##0.000"/>
    </dxf>
  </rfmt>
  <rfmt sheetId="3" sqref="C199:D199">
    <dxf>
      <numFmt numFmtId="186" formatCode="#,##0.0000"/>
    </dxf>
  </rfmt>
  <rfmt sheetId="3" sqref="C199:D199">
    <dxf>
      <numFmt numFmtId="172" formatCode="#,##0.00000"/>
    </dxf>
  </rfmt>
  <rfmt sheetId="3" sqref="C199:D199">
    <dxf>
      <numFmt numFmtId="186" formatCode="#,##0.0000"/>
    </dxf>
  </rfmt>
  <rfmt sheetId="3" sqref="C199:D199">
    <dxf>
      <numFmt numFmtId="187" formatCode="#,##0.000"/>
    </dxf>
  </rfmt>
  <rfmt sheetId="3" sqref="C199:D199">
    <dxf>
      <numFmt numFmtId="4" formatCode="#,##0.00"/>
    </dxf>
  </rfmt>
  <rfmt sheetId="3" sqref="C199: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cc rId="69186" sId="3" numFmtId="4">
    <oc r="D15">
      <v>5.5815799999999998</v>
    </oc>
    <nc r="D15">
      <v>10.066459999999999</v>
    </nc>
  </rcc>
  <rcc rId="69187" sId="3" numFmtId="4">
    <oc r="C16">
      <v>2450</v>
    </oc>
    <nc r="C16">
      <v>2950</v>
    </nc>
  </rcc>
  <rcc rId="69188" sId="3" numFmtId="4">
    <oc r="D17">
      <v>2208.6488100000001</v>
    </oc>
    <nc r="D17">
      <v>2314.6039999999998</v>
    </nc>
  </rcc>
  <rcc rId="69189" sId="3" numFmtId="4">
    <oc r="D19">
      <v>1110.09663</v>
    </oc>
    <nc r="D19">
      <v>1142.11581</v>
    </nc>
  </rcc>
  <rcc rId="69190" sId="3" numFmtId="4">
    <oc r="D21">
      <v>102.67755</v>
    </oc>
    <nc r="D21">
      <v>117.64011000000001</v>
    </nc>
  </rcc>
  <rcc rId="69191" sId="3" numFmtId="4">
    <oc r="D22">
      <v>290.73041999999998</v>
    </oc>
    <nc r="D22">
      <v>327.77363000000003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71905" sId="3" numFmtId="4">
    <oc r="F164">
      <v>5040.4780000000001</v>
    </oc>
    <nc r="F164">
      <v>5088.5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70632" sId="3" numFmtId="4">
    <oc r="F145">
      <v>380.22674999999998</v>
    </oc>
    <nc r="F145">
      <v>454.32675</v>
    </nc>
  </rcc>
  <rcc rId="70633" sId="3" numFmtId="4">
    <oc r="F149">
      <v>67464.685140000001</v>
    </oc>
    <nc r="F149">
      <v>81363.358139999997</v>
    </nc>
  </rcc>
  <rcc rId="70634" sId="3" numFmtId="4">
    <oc r="F153">
      <v>253305.97226000001</v>
    </oc>
    <nc r="F153">
      <v>274447.57137999998</v>
    </nc>
  </rcc>
  <rcc rId="70635" sId="3" numFmtId="4">
    <oc r="F162">
      <v>16223.04263</v>
    </oc>
    <nc r="F162">
      <v>16271.04263</v>
    </nc>
  </rcc>
  <rcc rId="70636" sId="3" numFmtId="4">
    <oc r="F167">
      <v>126.2092</v>
    </oc>
    <nc r="F167">
      <v>137.69919999999999</v>
    </nc>
  </rcc>
  <rcc rId="70637" sId="3" numFmtId="4">
    <oc r="F168">
      <v>4272.5484800000004</v>
    </oc>
    <nc r="F168">
      <v>5145.6073999999999</v>
    </nc>
  </rcc>
  <rcc rId="70638" sId="3" numFmtId="4">
    <oc r="F172">
      <v>33746.498229999997</v>
    </oc>
    <nc r="F172">
      <v>37725.727099999996</v>
    </nc>
  </rcc>
  <rcc rId="70639" sId="3" numFmtId="4">
    <oc r="F178">
      <v>1084.16571</v>
    </oc>
    <nc r="F178">
      <v>1136.36571</v>
    </nc>
  </rcc>
  <rcc rId="70640" sId="3" numFmtId="4">
    <oc r="F181">
      <v>4128.5361899999998</v>
    </oc>
    <nc r="F181">
      <v>4695.1716900000001</v>
    </nc>
  </rcc>
  <rcc rId="70641" sId="3" numFmtId="4">
    <oc r="F188">
      <v>28.556319999999999</v>
    </oc>
    <nc r="F188">
      <v>33.87829</v>
    </nc>
  </rcc>
  <rcc rId="70642" sId="3" numFmtId="4">
    <oc r="F190">
      <v>423.80500000000001</v>
    </oc>
    <nc r="F190">
      <v>570.80999999999995</v>
    </nc>
  </rcc>
  <rcc rId="70643" sId="3" numFmtId="4">
    <oc r="F192">
      <v>6132.009</v>
    </oc>
    <nc r="F192">
      <v>6447.2486799999997</v>
    </nc>
  </rcc>
  <rfmt sheetId="3" sqref="F199">
    <dxf>
      <numFmt numFmtId="4" formatCode="#,##0.00"/>
    </dxf>
  </rfmt>
  <rfmt sheetId="3" sqref="F199">
    <dxf>
      <numFmt numFmtId="187" formatCode="#,##0.000"/>
    </dxf>
  </rfmt>
  <rfmt sheetId="3" sqref="F199">
    <dxf>
      <numFmt numFmtId="186" formatCode="#,##0.0000"/>
    </dxf>
  </rfmt>
  <rfmt sheetId="3" sqref="F199">
    <dxf>
      <numFmt numFmtId="172" formatCode="#,##0.00000"/>
    </dxf>
  </rfmt>
  <rcc rId="70644" sId="3" numFmtId="4">
    <oc r="F87">
      <v>370.565</v>
    </oc>
    <nc r="F87"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cc rId="70935" sId="3" numFmtId="4">
    <oc r="D54">
      <v>673.52894000000003</v>
    </oc>
    <nc r="D54">
      <v>1162.8915400000001</v>
    </nc>
  </rcc>
  <rcc rId="70936" sId="3" numFmtId="4">
    <oc r="D55">
      <v>3236.6263100000001</v>
    </oc>
    <nc r="D55">
      <v>4760.0601399999996</v>
    </nc>
  </rcc>
  <rcc rId="70937" sId="3" numFmtId="4">
    <oc r="D56">
      <v>94.792439999999999</v>
    </oc>
    <nc r="D56">
      <v>100.88386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c rId="71721" sId="3" odxf="1" dxf="1" numFmtId="4">
    <oc r="D191">
      <v>710.24</v>
    </oc>
    <nc r="D191">
      <v>726.25112000000001</v>
    </nc>
    <odxf>
      <font>
        <i/>
        <sz val="20"/>
        <name val="Times New Roman"/>
        <scheme val="none"/>
      </font>
    </odxf>
    <ndxf>
      <font>
        <i val="0"/>
        <sz val="20"/>
        <name val="Times New Roman"/>
        <scheme val="none"/>
      </font>
    </ndxf>
  </rcc>
  <rcc rId="71722" sId="3" odxf="1" dxf="1" numFmtId="4">
    <oc r="D193">
      <v>6820.06</v>
    </oc>
    <nc r="D193">
      <v>7120.06</v>
    </nc>
    <odxf>
      <font>
        <i/>
        <sz val="20"/>
        <name val="Times New Roman"/>
        <scheme val="none"/>
      </font>
      <border outline="0">
        <left style="medium">
          <color indexed="64"/>
        </left>
      </border>
    </odxf>
    <ndxf>
      <font>
        <i val="0"/>
        <sz val="20"/>
        <name val="Times New Roman"/>
        <scheme val="none"/>
      </font>
      <border outline="0">
        <left style="thin">
          <color indexed="64"/>
        </left>
      </border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c rId="71690" sId="3" numFmtId="4">
    <oc r="C185">
      <v>12584.95788</v>
    </oc>
    <nc r="C185">
      <v>12679.45788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.xml><?xml version="1.0" encoding="utf-8"?>
<revisions xmlns="http://schemas.openxmlformats.org/spreadsheetml/2006/main" xmlns:r="http://schemas.openxmlformats.org/officeDocument/2006/relationships">
  <rcc rId="71623" sId="3" numFmtId="4">
    <oc r="D173">
      <v>2635.4160000000002</v>
    </oc>
    <nc r="D173">
      <v>2704.58241</v>
    </nc>
  </rcc>
  <rcc rId="71624" sId="3" numFmtId="4">
    <oc r="F173">
      <v>332.04</v>
    </oc>
    <nc r="F173">
      <v>424.73817000000003</v>
    </nc>
  </rcc>
  <rcc rId="71625" sId="3" numFmtId="4">
    <oc r="D174">
      <v>0</v>
    </oc>
    <nc r="D174">
      <v>78.12</v>
    </nc>
  </rcc>
  <rcc rId="71626" sId="3" numFmtId="4">
    <oc r="D175">
      <v>2265.2840000000001</v>
    </oc>
    <nc r="D175">
      <v>2317.16095</v>
    </nc>
  </rcc>
  <rcc rId="71627" sId="3" numFmtId="4">
    <oc r="F175">
      <v>470</v>
    </oc>
    <nc r="F175">
      <v>556</v>
    </nc>
  </rcc>
  <rcc rId="71628" sId="3" numFmtId="4">
    <oc r="D177">
      <v>0</v>
    </oc>
    <nc r="D177">
      <v>2255.0917199999999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1.xml><?xml version="1.0" encoding="utf-8"?>
<revisions xmlns="http://schemas.openxmlformats.org/spreadsheetml/2006/main" xmlns:r="http://schemas.openxmlformats.org/officeDocument/2006/relationships">
  <rcc rId="71571" sId="3" numFmtId="4">
    <oc r="D146">
      <v>648.91700000000003</v>
    </oc>
    <nc r="D146">
      <v>1069.48498</v>
    </nc>
  </rcc>
  <rcc rId="71572" sId="3" numFmtId="4">
    <oc r="F146">
      <v>380.226</v>
    </oc>
    <nc r="F146">
      <v>454.32675</v>
    </nc>
  </rcc>
  <rcc rId="71573" sId="3" numFmtId="4">
    <oc r="D147">
      <v>0</v>
    </oc>
    <nc r="D147">
      <v>61.684800000000003</v>
    </nc>
  </rcc>
  <rcc rId="71574" sId="3" numFmtId="4">
    <oc r="D150">
      <v>7863.7150000000001</v>
    </oc>
    <nc r="D150">
      <v>9076.2360000000008</v>
    </nc>
  </rcc>
  <rcc rId="71575" sId="3" numFmtId="4">
    <oc r="F150">
      <v>6138.67</v>
    </oc>
    <nc r="F150">
      <v>9754.9436399999995</v>
    </nc>
  </rcc>
  <rcc rId="71576" sId="3" numFmtId="4">
    <oc r="F151">
      <v>425.51949999999999</v>
    </oc>
    <nc r="F151">
      <v>430.31950000000001</v>
    </nc>
  </rcc>
  <rcc rId="71577" sId="3" numFmtId="4">
    <oc r="D154">
      <v>3559.3879999999999</v>
    </oc>
    <nc r="D154">
      <v>8664.8505999999998</v>
    </nc>
  </rcc>
  <rcc rId="71578" sId="3" numFmtId="4">
    <oc r="F154">
      <v>3649.3820000000001</v>
    </oc>
    <nc r="F154">
      <v>4664.5629300000001</v>
    </nc>
  </rcc>
  <rcc rId="71579" sId="3" numFmtId="4">
    <oc r="D155">
      <v>665.31582000000003</v>
    </oc>
    <nc r="D155">
      <v>670.31582000000003</v>
    </nc>
  </rcc>
  <rcc rId="71580" sId="3" numFmtId="4">
    <oc r="F155">
      <v>611.80660999999998</v>
    </oc>
    <nc r="F155">
      <v>927.08660999999995</v>
    </nc>
  </rcc>
  <rcc rId="71581" sId="3" numFmtId="4">
    <oc r="D156">
      <v>19797.64</v>
    </oc>
    <nc r="D156">
      <v>20097.64</v>
    </nc>
  </rcc>
  <rcc rId="71582" sId="3" numFmtId="4">
    <oc r="F156">
      <v>10067.932000000001</v>
    </oc>
    <nc r="F156">
      <v>11127.76</v>
    </nc>
  </rcc>
  <rcc rId="71583" sId="3" numFmtId="4">
    <oc r="D158">
      <v>977.13495</v>
    </oc>
    <nc r="D158">
      <v>1065.59095</v>
    </nc>
  </rcc>
  <rcc rId="71584" sId="3" numFmtId="4">
    <oc r="F158">
      <v>581.91480000000001</v>
    </oc>
    <nc r="F158">
      <v>629.24571000000003</v>
    </nc>
  </rcc>
  <rcc rId="71585" sId="3" numFmtId="4">
    <oc r="D159">
      <v>2500</v>
    </oc>
    <nc r="D159">
      <v>3118.59402</v>
    </nc>
  </rcc>
  <rcc rId="71586" sId="3" numFmtId="4">
    <oc r="D160">
      <v>1780.51072</v>
    </oc>
    <nc r="D160">
      <v>1815.5036700000001</v>
    </nc>
  </rcc>
  <rcc rId="71587" sId="3" numFmtId="4">
    <oc r="F160">
      <v>1855.519</v>
    </oc>
    <nc r="F160">
      <v>1863.5873899999999</v>
    </nc>
  </rcc>
  <rcc rId="71588" sId="3" numFmtId="4">
    <oc r="D164">
      <v>11125.301799999999</v>
    </oc>
    <nc r="D164">
      <v>12670.721610000001</v>
    </nc>
  </rcc>
  <rcc rId="71589" sId="3" numFmtId="4">
    <oc r="D169">
      <v>2913.5590000000002</v>
    </oc>
    <nc r="D169">
      <v>2813.5590000000002</v>
    </nc>
  </rcc>
  <rcc rId="71590" sId="3" numFmtId="4">
    <oc r="D170">
      <v>362.50599999999997</v>
    </oc>
    <nc r="D170">
      <v>680.05560000000003</v>
    </nc>
  </rcc>
  <rcc rId="71591" sId="3" numFmtId="4">
    <oc r="F169">
      <v>2555.8339999999998</v>
    </oc>
    <nc r="F169">
      <v>2606.154</v>
    </nc>
  </rcc>
  <rcc rId="71592" sId="3" numFmtId="4">
    <oc r="F170">
      <v>0</v>
    </oc>
    <nc r="F170">
      <v>574.44479999999999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71843" sId="3" numFmtId="4">
    <oc r="F102">
      <v>132.9897</v>
    </oc>
    <nc r="F102">
      <v>346.77870000000001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70803" sId="3" numFmtId="4">
    <oc r="D19">
      <v>1142.11581</v>
    </oc>
    <nc r="D19">
      <v>1342.5573300000001</v>
    </nc>
  </rcc>
  <rcc rId="70804" sId="3" numFmtId="4">
    <oc r="D21">
      <v>117.64011000000001</v>
    </oc>
    <nc r="D21">
      <v>158.73442800000001</v>
    </nc>
  </rcc>
  <rcc rId="70805" sId="3" numFmtId="4">
    <oc r="D22">
      <v>327.77363000000003</v>
    </oc>
    <nc r="D22">
      <v>380.10045000000002</v>
    </nc>
  </rcc>
  <rcc rId="70806" sId="3" numFmtId="4">
    <oc r="D24">
      <v>2950.7244599999999</v>
    </oc>
    <nc r="D24">
      <v>4151.8614900000002</v>
    </nc>
  </rcc>
  <rcc rId="70807" sId="3" numFmtId="4">
    <oc r="D25">
      <v>1050.39834</v>
    </oc>
    <nc r="D25">
      <v>1168.34932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69367" sId="3" numFmtId="4">
    <oc r="C72">
      <v>237620.93455999999</v>
    </oc>
    <nc r="C72">
      <v>239001.00396999999</v>
    </nc>
  </rcc>
  <rcc rId="69368" sId="3" numFmtId="4">
    <oc r="D72">
      <v>65504.172870000002</v>
    </oc>
    <nc r="D72">
      <v>88964.73272</v>
    </nc>
  </rcc>
  <rcc rId="69369" sId="3" numFmtId="4">
    <oc r="D73">
      <v>240756.46002999999</v>
    </oc>
    <nc r="D73">
      <v>312801.72000999999</v>
    </nc>
  </rcc>
  <rcc rId="69370" sId="3" numFmtId="4">
    <oc r="C74">
      <v>35743.937120000002</v>
    </oc>
    <nc r="C74">
      <v>39332.729039999998</v>
    </nc>
  </rcc>
  <rcc rId="69371" sId="3" numFmtId="4">
    <oc r="D74">
      <v>15906.32553</v>
    </oc>
    <nc r="D74">
      <v>23933.88553</v>
    </nc>
  </rcc>
  <rcc rId="69372" sId="3" numFmtId="4">
    <oc r="D76">
      <v>-21.83625</v>
    </oc>
    <nc r="D76"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71521" sId="3" numFmtId="4">
    <oc r="D123">
      <v>334.34877999999998</v>
    </oc>
    <nc r="D123">
      <v>381.41009000000003</v>
    </nc>
  </rcc>
  <rcc rId="71522" sId="3" numFmtId="4">
    <oc r="F123">
      <v>365.39839000000001</v>
    </oc>
    <nc r="F123">
      <v>377.42970000000003</v>
    </nc>
  </rcc>
  <rcc rId="71523" sId="3" numFmtId="4">
    <oc r="D126">
      <v>548.029</v>
    </oc>
    <nc r="D126">
      <v>866.66537000000005</v>
    </nc>
  </rcc>
  <rcc rId="71524" sId="3" numFmtId="4">
    <oc r="F126">
      <v>273.86434000000003</v>
    </oc>
    <nc r="F126">
      <v>333.86434000000003</v>
    </nc>
  </rcc>
  <rcc rId="71525" sId="3" numFmtId="4">
    <oc r="D130">
      <v>7707.7</v>
    </oc>
    <nc r="D130">
      <v>9096.8305299999993</v>
    </nc>
  </rcc>
  <rcc rId="71526" sId="3" numFmtId="4">
    <oc r="F130">
      <v>2250.9470000000001</v>
    </oc>
    <nc r="F130">
      <v>3059.2420000000002</v>
    </nc>
  </rcc>
  <rcc rId="71527" sId="3" numFmtId="4">
    <oc r="F129">
      <v>90.363</v>
    </oc>
    <nc r="F129">
      <v>9791.7811500000007</v>
    </nc>
  </rcc>
  <rcc rId="71528" sId="3" numFmtId="4">
    <oc r="D132">
      <v>0</v>
    </oc>
    <nc r="D132">
      <v>9001.3963899999999</v>
    </nc>
  </rcc>
  <rcc rId="71529" sId="3" numFmtId="4">
    <oc r="F132">
      <v>0</v>
    </oc>
    <nc r="F132">
      <v>6649.4665699999996</v>
    </nc>
  </rcc>
  <rcc rId="71530" sId="3" numFmtId="4">
    <oc r="D134">
      <v>4189.9095100000004</v>
    </oc>
    <nc r="D134">
      <v>10537.0342</v>
    </nc>
  </rcc>
  <rcc rId="71531" sId="3" numFmtId="4">
    <oc r="D135">
      <v>2459.415</v>
    </oc>
    <nc r="D135">
      <v>2736.36861</v>
    </nc>
  </rcc>
  <rcc rId="71532" sId="3" numFmtId="4">
    <oc r="F135">
      <v>2810.9180000000001</v>
    </oc>
    <nc r="F135">
      <v>3260.4356499999999</v>
    </nc>
  </rcc>
  <rcc rId="71533" sId="3" numFmtId="4">
    <oc r="D136">
      <v>0</v>
    </oc>
    <nc r="D136">
      <v>58.454749999999997</v>
    </nc>
  </rcc>
  <rcc rId="71534" sId="3" numFmtId="4">
    <oc r="D137">
      <v>2938.933</v>
    </oc>
    <nc r="D137">
      <v>5512.7175999999999</v>
    </nc>
  </rcc>
  <rcc rId="71535" sId="3" numFmtId="4">
    <oc r="F137">
      <v>2440.788</v>
    </oc>
    <nc r="F137">
      <v>3564.2903200000001</v>
    </nc>
  </rcc>
  <rcc rId="71536" sId="3" numFmtId="4">
    <oc r="D138">
      <v>0</v>
    </oc>
    <nc r="D138">
      <v>2229.4932399999998</v>
    </nc>
  </rcc>
  <rcc rId="71537" sId="3" numFmtId="4">
    <oc r="C139">
      <v>51624.666389999999</v>
    </oc>
    <nc r="C139">
      <v>47002.353000000003</v>
    </nc>
  </rcc>
  <rcc rId="71538" sId="3" numFmtId="4">
    <oc r="D139">
      <v>6809.8332200000004</v>
    </oc>
    <nc r="D139">
      <v>8568.2714199999991</v>
    </nc>
  </rcc>
  <rcc rId="71539" sId="3" numFmtId="4">
    <oc r="F139">
      <v>2072.0318299999999</v>
    </oc>
    <nc r="F139">
      <v>4147.2077200000003</v>
    </nc>
  </rcc>
  <rcc rId="71540" sId="3" numFmtId="4">
    <oc r="D140">
      <v>0</v>
    </oc>
    <nc r="D140">
      <v>4622.3133900000003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70904" sId="3" numFmtId="4">
    <oc r="D49">
      <v>1168.9928</v>
    </oc>
    <nc r="D49">
      <v>1229.2087300000001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71936" sId="3" numFmtId="4">
    <oc r="F186">
      <v>2407.4160000000002</v>
    </oc>
    <nc r="F186">
      <v>5007.7830000000004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c rId="71159" sId="3" numFmtId="4">
    <oc r="D60">
      <v>573.60688000000005</v>
    </oc>
    <nc r="D60">
      <v>697.09727999999996</v>
    </nc>
  </rcc>
  <rcc rId="71160" sId="3" numFmtId="4">
    <oc r="D61">
      <v>2962.5813400000002</v>
    </oc>
    <nc r="D61">
      <v>3037.7985800000001</v>
    </nc>
  </rcc>
  <rcc rId="71161" sId="3" numFmtId="4">
    <oc r="D62">
      <v>0</v>
    </oc>
    <nc r="D62">
      <v>45.829000000000001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c rId="71967" sId="3" numFmtId="4">
    <oc r="F191">
      <v>423.80500000000001</v>
    </oc>
    <nc r="F191">
      <v>570.80999999999995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fmt sheetId="3" sqref="D69">
    <dxf>
      <numFmt numFmtId="186" formatCode="#,##0.0000"/>
    </dxf>
  </rfmt>
  <rfmt sheetId="3" sqref="D69">
    <dxf>
      <numFmt numFmtId="187" formatCode="#,##0.000"/>
    </dxf>
  </rfmt>
  <rfmt sheetId="3" sqref="D69">
    <dxf>
      <numFmt numFmtId="4" formatCode="#,##0.00"/>
    </dxf>
  </rfmt>
  <rfmt sheetId="3" sqref="D69">
    <dxf>
      <numFmt numFmtId="167" formatCode="#,##0.0"/>
    </dxf>
  </rfmt>
  <rfmt sheetId="3" sqref="D78">
    <dxf>
      <numFmt numFmtId="186" formatCode="#,##0.0000"/>
    </dxf>
  </rfmt>
  <rfmt sheetId="3" sqref="D78">
    <dxf>
      <numFmt numFmtId="187" formatCode="#,##0.000"/>
    </dxf>
  </rfmt>
  <rfmt sheetId="3" sqref="D78">
    <dxf>
      <numFmt numFmtId="4" formatCode="#,##0.00"/>
    </dxf>
  </rfmt>
  <rfmt sheetId="3" sqref="D7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71445" sId="3" numFmtId="4">
    <oc r="D102">
      <v>13.95</v>
    </oc>
    <nc r="D102">
      <v>121.14</v>
    </nc>
  </rcc>
  <rcc rId="71446" sId="3" numFmtId="4">
    <nc r="D107">
      <v>2472.3364299999998</v>
    </nc>
  </rcc>
  <rcc rId="71447" sId="3" numFmtId="4">
    <oc r="F107">
      <v>0</v>
    </oc>
    <nc r="F107">
      <v>5714.4719400000004</v>
    </nc>
  </rcc>
  <rcc rId="71448" sId="3" numFmtId="4">
    <oc r="D109">
      <v>325.10399999999998</v>
    </oc>
    <nc r="D109">
      <v>1631.9853800000001</v>
    </nc>
  </rcc>
  <rcc rId="71449" sId="3" numFmtId="4">
    <oc r="F110">
      <v>0</v>
    </oc>
    <nc r="F110">
      <v>10178.11692</v>
    </nc>
  </rcc>
  <rcc rId="71450" sId="3" numFmtId="4">
    <oc r="D111">
      <v>15829.73158</v>
    </oc>
    <nc r="D111">
      <v>17935.546740000002</v>
    </nc>
  </rcc>
  <rcc rId="71451" sId="3" numFmtId="4">
    <oc r="F111">
      <v>13163.31812</v>
    </oc>
    <nc r="F111">
      <v>15735.906010000001</v>
    </nc>
  </rcc>
  <rcc rId="71452" sId="3" numFmtId="4">
    <oc r="D112">
      <v>100</v>
    </oc>
    <nc r="D112">
      <v>10754.71859</v>
    </nc>
  </rcc>
  <rcc rId="71453" sId="3" numFmtId="4">
    <oc r="F112">
      <v>0</v>
    </oc>
    <nc r="F112">
      <v>3466.8888400000001</v>
    </nc>
  </rcc>
  <rcc rId="71454" sId="3" numFmtId="4">
    <oc r="C115">
      <v>33475.949999999997</v>
    </oc>
    <nc r="C115">
      <v>32258.1</v>
    </nc>
  </rcc>
  <rcc rId="71455" sId="3" numFmtId="4">
    <oc r="D115">
      <v>20719.113560000002</v>
    </oc>
    <nc r="D115">
      <v>19501.2641</v>
    </nc>
  </rcc>
  <rcc rId="71456" sId="3" numFmtId="4">
    <oc r="D118">
      <v>530.60392999999999</v>
    </oc>
    <nc r="D118">
      <v>680.87540000000001</v>
    </nc>
  </rcc>
  <rcc rId="71457" sId="3" numFmtId="4">
    <oc r="F118">
      <v>286.5</v>
    </oc>
    <nc r="F118">
      <v>477.84</v>
    </nc>
  </rcc>
  <rcc rId="71458" sId="3" numFmtId="4">
    <oc r="C119">
      <v>922.4</v>
    </oc>
    <nc r="C119">
      <v>787.17524000000003</v>
    </nc>
  </rcc>
  <rcc rId="71459" sId="3" numFmtId="4">
    <oc r="D120">
      <v>90.563999999999993</v>
    </oc>
    <nc r="D120">
      <v>101.61799999999999</v>
    </nc>
  </rcc>
  <rcc rId="71460" sId="3" numFmtId="4">
    <oc r="F120">
      <v>251.50399999999999</v>
    </oc>
    <nc r="F120">
      <v>261.95400000000001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71874" sId="3" numFmtId="4">
    <oc r="F134">
      <v>3886.11465</v>
    </oc>
    <nc r="F134">
      <f>SUM(F135:F138)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69510" sId="3" numFmtId="4">
    <oc r="C106">
      <v>147972.55312999999</v>
    </oc>
    <nc r="C106">
      <v>156345.16782999999</v>
    </nc>
  </rcc>
  <rcc rId="69511" sId="3" numFmtId="4">
    <oc r="D106">
      <v>20384.627209999999</v>
    </oc>
    <nc r="D106">
      <v>42688.236490000003</v>
    </nc>
  </rcc>
  <rcc rId="69512" sId="3" numFmtId="4">
    <oc r="C116">
      <v>3095.4</v>
    </oc>
    <nc r="C116">
      <v>3145.4</v>
    </nc>
  </rcc>
  <rcc rId="69513" sId="3" numFmtId="4">
    <oc r="D116">
      <v>611.37593000000004</v>
    </oc>
    <nc r="D116">
      <v>796.59738000000004</v>
    </nc>
  </rcc>
  <rcc rId="69514" sId="3" numFmtId="4">
    <oc r="D122">
      <v>4021.22777</v>
    </oc>
    <nc r="D122">
      <v>4074.2508699999998</v>
    </nc>
  </rcc>
  <rcc rId="69515" sId="3" numFmtId="4">
    <oc r="C125">
      <v>93271.215939999995</v>
    </oc>
    <nc r="C125">
      <v>84288.992190000004</v>
    </nc>
  </rcc>
  <rcc rId="69516" sId="3" numFmtId="4">
    <oc r="D125">
      <v>8416.5194300000003</v>
    </oc>
    <nc r="D125">
      <v>8791.2107099999994</v>
    </nc>
  </rcc>
  <rcc rId="69517" sId="3" numFmtId="4">
    <oc r="C133">
      <v>93058.963529999994</v>
    </oc>
    <nc r="C133">
      <v>85636.669779999997</v>
    </nc>
  </rcc>
  <rcc rId="69518" sId="3" numFmtId="4">
    <oc r="D133">
      <v>5005.8114100000003</v>
    </oc>
    <nc r="D133">
      <v>13119.47299</v>
    </nc>
  </rcc>
  <rcc rId="69519" sId="3" numFmtId="4">
    <oc r="C143">
      <f>SUM(C145)</f>
    </oc>
    <nc r="C143">
      <v>1162.05</v>
    </nc>
  </rcc>
  <rcc rId="69520" sId="3" numFmtId="4">
    <oc r="D143">
      <v>443.11336</v>
    </oc>
    <nc r="D143">
      <v>648.91762000000006</v>
    </nc>
  </rcc>
  <rcc rId="69521" sId="3" numFmtId="4">
    <oc r="C145">
      <v>712.05</v>
    </oc>
    <nc r="C145">
      <v>1162.05</v>
    </nc>
  </rcc>
  <rcc rId="69522" sId="3" numFmtId="4">
    <oc r="D145">
      <v>443.11336</v>
    </oc>
    <nc r="D145">
      <v>648.91762000000006</v>
    </nc>
  </rcc>
  <rcc rId="69523" sId="3" numFmtId="4">
    <oc r="D149">
      <v>53607.103499999997</v>
    </oc>
    <nc r="D149">
      <v>69949.884959999996</v>
    </nc>
  </rcc>
  <rcc rId="69524" sId="3" numFmtId="4">
    <oc r="C153">
      <v>475811.49751000002</v>
    </oc>
    <nc r="C153">
      <v>486006.78350999998</v>
    </nc>
  </rcc>
  <rcc rId="69525" sId="3" numFmtId="4">
    <oc r="D153">
      <v>229680.15502000001</v>
    </oc>
    <nc r="D153">
      <v>297759.46302000002</v>
    </nc>
  </rcc>
  <rcc rId="69526" sId="3" numFmtId="4">
    <oc r="C162">
      <v>26204.288799999998</v>
    </oc>
    <nc r="C162">
      <v>26335.74783</v>
    </nc>
  </rcc>
  <rcc rId="69527" sId="3" numFmtId="4">
    <oc r="D167">
      <v>90.036900000000003</v>
    </oc>
    <nc r="D167">
      <v>122.0669</v>
    </nc>
  </rcc>
  <rcc rId="69528" sId="3" numFmtId="4">
    <oc r="D168">
      <v>4977.2692999999999</v>
    </oc>
    <nc r="D168">
      <v>6051.3213599999999</v>
    </nc>
  </rcc>
  <rcc rId="69529" sId="3" numFmtId="4">
    <oc r="C172">
      <v>106546.64463</v>
    </oc>
    <nc r="C172">
      <v>112459.58645</v>
    </nc>
  </rcc>
  <rcc rId="69530" sId="3" numFmtId="4">
    <oc r="D172">
      <v>36555.701780000003</v>
    </oc>
    <nc r="D172">
      <v>43597.883450000001</v>
    </nc>
  </rcc>
  <rcc rId="69531" sId="3" numFmtId="4">
    <oc r="C178">
      <v>1500</v>
    </oc>
    <nc r="C178">
      <v>2100</v>
    </nc>
  </rcc>
  <rcc rId="69532" sId="3" numFmtId="4">
    <oc r="D178">
      <v>1333.4586300000001</v>
    </oc>
    <nc r="D178">
      <v>1498.17742</v>
    </nc>
  </rcc>
  <rcc rId="69533" sId="3" numFmtId="4">
    <oc r="D180">
      <v>83.048649999999995</v>
    </oc>
    <nc r="D180">
      <v>99.658379999999994</v>
    </nc>
  </rcc>
  <rcc rId="69534" sId="3" numFmtId="4">
    <oc r="C181">
      <v>11268.688099999999</v>
    </oc>
    <nc r="C181">
      <v>11368.688099999999</v>
    </nc>
  </rcc>
  <rcc rId="69535" sId="3" numFmtId="4">
    <oc r="D181">
      <v>4502.3173800000004</v>
    </oc>
    <nc r="D181">
      <v>4517.0335100000002</v>
    </nc>
  </rcc>
  <rcc rId="69536" sId="3" numFmtId="4">
    <oc r="C184">
      <v>39242.423880000002</v>
    </oc>
    <nc r="C184">
      <v>39336.923880000002</v>
    </nc>
  </rcc>
  <rcc rId="69537" sId="3" numFmtId="4">
    <oc r="D188">
      <v>24.717020000000002</v>
    </oc>
    <nc r="D188">
      <v>30.786239999999999</v>
    </nc>
  </rcc>
  <rcc rId="69538" sId="3" numFmtId="4">
    <oc r="D190">
      <v>579.37199999999996</v>
    </oc>
    <nc r="D190">
      <v>710.24085000000002</v>
    </nc>
  </rcc>
  <rcc rId="69539" sId="3" numFmtId="4">
    <oc r="C194">
      <v>8427.0311999999994</v>
    </oc>
    <nc r="C194">
      <v>8529.7334699999992</v>
    </nc>
  </rcc>
  <rfmt sheetId="3" sqref="C199:D199">
    <dxf>
      <numFmt numFmtId="4" formatCode="#,##0.00"/>
    </dxf>
  </rfmt>
  <rfmt sheetId="3" sqref="C199:D199">
    <dxf>
      <numFmt numFmtId="187" formatCode="#,##0.000"/>
    </dxf>
  </rfmt>
  <rfmt sheetId="3" sqref="C199:D199">
    <dxf>
      <numFmt numFmtId="186" formatCode="#,##0.0000"/>
    </dxf>
  </rfmt>
  <rfmt sheetId="3" sqref="C199:D199">
    <dxf>
      <numFmt numFmtId="172" formatCode="#,##0.00000"/>
    </dxf>
  </rfmt>
  <rcc rId="69540" sId="3" numFmtId="4">
    <oc r="D96">
      <v>38417.879999999997</v>
    </oc>
    <nc r="D96">
      <v>38.417879999999997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69463" sId="3" numFmtId="4">
    <oc r="D84">
      <v>25610.570449999999</v>
    </oc>
    <nc r="D84">
      <v>32028.96846</v>
    </nc>
  </rcc>
  <rcc rId="69464" sId="3" numFmtId="4">
    <oc r="D86">
      <v>2932.85518</v>
    </oc>
    <nc r="D86">
      <v>3585.26055</v>
    </nc>
  </rcc>
  <rcc rId="69465" sId="3" numFmtId="4">
    <nc r="C87">
      <v>304.68099999999998</v>
    </nc>
  </rcc>
  <rcc rId="69466" sId="3" numFmtId="4">
    <nc r="D87">
      <v>304.68099999999998</v>
    </nc>
  </rcc>
  <rcc rId="69467" sId="3">
    <nc r="G87">
      <f>SUM(D87/F87*100)</f>
    </nc>
  </rcc>
  <rcc rId="69468" sId="3" numFmtId="4">
    <oc r="C88">
      <v>781.56011999999998</v>
    </oc>
    <nc r="C88">
      <v>4067.6288300000001</v>
    </nc>
  </rcc>
  <rcc rId="69469" sId="3" numFmtId="4">
    <oc r="C89">
      <v>42957.586560000003</v>
    </oc>
    <nc r="C89">
      <v>43322.703560000002</v>
    </nc>
  </rcc>
  <rcc rId="69470" sId="3" numFmtId="4">
    <oc r="D89">
      <v>16655.080969999999</v>
    </oc>
    <nc r="D89">
      <v>20389.507699999998</v>
    </nc>
  </rcc>
  <rcc rId="69471" sId="3" numFmtId="4">
    <oc r="D92">
      <v>540.96604000000002</v>
    </oc>
    <nc r="D92">
      <v>906.47619999999995</v>
    </nc>
  </rcc>
  <rcc rId="69472" sId="3" numFmtId="4">
    <oc r="D94">
      <v>480.73815000000002</v>
    </oc>
    <nc r="D94">
      <v>700.92</v>
    </nc>
  </rcc>
  <rcc rId="69473" sId="3" numFmtId="4">
    <oc r="C95">
      <v>3391.3029999999999</v>
    </oc>
    <nc r="C95">
      <v>3398.1</v>
    </nc>
  </rcc>
  <rcc rId="69474" sId="3" numFmtId="4">
    <oc r="D95">
      <v>1420.44082</v>
    </oc>
    <nc r="D95">
      <v>1699.87499</v>
    </nc>
  </rcc>
  <rcc rId="69475" sId="3" numFmtId="4">
    <oc r="C96">
      <v>23900.337869999999</v>
    </oc>
    <nc r="C96">
      <v>24614.092789999999</v>
    </nc>
  </rcc>
  <rcc rId="69476" sId="3" numFmtId="4">
    <oc r="D96">
      <v>28.36788</v>
    </oc>
    <nc r="D96">
      <v>38417.879999999997</v>
    </nc>
  </rcc>
  <rcc rId="69477" sId="3" numFmtId="4">
    <oc r="D97">
      <v>306.66618</v>
    </oc>
    <nc r="D97">
      <v>342.74617999999998</v>
    </nc>
  </rcc>
  <rcc rId="69478" sId="3" numFmtId="4">
    <oc r="D99">
      <v>165.44</v>
    </oc>
    <nc r="D99">
      <v>174.84</v>
    </nc>
  </rcc>
  <rcc rId="69479" sId="3" numFmtId="4">
    <oc r="D100">
      <v>105.44</v>
    </oc>
    <nc r="D100">
      <v>174.84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69335" sId="3" numFmtId="4">
    <oc r="D66">
      <v>121.03194999999999</v>
    </oc>
    <nc r="D66">
      <v>278.07082000000003</v>
    </nc>
  </rcc>
  <rcc rId="69336" sId="3" numFmtId="4">
    <oc r="C67">
      <v>14897.824549999999</v>
    </oc>
    <nc r="C67">
      <v>15343.91245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69148" sId="3">
    <oc r="D4" t="inlineStr">
      <is>
        <t>исполнено на 01.06.2024 г.</t>
      </is>
    </oc>
    <nc r="D4" t="inlineStr">
      <is>
        <t>исполнено на 01.07.2024 г.</t>
      </is>
    </nc>
  </rcc>
  <rcc rId="69149" sId="3">
    <oc r="D81" t="inlineStr">
      <is>
        <t>исполнено на 01.06.2024 г.</t>
      </is>
    </oc>
    <nc r="D81" t="inlineStr">
      <is>
        <t>исполнено на 01.07.2024 г.</t>
      </is>
    </nc>
  </rcc>
  <rcc rId="69150" sId="3" numFmtId="4">
    <oc r="D7">
      <v>65790.867259999999</v>
    </oc>
    <nc r="D7">
      <v>90095.05601</v>
    </nc>
  </rcc>
  <rcc rId="69151" sId="3" numFmtId="4">
    <oc r="D9">
      <v>4381.1073500000002</v>
    </oc>
    <nc r="D9">
      <v>4885.5842400000001</v>
    </nc>
  </rcc>
  <rcc rId="69152" sId="3" numFmtId="4">
    <oc r="D10">
      <v>24.376650000000001</v>
    </oc>
    <nc r="D10">
      <v>28.272220000000001</v>
    </nc>
  </rcc>
  <rcc rId="69153" sId="3" numFmtId="4">
    <oc r="D11">
      <v>4755.9297999999999</v>
    </oc>
    <nc r="D11">
      <v>5284.6466600000003</v>
    </nc>
  </rcc>
  <rcc rId="69154" sId="3" numFmtId="4">
    <oc r="D12">
      <v>-493.55887999999999</v>
    </oc>
    <nc r="D12">
      <v>-634.35170000000005</v>
    </nc>
  </rcc>
  <rcc rId="69155" sId="3" numFmtId="4">
    <oc r="D14">
      <v>15302.61506</v>
    </oc>
    <nc r="D14">
      <v>15809.29315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fmt sheetId="3" sqref="C68">
    <dxf>
      <numFmt numFmtId="4" formatCode="#,##0.00"/>
    </dxf>
  </rfmt>
  <rfmt sheetId="3" sqref="C68">
    <dxf>
      <numFmt numFmtId="187" formatCode="#,##0.000"/>
    </dxf>
  </rfmt>
  <rfmt sheetId="3" sqref="C68">
    <dxf>
      <numFmt numFmtId="186" formatCode="#,##0.0000"/>
    </dxf>
  </rfmt>
  <rfmt sheetId="3" sqref="C68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69662" sId="3">
    <oc r="F4" t="inlineStr">
      <is>
        <t>исполнено на 01.06.2023г.</t>
      </is>
    </oc>
    <nc r="F4" t="inlineStr">
      <is>
        <t>исполнено на 01.07.2023г.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70311" sId="3" numFmtId="4">
    <oc r="F7">
      <v>59056.861980000001</v>
    </oc>
    <nc r="F7">
      <v>78533.367310000001</v>
    </nc>
  </rcc>
  <rcc rId="70312" sId="3" numFmtId="4">
    <oc r="F9">
      <v>4722.4044599999997</v>
    </oc>
    <nc r="F9">
      <v>5549.4531900000002</v>
    </nc>
  </rcc>
  <rcc rId="70313" sId="3" numFmtId="4">
    <oc r="F10">
      <v>24.546690000000002</v>
    </oc>
    <nc r="F10">
      <v>29.78669</v>
    </nc>
  </rcc>
  <rcc rId="70314" sId="3" numFmtId="4">
    <oc r="F11">
      <v>5002.9981500000004</v>
    </oc>
    <nc r="F11">
      <v>5887.7533899999999</v>
    </nc>
  </rcc>
  <rcc rId="70315" sId="3" numFmtId="4">
    <oc r="F12">
      <v>-589.21537999999998</v>
    </oc>
    <nc r="F12">
      <v>-668.73458000000005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69298" sId="3" numFmtId="4">
    <oc r="D55">
      <v>2785.3322499999999</v>
    </oc>
    <nc r="D55">
      <v>3236.6263100000001</v>
    </nc>
  </rcc>
  <rcc rId="69299" sId="3" numFmtId="4">
    <oc r="D56">
      <v>85.219040000000007</v>
    </oc>
    <nc r="D56">
      <v>94.792439999999999</v>
    </nc>
  </rcc>
  <rcc rId="69300" sId="3" numFmtId="4">
    <oc r="C60">
      <v>1674</v>
    </oc>
    <nc r="C60">
      <v>1514</v>
    </nc>
  </rcc>
  <rcc rId="69301" sId="3" numFmtId="4">
    <oc r="D60">
      <v>520.87023999999997</v>
    </oc>
    <nc r="D60">
      <v>573.60688000000005</v>
    </nc>
  </rcc>
  <rcc rId="69302" sId="3" numFmtId="4">
    <oc r="C61">
      <v>302</v>
    </oc>
    <nc r="C61">
      <v>2952</v>
    </nc>
  </rcc>
  <rcc rId="69303" sId="3" numFmtId="4">
    <oc r="D61">
      <v>2629.6672199999998</v>
    </oc>
    <nc r="D61">
      <v>2634.6850899999999</v>
    </nc>
  </rcc>
  <rcc rId="69304" sId="3" numFmtId="4">
    <oc r="C64">
      <v>0</v>
    </oc>
    <nc r="C64">
      <v>160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69254" sId="3" numFmtId="4">
    <oc r="C29">
      <v>1600</v>
    </oc>
    <nc r="C29">
      <v>2910</v>
    </nc>
  </rcc>
  <rcc rId="69255" sId="3" numFmtId="4">
    <oc r="D29">
      <v>1310.40534</v>
    </oc>
    <nc r="D29">
      <v>1512.50146</v>
    </nc>
  </rcc>
  <rcc rId="69256" sId="3" numFmtId="4">
    <oc r="D30">
      <v>17.93</v>
    </oc>
    <nc r="D30">
      <v>19.13</v>
    </nc>
  </rcc>
  <rcc rId="69257" sId="3" numFmtId="4">
    <oc r="D41">
      <v>3742.5961000000002</v>
    </oc>
    <nc r="D41">
      <v>4079.9551799999999</v>
    </nc>
  </rcc>
  <rcc rId="69258" sId="3" numFmtId="4">
    <oc r="D42">
      <v>486.80759</v>
    </oc>
    <nc r="D42">
      <v>527.75018</v>
    </nc>
  </rcc>
  <rcc rId="69259" sId="3" numFmtId="4">
    <oc r="D43">
      <v>138.20421999999999</v>
    </oc>
    <nc r="D43">
      <v>178.31476000000001</v>
    </nc>
  </rcc>
  <rcc rId="69260" sId="3" numFmtId="4">
    <oc r="C45">
      <v>260</v>
    </oc>
    <nc r="C45">
      <v>600</v>
    </nc>
  </rcc>
  <rcc rId="69261" sId="3" numFmtId="4">
    <oc r="D47">
      <v>367.971</v>
    </oc>
    <nc r="D47">
      <v>442.02980000000002</v>
    </nc>
  </rcc>
  <rcc rId="69262" sId="3" numFmtId="4">
    <oc r="C49">
      <v>650</v>
    </oc>
    <nc r="C49">
      <v>1100</v>
    </nc>
  </rcc>
  <rcc rId="69263" sId="3" numFmtId="4">
    <oc r="D49">
      <v>1168.9922999999999</v>
    </oc>
    <nc r="D49">
      <v>1168.9928</v>
    </nc>
  </rcc>
  <rcc rId="69264" sId="3" numFmtId="4">
    <oc r="C52">
      <v>0</v>
    </oc>
    <nc r="C52">
      <v>700</v>
    </nc>
  </rcc>
  <rcc rId="69265" sId="3" numFmtId="4">
    <oc r="D52">
      <v>838.70100000000002</v>
    </oc>
    <nc r="D52">
      <v>875.85299999999995</v>
    </nc>
  </rcc>
  <rcc rId="69266" sId="3" numFmtId="4">
    <oc r="C51">
      <v>5426.9</v>
    </oc>
    <nc r="C51">
      <v>4726.8999999999996</v>
    </nc>
  </rcc>
  <rcc rId="69267" sId="3" numFmtId="4">
    <oc r="D51">
      <v>203.54611</v>
    </oc>
    <nc r="D51">
      <v>230.87443999999999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69222" sId="3" numFmtId="4">
    <oc r="D24">
      <v>3093.7969699999999</v>
    </oc>
    <nc r="D24">
      <v>2950.7244599999999</v>
    </nc>
  </rcc>
  <rcc rId="69223" sId="3" numFmtId="4">
    <oc r="D25">
      <v>985.82150000000001</v>
    </oc>
    <nc r="D25">
      <v>1050.39834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70588" sId="3" numFmtId="4">
    <oc r="F84">
      <v>26816.901610000001</v>
    </oc>
    <nc r="F84">
      <v>32451.274860000001</v>
    </nc>
  </rcc>
  <rcc rId="70589" sId="3" numFmtId="4">
    <oc r="F86">
      <v>3290.3609799999999</v>
    </oc>
    <nc r="F86">
      <v>3863.0848299999998</v>
    </nc>
  </rcc>
  <rcc rId="70590" sId="3" numFmtId="4">
    <oc r="F89">
      <v>13506.098889999999</v>
    </oc>
    <nc r="F89">
      <v>15705.19728</v>
    </nc>
  </rcc>
  <rcc rId="70591" sId="3" numFmtId="4">
    <oc r="F92">
      <v>838.61649</v>
    </oc>
    <nc r="F92">
      <v>876.97614999999996</v>
    </nc>
  </rcc>
  <rcc rId="70592" sId="3" numFmtId="4">
    <oc r="F94">
      <v>641.26499999999999</v>
    </oc>
    <nc r="F94">
      <v>713.92193999999995</v>
    </nc>
  </rcc>
  <rcc rId="70593" sId="3" numFmtId="4">
    <oc r="F95">
      <v>1490.9807800000001</v>
    </oc>
    <nc r="F95">
      <v>1806.53034</v>
    </nc>
  </rcc>
  <rcc rId="70594" sId="3" numFmtId="4">
    <oc r="F96">
      <v>28.734290000000001</v>
    </oc>
    <nc r="F96">
      <v>30.998090000000001</v>
    </nc>
  </rcc>
  <rcc rId="70595" sId="3" numFmtId="4">
    <oc r="F97">
      <v>78.8</v>
    </oc>
    <nc r="F97">
      <v>141.1</v>
    </nc>
  </rcc>
  <rcc rId="70596" sId="3" numFmtId="4">
    <oc r="F101">
      <v>132.9897</v>
    </oc>
    <nc r="F101">
      <v>346.77870000000001</v>
    </nc>
  </rcc>
  <rcc rId="70597" sId="3" numFmtId="4">
    <oc r="F106">
      <v>21505.09636</v>
    </oc>
    <nc r="F106">
      <v>42294.374129999997</v>
    </nc>
  </rcc>
  <rcc rId="70598" sId="3" numFmtId="4">
    <oc r="F116">
      <v>799.61689999999999</v>
    </oc>
    <nc r="F116">
      <v>1001.4069</v>
    </nc>
  </rcc>
  <rcc rId="70599" sId="3" numFmtId="4">
    <oc r="F122">
      <v>365.39839000000001</v>
    </oc>
    <nc r="F122">
      <v>377.42970000000003</v>
    </nc>
  </rcc>
  <rcc rId="70600" sId="3" numFmtId="4">
    <oc r="F125">
      <v>2615.1749100000002</v>
    </oc>
    <nc r="F125">
      <v>19834.354060000001</v>
    </nc>
  </rcc>
  <rcc rId="70601" sId="3" numFmtId="4">
    <oc r="F133">
      <v>7323.7390299999997</v>
    </oc>
    <nc r="F133">
      <v>10971.93369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69929" sId="3" numFmtId="4">
    <oc r="F172">
      <v>29942.85497</v>
    </oc>
    <nc r="F172">
      <v>33746.498229999997</v>
    </nc>
  </rcc>
  <rfmt sheetId="3" sqref="A178" start="0" length="2147483647">
    <dxf>
      <font>
        <sz val="18"/>
      </font>
    </dxf>
  </rfmt>
  <rcc rId="69930" sId="3" numFmtId="4">
    <oc r="F178">
      <v>455.15374000000003</v>
    </oc>
    <nc r="F178">
      <v>1084.16571</v>
    </nc>
  </rcc>
  <rcc rId="69931" sId="3" numFmtId="4">
    <oc r="F181">
      <v>3130.0063700000001</v>
    </oc>
    <nc r="F181">
      <v>4128.5361899999998</v>
    </nc>
  </rcc>
  <rcc rId="69932" sId="3" numFmtId="4">
    <oc r="F184">
      <v>18193.269899999999</v>
    </oc>
    <nc r="F184">
      <v>20890.924129999999</v>
    </nc>
  </rcc>
  <rcc rId="69933" sId="3" numFmtId="4">
    <oc r="F188">
      <v>24.344259999999998</v>
    </oc>
    <nc r="F188">
      <v>28.556319999999999</v>
    </nc>
  </rcc>
  <rcc rId="69934" sId="3" numFmtId="4">
    <oc r="F190">
      <v>358.17500000000001</v>
    </oc>
    <nc r="F190">
      <v>423.80500000000001</v>
    </nc>
  </rcc>
  <rcc rId="69935" sId="3" numFmtId="4">
    <oc r="F192">
      <v>5467.8419999999996</v>
    </oc>
    <nc r="F192">
      <v>6132.009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cc rId="69571" sId="3" numFmtId="4">
    <oc r="D125">
      <v>8791.2107099999994</v>
    </oc>
    <nc r="D125">
      <v>9791.2107099999994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fmt sheetId="3" sqref="C68">
    <dxf>
      <numFmt numFmtId="186" formatCode="#,##0.0000"/>
    </dxf>
  </rfmt>
  <rfmt sheetId="3" sqref="C68">
    <dxf>
      <numFmt numFmtId="187" formatCode="#,##0.000"/>
    </dxf>
  </rfmt>
  <rfmt sheetId="3" sqref="C68">
    <dxf>
      <numFmt numFmtId="4" formatCode="#,##0.00"/>
    </dxf>
  </rfmt>
  <rfmt sheetId="3" sqref="C68">
    <dxf>
      <numFmt numFmtId="167" formatCode="#,##0.0"/>
    </dxf>
  </rfmt>
  <rcc rId="71030" sId="3" numFmtId="4">
    <oc r="D51">
      <v>230.87443999999999</v>
    </oc>
    <nc r="D51">
      <v>353.55288000000002</v>
    </nc>
  </rcc>
  <rcc rId="71031" sId="3" numFmtId="4">
    <oc r="D52">
      <v>875.85299999999995</v>
    </oc>
    <nc r="D52">
      <v>1830.222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fmt sheetId="3" sqref="C199:D199">
    <dxf>
      <numFmt numFmtId="186" formatCode="#,##0.0000"/>
    </dxf>
  </rfmt>
  <rfmt sheetId="3" sqref="C199:D199">
    <dxf>
      <numFmt numFmtId="187" formatCode="#,##0.000"/>
    </dxf>
  </rfmt>
  <rfmt sheetId="3" sqref="C199:D199">
    <dxf>
      <numFmt numFmtId="4" formatCode="#,##0.00"/>
    </dxf>
  </rfmt>
  <rfmt sheetId="3" sqref="C199: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69786" sId="3" numFmtId="4">
    <oc r="F55">
      <v>5884.23459</v>
    </oc>
    <nc r="F55">
      <v>6309.3524900000002</v>
    </nc>
  </rcc>
  <rcc rId="69787" sId="3" numFmtId="4">
    <oc r="F56">
      <v>148.17019999999999</v>
    </oc>
    <nc r="F56">
      <v>175.69927000000001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69731" sId="3" numFmtId="4">
    <oc r="F19">
      <v>475.48432000000003</v>
    </oc>
    <nc r="F19">
      <v>578.08606999999995</v>
    </nc>
  </rcc>
  <rcc rId="69732" sId="3" numFmtId="4">
    <oc r="F20">
      <f>SUM(F21+F22)</f>
    </oc>
    <nc r="F20">
      <v>418.45087000000001</v>
    </nc>
  </rcc>
  <rcc rId="69733" sId="3" numFmtId="4">
    <oc r="F21">
      <v>75.69265</v>
    </oc>
    <nc r="F21">
      <v>198.79891000000001</v>
    </nc>
  </rcc>
  <rcc rId="69734" sId="3" numFmtId="4">
    <oc r="F22">
      <v>194.60884999999999</v>
    </oc>
    <nc r="F22">
      <v>219.65196</v>
    </nc>
  </rcc>
  <rcc rId="69735" sId="3" numFmtId="4">
    <oc r="F23">
      <f>SUM(F24:F25)</f>
    </oc>
    <nc r="F23">
      <v>4842.0921500000004</v>
    </nc>
  </rcc>
  <rcc rId="69736" sId="3" numFmtId="4">
    <oc r="F24">
      <v>1797.3459499999999</v>
    </oc>
    <nc r="F24">
      <v>4376.9396800000004</v>
    </nc>
  </rcc>
  <rcc rId="69737" sId="3" numFmtId="4">
    <oc r="F25">
      <v>398.25941</v>
    </oc>
    <nc r="F25">
      <v>465.15246999999999</v>
    </nc>
  </rcc>
  <rcc rId="69738" sId="3" numFmtId="4">
    <oc r="F29">
      <v>666.45734000000004</v>
    </oc>
    <nc r="F29">
      <v>926.30873999999994</v>
    </nc>
  </rcc>
  <rcc rId="69739" sId="3" numFmtId="4">
    <oc r="F30">
      <v>16.03</v>
    </oc>
    <nc r="F30">
      <v>21.28</v>
    </nc>
  </rcc>
  <rfmt sheetId="3" sqref="F31" start="0" length="0">
    <dxf>
      <border outline="0">
        <left style="thin">
          <color indexed="64"/>
        </left>
      </border>
    </dxf>
  </rfmt>
  <rcc rId="69740" sId="3" numFmtId="4">
    <oc r="F41">
      <v>4296.7003599999998</v>
    </oc>
    <nc r="F41">
      <v>5054.7255100000002</v>
    </nc>
  </rcc>
  <rcc rId="69741" sId="3" numFmtId="4">
    <oc r="F42">
      <v>496.93668000000002</v>
    </oc>
    <nc r="F42">
      <v>530.78998000000001</v>
    </nc>
  </rcc>
  <rcc rId="69742" sId="3" numFmtId="4">
    <oc r="F43">
      <v>165.76478</v>
    </oc>
    <nc r="F43">
      <v>206.26721000000001</v>
    </nc>
  </rcc>
  <rcc rId="69743" sId="3" numFmtId="4">
    <oc r="F47">
      <v>225.11768000000001</v>
    </oc>
    <nc r="F47">
      <v>286.61630000000002</v>
    </nc>
  </rcc>
  <rcc rId="69744" sId="3" numFmtId="4">
    <oc r="F49">
      <v>310.84863000000001</v>
    </oc>
    <nc r="F49">
      <v>310.84913</v>
    </nc>
  </rcc>
  <rcc rId="69745" sId="3" numFmtId="4">
    <oc r="F51">
      <v>229.35409000000001</v>
    </oc>
    <nc r="F51">
      <v>292.84267999999997</v>
    </nc>
  </rcc>
  <rcc rId="69746" sId="3" numFmtId="4">
    <nc r="F52">
      <v>0</v>
    </nc>
  </rcc>
  <rcc rId="69747" sId="3" numFmtId="4">
    <oc r="F60">
      <v>352.55622</v>
    </oc>
    <nc r="F60">
      <v>422.60908999999998</v>
    </nc>
  </rcc>
  <rcc rId="69748" sId="3" numFmtId="4">
    <oc r="F61">
      <v>69.836519999999993</v>
    </oc>
    <nc r="F61">
      <v>76.755750000000006</v>
    </nc>
  </rcc>
  <rcc rId="69749" sId="3" numFmtId="4">
    <oc r="F64">
      <v>313.49900000000002</v>
    </oc>
    <nc r="F64">
      <v>393.49900000000002</v>
    </nc>
  </rcc>
  <rcc rId="69750" sId="3" numFmtId="4">
    <oc r="F66">
      <v>34.585619999999999</v>
    </oc>
    <nc r="F66">
      <v>24.968219999999999</v>
    </nc>
  </rcc>
  <rcc rId="69751" sId="3" numFmtId="4">
    <oc r="F67">
      <v>6331.1028200000001</v>
    </oc>
    <nc r="F67">
      <v>7541.0157900000004</v>
    </nc>
  </rcc>
  <rcc rId="69752" sId="3" numFmtId="4">
    <oc r="F70">
      <v>58385.599999999999</v>
    </oc>
    <nc r="F70">
      <v>74900.600000000006</v>
    </nc>
  </rcc>
  <rcc rId="69753" sId="3" numFmtId="4">
    <oc r="F72">
      <v>70148.782439999995</v>
    </oc>
    <nc r="F72">
      <v>75471.834640000001</v>
    </nc>
  </rcc>
  <rcc rId="69754" sId="3" numFmtId="4">
    <oc r="F73">
      <v>169273.05064</v>
    </oc>
    <nc r="F73">
      <v>260846.26592999999</v>
    </nc>
  </rcc>
  <rcc rId="69755" sId="3" numFmtId="4">
    <oc r="F74">
      <v>14368.667079999999</v>
    </oc>
    <nc r="F74">
      <v>17046.5661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c rId="70968" sId="3" numFmtId="4">
    <oc r="D66">
      <v>278.07082000000003</v>
    </oc>
    <nc r="D66">
      <v>97.536000000000001</v>
    </nc>
  </rcc>
  <rcc rId="70969" sId="3" numFmtId="4">
    <oc r="D67">
      <v>5762.4070899999997</v>
    </oc>
    <nc r="D67">
      <v>5963.2293900000004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1.xml><?xml version="1.0" encoding="utf-8"?>
<revisions xmlns="http://schemas.openxmlformats.org/spreadsheetml/2006/main" xmlns:r="http://schemas.openxmlformats.org/officeDocument/2006/relationships">
  <rcc rId="70276" sId="3">
    <oc r="A2" t="inlineStr">
      <is>
        <t xml:space="preserve">                                                                                Моргаушского муниципального округа на 01.06.2024 г.</t>
      </is>
    </oc>
    <nc r="A2" t="inlineStr">
      <is>
        <t xml:space="preserve">                                                                                Моргаушского муниципального округа на 01.08.2024 г.</t>
      </is>
    </nc>
  </rcc>
  <rcc rId="70277" sId="3">
    <oc r="D4" t="inlineStr">
      <is>
        <t>исполнено на 01.07.2024 г.</t>
      </is>
    </oc>
    <nc r="D4" t="inlineStr">
      <is>
        <t>исполнено на 01.08.2024 г.</t>
      </is>
    </nc>
  </rcc>
  <rcc rId="70278" sId="3">
    <oc r="F4" t="inlineStr">
      <is>
        <t>исполнено на 01.07.2023г.</t>
      </is>
    </oc>
    <nc r="F4" t="inlineStr">
      <is>
        <t>исполнено на 01.08.2023г.</t>
      </is>
    </nc>
  </rcc>
  <rcc rId="70279" sId="3">
    <oc r="D81" t="inlineStr">
      <is>
        <t>исполнено на 01.07.2024 г.</t>
      </is>
    </oc>
    <nc r="D81" t="inlineStr">
      <is>
        <t>исполнено на 01.08.2024 г.</t>
      </is>
    </nc>
  </rcc>
  <rcc rId="70280" sId="3">
    <oc r="F81" t="inlineStr">
      <is>
        <t>исполнено на 01.06.2023г.</t>
      </is>
    </oc>
    <nc r="F81" t="inlineStr">
      <is>
        <t>исполнено на 01.08.2023г.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69878" sId="3" numFmtId="4">
    <oc r="F84">
      <v>21265.78947</v>
    </oc>
    <nc r="F84">
      <v>26816.901610000001</v>
    </nc>
  </rcc>
  <rcc rId="69879" sId="3" numFmtId="4">
    <oc r="F86">
      <v>2751.9206899999999</v>
    </oc>
    <nc r="F86">
      <v>3290.3609799999999</v>
    </nc>
  </rcc>
  <rcc rId="69880" sId="3" numFmtId="4">
    <oc r="F87">
      <v>0</v>
    </oc>
    <nc r="F87">
      <v>370.565</v>
    </nc>
  </rcc>
  <rcc rId="69881" sId="3" numFmtId="4">
    <oc r="F89">
      <v>12876.22688</v>
    </oc>
    <nc r="F89">
      <v>13506.098889999999</v>
    </nc>
  </rcc>
  <rcc rId="69882" sId="3" numFmtId="4">
    <oc r="F92">
      <v>616.43592000000001</v>
    </oc>
    <nc r="F92">
      <v>838.61649</v>
    </nc>
  </rcc>
  <rcc rId="69883" sId="3" numFmtId="4">
    <oc r="F94">
      <v>463.23151000000001</v>
    </oc>
    <nc r="F94">
      <v>641.26499999999999</v>
    </nc>
  </rcc>
  <rcc rId="69884" sId="3" numFmtId="4">
    <oc r="F95">
      <v>1183.56034</v>
    </oc>
    <nc r="F95">
      <v>1490.9807800000001</v>
    </nc>
  </rcc>
  <rcc rId="69885" sId="3" numFmtId="4">
    <oc r="F96">
      <v>26.034289999999999</v>
    </oc>
    <nc r="F96">
      <v>28.734290000000001</v>
    </nc>
  </rcc>
  <rcc rId="69886" sId="3" numFmtId="4">
    <oc r="F97">
      <v>71.099999999999994</v>
    </oc>
    <nc r="F97">
      <v>78.8</v>
    </nc>
  </rcc>
  <rcc rId="69887" sId="3" numFmtId="4">
    <oc r="F106">
      <v>15865.82567</v>
    </oc>
    <nc r="F106">
      <v>21505.09636</v>
    </nc>
  </rcc>
  <rcc rId="69888" sId="3" numFmtId="4">
    <oc r="F116">
      <v>388.25400000000002</v>
    </oc>
    <nc r="F116">
      <v>799.61689999999999</v>
    </nc>
  </rcc>
  <rcc rId="69889" sId="3" numFmtId="4">
    <oc r="F122">
      <v>217.68204</v>
    </oc>
    <nc r="F122">
      <v>365.39839000000001</v>
    </nc>
  </rcc>
  <rcc rId="69890" sId="3" numFmtId="4">
    <oc r="F125">
      <v>1599.2293500000001</v>
    </oc>
    <nc r="F125">
      <v>2615.1749100000002</v>
    </nc>
  </rcc>
  <rcc rId="69891" sId="3" numFmtId="4">
    <oc r="F133">
      <v>5958.1464800000003</v>
    </oc>
    <nc r="F133">
      <v>7323.7390299999997</v>
    </nc>
  </rcc>
  <rcc rId="69892" sId="3" numFmtId="4">
    <oc r="F145">
      <v>153.9</v>
    </oc>
    <nc r="F145">
      <v>380.22674999999998</v>
    </nc>
  </rcc>
  <rcc rId="69893" sId="3" numFmtId="4">
    <oc r="F149">
      <v>50048.729140000003</v>
    </oc>
    <nc r="F149">
      <v>67464.685140000001</v>
    </nc>
  </rcc>
  <rcc rId="69894" sId="3" numFmtId="4">
    <oc r="F153">
      <v>172501.43943</v>
    </oc>
    <nc r="F153">
      <v>253305.97226000001</v>
    </nc>
  </rcc>
  <rcc rId="69895" sId="3" numFmtId="4">
    <oc r="F162">
      <v>14195.100060000001</v>
    </oc>
    <nc r="F162">
      <v>16223.04263</v>
    </nc>
  </rcc>
  <rcc rId="69896" sId="3" numFmtId="4">
    <oc r="F166">
      <v>24.6</v>
    </oc>
    <nc r="F166">
      <v>38.6</v>
    </nc>
  </rcc>
  <rcc rId="69897" sId="3" numFmtId="4">
    <oc r="F167">
      <v>74.313800000000001</v>
    </oc>
    <nc r="F167">
      <v>126.2092</v>
    </nc>
  </rcc>
  <rcc rId="69898" sId="3" numFmtId="4">
    <oc r="F168">
      <v>2021.26647</v>
    </oc>
    <nc r="F168">
      <v>4272.5484800000004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1.xml><?xml version="1.0" encoding="utf-8"?>
<revisions xmlns="http://schemas.openxmlformats.org/spreadsheetml/2006/main" xmlns:r="http://schemas.openxmlformats.org/officeDocument/2006/relationships">
  <rcc rId="69693" sId="3" numFmtId="4">
    <oc r="F7">
      <v>44792.297910000001</v>
    </oc>
    <nc r="F7">
      <v>59056.861980000001</v>
    </nc>
  </rcc>
  <rcc rId="69694" sId="3" numFmtId="4">
    <oc r="F9">
      <v>3912.36661</v>
    </oc>
    <nc r="F9">
      <v>4722.4044599999997</v>
    </nc>
  </rcc>
  <rcc rId="69695" sId="3" numFmtId="4">
    <oc r="F10">
      <v>19.412369999999999</v>
    </oc>
    <nc r="F10">
      <v>24.546690000000002</v>
    </nc>
  </rcc>
  <rcc rId="69696" sId="3" numFmtId="4">
    <oc r="F11">
      <v>4143.6337000000003</v>
    </oc>
    <nc r="F11">
      <v>5002.9981500000004</v>
    </nc>
  </rcc>
  <rcc rId="69697" sId="3" numFmtId="4">
    <oc r="F12">
      <v>-487.46820000000002</v>
    </oc>
    <nc r="F12">
      <v>-589.21537999999998</v>
    </nc>
  </rcc>
  <rcc rId="69698" sId="3" numFmtId="4">
    <oc r="F14">
      <v>10582.513870000001</v>
    </oc>
    <nc r="F14">
      <v>10897.30702</v>
    </nc>
  </rcc>
  <rcc rId="69699" sId="3" numFmtId="4">
    <oc r="F16">
      <v>1978.3315399999999</v>
    </oc>
    <nc r="F16">
      <v>2025.5919899999999</v>
    </nc>
  </rcc>
  <rcc rId="69700" sId="3" numFmtId="4">
    <oc r="F17">
      <v>620.28696000000002</v>
    </oc>
    <nc r="F17">
      <v>618.75522999999998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cc rId="71128" sId="3" numFmtId="4">
    <oc r="D61">
      <v>2634.6850899999999</v>
    </oc>
    <nc r="D61">
      <v>2962.5813400000002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1.xml><?xml version="1.0" encoding="utf-8"?>
<revisions xmlns="http://schemas.openxmlformats.org/spreadsheetml/2006/main" xmlns:r="http://schemas.openxmlformats.org/officeDocument/2006/relationships">
  <rcc rId="71062" sId="3" numFmtId="4">
    <oc r="D70">
      <v>62737.2</v>
    </oc>
    <nc r="D70">
      <v>73193.399999999994</v>
    </nc>
  </rcc>
  <rcc rId="71063" sId="3" numFmtId="4">
    <oc r="D72">
      <v>88964.73272</v>
    </oc>
    <nc r="D72">
      <v>107260.72741000001</v>
    </nc>
  </rcc>
  <rcc rId="71064" sId="3" numFmtId="4">
    <oc r="C73">
      <v>518595.16600000003</v>
    </oc>
    <nc r="C73">
      <v>535719.16599999997</v>
    </nc>
  </rcc>
  <rcc rId="71065" sId="3" numFmtId="4">
    <oc r="D73">
      <v>312801.72000999999</v>
    </oc>
    <nc r="D73">
      <v>339002.87878000003</v>
    </nc>
  </rcc>
  <rcc rId="71066" sId="3" numFmtId="4">
    <oc r="C74">
      <v>39332.729039999998</v>
    </oc>
    <nc r="C74">
      <v>42769.229039999998</v>
    </nc>
  </rcc>
  <rcc rId="71067" sId="3" numFmtId="4">
    <oc r="D74">
      <v>23933.88553</v>
    </oc>
    <nc r="D74">
      <v>34179.409890000003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11.xml><?xml version="1.0" encoding="utf-8"?>
<revisions xmlns="http://schemas.openxmlformats.org/spreadsheetml/2006/main" xmlns:r="http://schemas.openxmlformats.org/officeDocument/2006/relationships">
  <rcc rId="70448" sId="3" numFmtId="4">
    <oc r="F29">
      <v>926.30873999999994</v>
    </oc>
    <nc r="F29">
      <v>1098.7133100000001</v>
    </nc>
  </rcc>
  <rcc rId="70449" sId="3" numFmtId="4">
    <oc r="F30">
      <v>21.28</v>
    </oc>
    <nc r="F30">
      <v>26.13</v>
    </nc>
  </rcc>
  <rcc rId="70450" sId="3" numFmtId="4">
    <oc r="F41">
      <v>5054.7255100000002</v>
    </oc>
    <nc r="F41">
      <v>5673.4038899999996</v>
    </nc>
  </rcc>
  <rcc rId="70451" sId="3" numFmtId="4">
    <oc r="F42">
      <v>530.78998000000001</v>
    </oc>
    <nc r="F42">
      <v>832.66909999999996</v>
    </nc>
  </rcc>
  <rcc rId="70452" sId="3" numFmtId="4">
    <oc r="F43">
      <v>206.26721000000001</v>
    </oc>
    <nc r="F43">
      <v>232.71066999999999</v>
    </nc>
  </rcc>
  <rcc rId="70453" sId="3" numFmtId="4">
    <oc r="F47">
      <v>286.61630000000002</v>
    </oc>
    <nc r="F47">
      <v>320.16178000000002</v>
    </nc>
  </rcc>
  <rcc rId="70454" sId="3" numFmtId="4">
    <oc r="F49">
      <v>310.84913</v>
    </oc>
    <nc r="F49">
      <v>339.29154</v>
    </nc>
  </rcc>
  <rcc rId="70455" sId="3" numFmtId="4">
    <oc r="F51">
      <v>292.84267999999997</v>
    </oc>
    <nc r="F51">
      <v>445.44565999999998</v>
    </nc>
  </rcc>
  <rcc rId="70456" sId="3" numFmtId="4">
    <oc r="F55">
      <v>6309.3524900000002</v>
    </oc>
    <nc r="F55">
      <v>11484.0101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71284" sId="3" numFmtId="4">
    <oc r="C84">
      <v>73245.393880000003</v>
    </oc>
    <nc r="C84">
      <v>75855.558879999997</v>
    </nc>
  </rcc>
  <rcc rId="71285" sId="3" numFmtId="4">
    <oc r="D84">
      <v>32028.96846</v>
    </oc>
    <nc r="D84">
      <v>38605.091079999998</v>
    </nc>
  </rcc>
  <rcc rId="71286" sId="3" numFmtId="4">
    <oc r="C86">
      <v>8014.7</v>
    </oc>
    <nc r="C86">
      <v>8341.2350000000006</v>
    </nc>
  </rcc>
  <rcc rId="71287" sId="3" numFmtId="4">
    <oc r="D86">
      <v>3585.26055</v>
    </oc>
    <nc r="D86">
      <v>4425.0497800000003</v>
    </nc>
  </rcc>
  <rcc rId="71288" sId="3" numFmtId="4">
    <oc r="D87">
      <v>304.68099999999998</v>
    </oc>
    <nc r="D87"/>
  </rcc>
  <rcc rId="71289" sId="3" numFmtId="4">
    <oc r="C88">
      <v>4067.6288300000001</v>
    </oc>
    <nc r="C88">
      <v>3788.2577500000002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71222" sId="3" numFmtId="4">
    <oc r="D73">
      <v>339002.87878000003</v>
    </oc>
    <nc r="D73">
      <v>339002.82877999998</v>
    </nc>
  </rcc>
  <rcc rId="71223" sId="3" numFmtId="4">
    <oc r="D74">
      <v>34179.409890000003</v>
    </oc>
    <nc r="D74">
      <v>34178.409890000003</v>
    </nc>
  </rcc>
  <rfmt sheetId="3" sqref="D78">
    <dxf>
      <numFmt numFmtId="4" formatCode="#,##0.00"/>
    </dxf>
  </rfmt>
  <rfmt sheetId="3" sqref="D78">
    <dxf>
      <numFmt numFmtId="187" formatCode="#,##0.000"/>
    </dxf>
  </rfmt>
  <rfmt sheetId="3" sqref="D78">
    <dxf>
      <numFmt numFmtId="186" formatCode="#,##0.0000"/>
    </dxf>
  </rfmt>
  <rfmt sheetId="3" sqref="D78">
    <dxf>
      <numFmt numFmtId="172" formatCode="#,##0.00000"/>
    </dxf>
  </rfmt>
  <rfmt sheetId="3" sqref="D69">
    <dxf>
      <numFmt numFmtId="4" formatCode="#,##0.00"/>
    </dxf>
  </rfmt>
  <rfmt sheetId="3" sqref="D69">
    <dxf>
      <numFmt numFmtId="187" formatCode="#,##0.000"/>
    </dxf>
  </rfmt>
  <rfmt sheetId="3" sqref="D69">
    <dxf>
      <numFmt numFmtId="186" formatCode="#,##0.0000"/>
    </dxf>
  </rfmt>
  <rfmt sheetId="3" sqref="D69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70387" sId="3" numFmtId="4">
    <oc r="F27">
      <v>-600.10126000000002</v>
    </oc>
    <nc r="F27">
      <v>-606.38526000000002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70062" sId="3" numFmtId="4">
    <oc r="C146">
      <v>650</v>
    </oc>
    <nc r="C146">
      <v>1100</v>
    </nc>
  </rcc>
  <rcc rId="70063" sId="3" numFmtId="4">
    <oc r="D146">
      <v>443.11336</v>
    </oc>
    <nc r="D146">
      <v>648.91700000000003</v>
    </nc>
  </rcc>
  <rcc rId="70064" sId="3" numFmtId="4">
    <oc r="F146">
      <v>153.9</v>
    </oc>
    <nc r="F146">
      <v>380.226</v>
    </nc>
  </rcc>
  <rcc rId="70065" sId="3" numFmtId="4">
    <oc r="D150">
      <v>6522.0940000000001</v>
    </oc>
    <nc r="D150">
      <v>7863.7150000000001</v>
    </nc>
  </rcc>
  <rcc rId="70066" sId="3" numFmtId="4">
    <oc r="F150">
      <v>4612.91464</v>
    </oc>
    <nc r="F150">
      <v>6138.67</v>
    </nc>
  </rcc>
  <rcc rId="70067" sId="3" numFmtId="4">
    <oc r="D151">
      <v>257.5095</v>
    </oc>
    <nc r="D151">
      <v>534.96900000000005</v>
    </nc>
  </rcc>
  <rcc rId="70068" sId="3" numFmtId="4">
    <oc r="C154">
      <v>28189.200000000001</v>
    </oc>
    <nc r="C154">
      <v>35344.15</v>
    </nc>
  </rcc>
  <rcc rId="70069" sId="3" numFmtId="4">
    <oc r="D154">
      <v>3409.3879999999999</v>
    </oc>
    <nc r="D154">
      <v>3559.3879999999999</v>
    </nc>
  </rcc>
  <rcc rId="70070" sId="3" numFmtId="4">
    <oc r="F154">
      <v>3319.3822</v>
    </oc>
    <nc r="F154">
      <v>3649.3820000000001</v>
    </nc>
  </rcc>
  <rcc rId="70071" sId="3" numFmtId="4">
    <oc r="C156">
      <v>20155</v>
    </oc>
    <nc r="C156">
      <v>23080</v>
    </nc>
  </rcc>
  <rcc rId="70072" sId="3" numFmtId="4">
    <oc r="D156">
      <v>11770.08</v>
    </oc>
    <nc r="D156">
      <v>19797.64</v>
    </nc>
  </rcc>
  <rcc rId="70073" sId="3" numFmtId="4">
    <oc r="F156">
      <v>8306.76</v>
    </oc>
    <nc r="F156">
      <v>10067.932000000001</v>
    </nc>
  </rcc>
  <rcc rId="70074" sId="3" numFmtId="4">
    <oc r="F157">
      <v>6066.6487399999996</v>
    </oc>
    <nc r="F157">
      <v>6336.1450000000004</v>
    </nc>
  </rcc>
  <rcc rId="70075" sId="3" numFmtId="4">
    <oc r="D159">
      <v>0</v>
    </oc>
    <nc r="D159">
      <v>2500</v>
    </nc>
  </rcc>
  <rcc rId="70076" sId="3" numFmtId="4">
    <oc r="F160">
      <v>1064.90708</v>
    </oc>
    <nc r="F160">
      <v>1855.519</v>
    </nc>
  </rcc>
  <rcc rId="70077" sId="3" numFmtId="4">
    <nc r="F161">
      <v>11.4</v>
    </nc>
  </rcc>
  <rcc rId="70078" sId="3" numFmtId="4">
    <oc r="F163">
      <v>5211.6500599999999</v>
    </oc>
    <nc r="F163">
      <v>5709.8620000000001</v>
    </nc>
  </rcc>
  <rcc rId="70079" sId="3" numFmtId="4">
    <oc r="F164">
      <v>4174.915</v>
    </oc>
    <nc r="F164">
      <v>5040.4780000000001</v>
    </nc>
  </rcc>
  <rcc rId="70080" sId="3" numFmtId="4">
    <oc r="F165">
      <v>3721.319</v>
    </oc>
    <nc r="F165">
      <v>4385.4859999999999</v>
    </nc>
  </rcc>
  <rcc rId="70081" sId="3" numFmtId="4">
    <oc r="D169">
      <v>2687.5590000000002</v>
    </oc>
    <nc r="D169">
      <v>2913.5590000000002</v>
    </nc>
  </rcc>
  <rcc rId="70082" sId="3" numFmtId="4">
    <oc r="F169">
      <v>581.49599999999998</v>
    </oc>
    <nc r="F169">
      <v>2555.8339999999998</v>
    </nc>
  </rcc>
  <rcc rId="70083" sId="3" numFmtId="4">
    <oc r="D170">
      <v>0</v>
    </oc>
    <nc r="D170">
      <v>362.50599999999997</v>
    </nc>
  </rcc>
  <rcc rId="70084" sId="3" numFmtId="4">
    <oc r="C173">
      <v>9990.3459999999995</v>
    </oc>
    <nc r="C173">
      <v>14117.346</v>
    </nc>
  </rcc>
  <rcc rId="70085" sId="3" numFmtId="4">
    <oc r="D173">
      <v>2413.8843700000002</v>
    </oc>
    <nc r="D173">
      <v>2635.4160000000002</v>
    </nc>
  </rcc>
  <rcc rId="70086" sId="3" numFmtId="4">
    <oc r="F173">
      <v>239.8</v>
    </oc>
    <nc r="F173">
      <v>332.04</v>
    </nc>
  </rcc>
  <rcc rId="70087" sId="3" numFmtId="4">
    <oc r="C175">
      <v>3138.55</v>
    </oc>
    <nc r="C175">
      <v>4335.75</v>
    </nc>
  </rcc>
  <rcc rId="70088" sId="3" numFmtId="4">
    <oc r="D175">
      <v>483.23926</v>
    </oc>
    <nc r="D175">
      <v>2265.2840000000001</v>
    </nc>
  </rcc>
  <rcc rId="70089" sId="3" numFmtId="4">
    <oc r="F175">
      <v>230</v>
    </oc>
    <nc r="F175">
      <v>470</v>
    </nc>
  </rcc>
  <rcc rId="70090" sId="3" numFmtId="4">
    <oc r="C183">
      <v>114.4</v>
    </oc>
    <nc r="C183">
      <v>214.4</v>
    </nc>
  </rcc>
  <rcc rId="70091" sId="3" numFmtId="4">
    <oc r="D183">
      <v>112.76537</v>
    </oc>
    <nc r="D183">
      <v>114.4</v>
    </nc>
  </rcc>
  <rcc rId="70092" sId="3" numFmtId="4">
    <oc r="F183">
      <v>53.49362</v>
    </oc>
    <nc r="F183">
      <v>66.09</v>
    </nc>
  </rcc>
  <rfmt sheetId="3" sqref="F183">
    <dxf>
      <alignment vertical="bottom" readingOrder="0"/>
    </dxf>
  </rfmt>
  <rfmt sheetId="3" sqref="F183" start="0" length="2147483647">
    <dxf>
      <font>
        <i/>
      </font>
    </dxf>
  </rfmt>
  <rfmt sheetId="3" sqref="F185:F187" start="0" length="2147483647">
    <dxf>
      <font>
        <i/>
      </font>
    </dxf>
  </rfmt>
  <rcc rId="70093" sId="3" numFmtId="4">
    <oc r="D191">
      <v>579.37199999999996</v>
    </oc>
    <nc r="D191">
      <v>710.24</v>
    </nc>
  </rcc>
  <rcc rId="70094" sId="3" numFmtId="4">
    <oc r="F191">
      <v>358.17500000000001</v>
    </oc>
    <nc r="F191">
      <v>423.80500000000001</v>
    </nc>
  </rcc>
  <rfmt sheetId="3" sqref="F191" start="0" length="2147483647">
    <dxf>
      <font>
        <i/>
      </font>
    </dxf>
  </rfmt>
  <rcc rId="70095" sId="3" numFmtId="4">
    <oc r="F193">
      <v>3649.66</v>
    </oc>
    <nc r="F193">
      <v>4313.8270000000002</v>
    </nc>
  </rcc>
  <rfmt sheetId="3" sqref="F193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cc rId="69996" sId="3" numFmtId="4">
    <oc r="C107">
      <v>44333.561589999998</v>
    </oc>
    <nc r="C107">
      <v>48449.336000000003</v>
    </nc>
  </rcc>
  <rcc rId="69997" sId="3" numFmtId="4">
    <oc r="D111">
      <v>14245.235860000001</v>
    </oc>
    <nc r="D111">
      <v>15829.73158</v>
    </nc>
  </rcc>
  <rcc rId="69998" sId="3" numFmtId="4">
    <oc r="F111">
      <v>9885.0013299999991</v>
    </oc>
    <nc r="F111">
      <v>13163.31812</v>
    </nc>
  </rcc>
  <rcc rId="69999" sId="3" numFmtId="4">
    <oc r="C112">
      <v>15775.09578</v>
    </oc>
    <nc r="C112">
      <v>20031.93519</v>
    </nc>
  </rcc>
  <rcc rId="70000" sId="3" numFmtId="4">
    <oc r="D114">
      <v>0</v>
    </oc>
    <nc r="D114">
      <v>1217.8494599999999</v>
    </nc>
  </rcc>
  <rcc rId="70001" sId="3" numFmtId="4">
    <oc r="F114">
      <v>0</v>
    </oc>
    <nc r="F114">
      <v>1158.16608</v>
    </nc>
  </rcc>
  <rcc rId="70002" sId="3" numFmtId="4">
    <oc r="C115">
      <v>32258.1</v>
    </oc>
    <nc r="C115">
      <v>33475.949999999997</v>
    </nc>
  </rcc>
  <rcc rId="70003" sId="3" numFmtId="4">
    <oc r="D115">
      <v>0</v>
    </oc>
    <nc r="D115">
      <v>20719.113560000002</v>
    </nc>
  </rcc>
  <rcc rId="70004" sId="3" numFmtId="4">
    <oc r="F109">
      <v>25</v>
    </oc>
    <nc r="F109">
      <v>85</v>
    </nc>
  </rcc>
  <rcc rId="70005" sId="3" numFmtId="4">
    <oc r="F108">
      <v>0</v>
    </oc>
    <nc r="F108">
      <f>SUM(F109:F115)</f>
    </nc>
  </rcc>
  <rfmt sheetId="3" sqref="F108" start="0" length="2147483647">
    <dxf>
      <font>
        <b/>
      </font>
    </dxf>
  </rfmt>
  <rcc rId="70006" sId="3" numFmtId="4">
    <oc r="D118">
      <v>417.77699000000001</v>
    </oc>
    <nc r="D118">
      <v>530.60392999999999</v>
    </nc>
  </rcc>
  <rcc rId="70007" sId="3" numFmtId="4">
    <oc r="F118">
      <v>163.4</v>
    </oc>
    <nc r="F118">
      <v>286.5</v>
    </nc>
  </rcc>
  <rcc rId="70008" sId="3" numFmtId="4">
    <oc r="C119">
      <v>1172.4000000000001</v>
    </oc>
    <nc r="C119">
      <v>922.4</v>
    </nc>
  </rcc>
  <rcc rId="70009" sId="3" numFmtId="4">
    <oc r="F120">
      <v>224.85400000000001</v>
    </oc>
    <nc r="F120">
      <v>251.50399999999999</v>
    </nc>
  </rcc>
  <rcc rId="70010" sId="3" numFmtId="4">
    <oc r="D123">
      <v>281.32567999999998</v>
    </oc>
    <nc r="D123">
      <v>334.34877999999998</v>
    </nc>
  </rcc>
  <rcc rId="70011" sId="3" numFmtId="4">
    <oc r="F123">
      <v>217.68204</v>
    </oc>
    <nc r="F123">
      <v>365.39839000000001</v>
    </nc>
  </rcc>
  <rcc rId="70012" sId="3" numFmtId="4">
    <oc r="D124">
      <v>1219.43424</v>
    </oc>
    <nc r="D124">
      <v>3739.90209</v>
    </nc>
  </rcc>
  <rcc rId="70013" sId="3" numFmtId="4">
    <oc r="D126">
      <v>543.55687</v>
    </oc>
    <nc r="D126">
      <v>548.029</v>
    </nc>
  </rcc>
  <rcc rId="70014" sId="3" numFmtId="4">
    <oc r="F126">
      <v>139.68706</v>
    </oc>
    <nc r="F126">
      <v>273.86434000000003</v>
    </nc>
  </rcc>
  <rcc rId="70015" sId="3" numFmtId="4">
    <oc r="C127">
      <v>9469.6090000000004</v>
    </oc>
    <nc r="C127">
      <v>7994.3689999999997</v>
    </nc>
  </rcc>
  <rcc rId="70016" sId="3" numFmtId="4">
    <oc r="C128">
      <v>10000</v>
    </oc>
    <nc r="C128">
      <v>7000</v>
    </nc>
  </rcc>
  <rcc rId="70017" sId="3" numFmtId="4">
    <oc r="C129">
      <v>2264.3868000000002</v>
    </oc>
    <nc r="C129">
      <v>38.009</v>
    </nc>
  </rcc>
  <rcc rId="70018" sId="3" numFmtId="4">
    <oc r="F129">
      <v>0</v>
    </oc>
    <nc r="F129">
      <v>90.363</v>
    </nc>
  </rcc>
  <rcc rId="70019" sId="3" numFmtId="4">
    <oc r="C130">
      <v>16532.448850000001</v>
    </oc>
    <nc r="C130">
      <v>17232.448850000001</v>
    </nc>
  </rcc>
  <rcc rId="70020" sId="3" numFmtId="4">
    <oc r="D130">
      <v>6337.4814200000001</v>
    </oc>
    <nc r="D130">
      <v>7707.7</v>
    </nc>
  </rcc>
  <rcc rId="70021" sId="3" numFmtId="4">
    <oc r="F130">
      <v>1459.5422900000001</v>
    </oc>
    <nc r="F130">
      <v>2250.9470000000001</v>
    </nc>
  </rcc>
  <rcc rId="70022" sId="3" numFmtId="4">
    <oc r="C132">
      <v>48929.57129</v>
    </oc>
    <nc r="C132">
      <v>45405.978419999999</v>
    </nc>
  </rcc>
  <rcc rId="70023" sId="3" numFmtId="4">
    <oc r="D135">
      <v>2149.08878</v>
    </oc>
    <nc r="D135">
      <v>2459.415</v>
    </nc>
  </rcc>
  <rcc rId="70024" sId="3" numFmtId="4">
    <oc r="F135">
      <v>2273.7384000000002</v>
    </oc>
    <nc r="F135">
      <v>2810.9180000000001</v>
    </nc>
  </rcc>
  <rcc rId="70025" sId="3" numFmtId="4">
    <oc r="C136">
      <v>1428.934</v>
    </oc>
    <nc r="C136">
      <v>899.3</v>
    </nc>
  </rcc>
  <rcc rId="70026" sId="3" numFmtId="4">
    <oc r="C137">
      <v>14004.487220000001</v>
    </oc>
    <nc r="C137">
      <v>14604.159</v>
    </nc>
  </rcc>
  <rcc rId="70027" sId="3" numFmtId="4">
    <oc r="D137">
      <v>2040.8207299999999</v>
    </oc>
    <nc r="D137">
      <v>2938.933</v>
    </nc>
  </rcc>
  <rcc rId="70028" sId="3" numFmtId="4">
    <oc r="F137">
      <v>1612.37625</v>
    </oc>
    <nc r="F137">
      <v>2440.788</v>
    </nc>
  </rcc>
  <rcc rId="70029" sId="3" numFmtId="4">
    <oc r="C139">
      <v>53248.119509999997</v>
    </oc>
    <nc r="C139">
      <v>51624.666389999999</v>
    </nc>
  </rcc>
  <rcc rId="70030" sId="3" numFmtId="4">
    <oc r="D139">
      <v>0</v>
    </oc>
    <nc r="D139">
      <v>6809.8332200000004</v>
    </nc>
  </rcc>
  <rcc rId="70031" sId="3" numFmtId="4">
    <oc r="C140">
      <v>5964.2755999999999</v>
    </oc>
    <nc r="C140">
      <v>4622.3130000000001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2.xml><?xml version="1.0" encoding="utf-8"?>
<revisions xmlns="http://schemas.openxmlformats.org/spreadsheetml/2006/main" xmlns:r="http://schemas.openxmlformats.org/officeDocument/2006/relationships">
  <rcc rId="70735" sId="3" numFmtId="4">
    <oc r="D7">
      <v>90095.05601</v>
    </oc>
    <nc r="D7">
      <v>129042.42299000001</v>
    </nc>
  </rcc>
  <rcc rId="70736" sId="3" numFmtId="4">
    <oc r="D9">
      <v>4885.5842400000001</v>
    </oc>
    <nc r="D9">
      <v>6222.9503299999997</v>
    </nc>
  </rcc>
  <rcc rId="70737" sId="3" numFmtId="4">
    <oc r="D10">
      <v>28.272220000000001</v>
    </oc>
    <nc r="D10">
      <v>35.725380000000001</v>
    </nc>
  </rcc>
  <rcc rId="70738" sId="3" numFmtId="4">
    <oc r="D11">
      <v>5284.6466600000003</v>
    </oc>
    <nc r="D11">
      <v>6609.0954000000002</v>
    </nc>
  </rcc>
  <rcc rId="70739" sId="3" numFmtId="4">
    <oc r="D12">
      <v>-634.35170000000005</v>
    </oc>
    <nc r="D12">
      <v>-733.34523999999999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21.xml><?xml version="1.0" encoding="utf-8"?>
<revisions xmlns="http://schemas.openxmlformats.org/spreadsheetml/2006/main" xmlns:r="http://schemas.openxmlformats.org/officeDocument/2006/relationships">
  <rfmt sheetId="3" sqref="F78">
    <dxf>
      <numFmt numFmtId="4" formatCode="#,##0.00"/>
    </dxf>
  </rfmt>
  <rfmt sheetId="3" sqref="F78">
    <dxf>
      <numFmt numFmtId="187" formatCode="#,##0.000"/>
    </dxf>
  </rfmt>
  <rfmt sheetId="3" sqref="F78">
    <dxf>
      <numFmt numFmtId="186" formatCode="#,##0.0000"/>
    </dxf>
  </rfmt>
  <rfmt sheetId="3" sqref="F78">
    <dxf>
      <numFmt numFmtId="172" formatCode="#,##0.00000"/>
    </dxf>
  </rfmt>
  <rfmt sheetId="3" sqref="F78">
    <dxf>
      <numFmt numFmtId="186" formatCode="#,##0.0000"/>
    </dxf>
  </rfmt>
  <rfmt sheetId="3" sqref="F78">
    <dxf>
      <numFmt numFmtId="187" formatCode="#,##0.000"/>
    </dxf>
  </rfmt>
  <rfmt sheetId="3" sqref="F78">
    <dxf>
      <numFmt numFmtId="4" formatCode="#,##0.00"/>
    </dxf>
  </rfmt>
  <rfmt sheetId="3" sqref="F7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70346" sId="3" numFmtId="4">
    <oc r="F14">
      <v>10897.30702</v>
    </oc>
    <nc r="F14">
      <v>15942.128769999999</v>
    </nc>
  </rcc>
  <rcc rId="70347" sId="3" numFmtId="4">
    <oc r="F15">
      <v>-57.604320000000001</v>
    </oc>
    <nc r="F15">
      <v>-56.594320000000003</v>
    </nc>
  </rcc>
  <rcc rId="70348" sId="3" numFmtId="4">
    <oc r="F16">
      <v>2025.5919899999999</v>
    </oc>
    <nc r="F16">
      <v>2402.1282799999999</v>
    </nc>
  </rcc>
  <rcc rId="70349" sId="3" numFmtId="4">
    <oc r="F17">
      <v>618.75522999999998</v>
    </oc>
    <nc r="F17">
      <v>692.98518000000001</v>
    </nc>
  </rcc>
  <rcc rId="70350" sId="3" numFmtId="4">
    <oc r="F19">
      <v>578.08606999999995</v>
    </oc>
    <nc r="F19">
      <v>618.72414000000003</v>
    </nc>
  </rcc>
  <rcc rId="70351" sId="3" numFmtId="4">
    <oc r="F21">
      <v>198.79891000000001</v>
    </oc>
    <nc r="F21">
      <v>197.34106</v>
    </nc>
  </rcc>
  <rcc rId="70352" sId="3" numFmtId="4">
    <oc r="F22">
      <v>219.65196</v>
    </oc>
    <nc r="F22">
      <v>264.21413000000001</v>
    </nc>
  </rcc>
  <rcc rId="70353" sId="3" numFmtId="4">
    <oc r="F24">
      <v>4376.9396800000004</v>
    </oc>
    <nc r="F24">
      <v>4912.0013600000002</v>
    </nc>
  </rcc>
  <rcc rId="70354" sId="3" numFmtId="4">
    <oc r="F25">
      <v>465.15246999999999</v>
    </oc>
    <nc r="F25">
      <v>647.28246999999999</v>
    </nc>
  </rcc>
  <rcc rId="70355" sId="3" numFmtId="4">
    <oc r="F23">
      <v>4842.0921500000004</v>
    </oc>
    <nc r="F23">
      <f>SUM(F24:F25)</f>
    </nc>
  </rcc>
  <rcc rId="70356" sId="3" numFmtId="4">
    <oc r="F20">
      <v>418.45087000000001</v>
    </oc>
    <nc r="F20">
      <f>SUM(F21:F22)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D5A5A68-1D20-4547-B541-1DC6FC40CB29}" name="morgau_fin3" id="-534282494" dateTime="2024-06-05T08:27:17"/>
  <userInfo guid="{589AEA0F-7557-46D1-98A3-43FA7EDF62C3}" name="morgau_fin3" id="-534292318" dateTime="2024-07-05T08:43:5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printerSettings" Target="../printerSettings/printerSettings156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13" Type="http://schemas.openxmlformats.org/officeDocument/2006/relationships/printerSettings" Target="../printerSettings/printerSettings169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7.bin"/><Relationship Id="rId13" Type="http://schemas.openxmlformats.org/officeDocument/2006/relationships/printerSettings" Target="../printerSettings/printerSettings182.bin"/><Relationship Id="rId3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76.bin"/><Relationship Id="rId12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11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3.bin"/><Relationship Id="rId9" Type="http://schemas.openxmlformats.org/officeDocument/2006/relationships/printerSettings" Target="../printerSettings/printerSettings178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13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12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11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3.bin"/><Relationship Id="rId10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3" Type="http://schemas.openxmlformats.org/officeDocument/2006/relationships/printerSettings" Target="../printerSettings/printerSettings224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5" Type="http://schemas.openxmlformats.org/officeDocument/2006/relationships/printerSettings" Target="../printerSettings/printerSettings226.bin"/><Relationship Id="rId10" Type="http://schemas.openxmlformats.org/officeDocument/2006/relationships/printerSettings" Target="../printerSettings/printerSettings231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2.bin"/><Relationship Id="rId13" Type="http://schemas.openxmlformats.org/officeDocument/2006/relationships/printerSettings" Target="../printerSettings/printerSettings247.bin"/><Relationship Id="rId3" Type="http://schemas.openxmlformats.org/officeDocument/2006/relationships/printerSettings" Target="../printerSettings/printerSettings237.bin"/><Relationship Id="rId7" Type="http://schemas.openxmlformats.org/officeDocument/2006/relationships/printerSettings" Target="../printerSettings/printerSettings241.bin"/><Relationship Id="rId12" Type="http://schemas.openxmlformats.org/officeDocument/2006/relationships/printerSettings" Target="../printerSettings/printerSettings246.bin"/><Relationship Id="rId2" Type="http://schemas.openxmlformats.org/officeDocument/2006/relationships/printerSettings" Target="../printerSettings/printerSettings236.bin"/><Relationship Id="rId1" Type="http://schemas.openxmlformats.org/officeDocument/2006/relationships/printerSettings" Target="../printerSettings/printerSettings235.bin"/><Relationship Id="rId6" Type="http://schemas.openxmlformats.org/officeDocument/2006/relationships/printerSettings" Target="../printerSettings/printerSettings240.bin"/><Relationship Id="rId11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239.bin"/><Relationship Id="rId10" Type="http://schemas.openxmlformats.org/officeDocument/2006/relationships/printerSettings" Target="../printerSettings/printerSettings244.bin"/><Relationship Id="rId4" Type="http://schemas.openxmlformats.org/officeDocument/2006/relationships/printerSettings" Target="../printerSettings/printerSettings238.bin"/><Relationship Id="rId9" Type="http://schemas.openxmlformats.org/officeDocument/2006/relationships/printerSettings" Target="../printerSettings/printerSettings243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5.bin"/><Relationship Id="rId3" Type="http://schemas.openxmlformats.org/officeDocument/2006/relationships/printerSettings" Target="../printerSettings/printerSettings250.bin"/><Relationship Id="rId7" Type="http://schemas.openxmlformats.org/officeDocument/2006/relationships/printerSettings" Target="../printerSettings/printerSettings254.bin"/><Relationship Id="rId12" Type="http://schemas.openxmlformats.org/officeDocument/2006/relationships/printerSettings" Target="../printerSettings/printerSettings259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6" Type="http://schemas.openxmlformats.org/officeDocument/2006/relationships/printerSettings" Target="../printerSettings/printerSettings253.bin"/><Relationship Id="rId11" Type="http://schemas.openxmlformats.org/officeDocument/2006/relationships/printerSettings" Target="../printerSettings/printerSettings258.bin"/><Relationship Id="rId5" Type="http://schemas.openxmlformats.org/officeDocument/2006/relationships/printerSettings" Target="../printerSettings/printerSettings252.bin"/><Relationship Id="rId10" Type="http://schemas.openxmlformats.org/officeDocument/2006/relationships/printerSettings" Target="../printerSettings/printerSettings257.bin"/><Relationship Id="rId4" Type="http://schemas.openxmlformats.org/officeDocument/2006/relationships/printerSettings" Target="../printerSettings/printerSettings251.bin"/><Relationship Id="rId9" Type="http://schemas.openxmlformats.org/officeDocument/2006/relationships/printerSettings" Target="../printerSettings/printerSettings25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2.bin"/><Relationship Id="rId2" Type="http://schemas.openxmlformats.org/officeDocument/2006/relationships/printerSettings" Target="../printerSettings/printerSettings261.bin"/><Relationship Id="rId1" Type="http://schemas.openxmlformats.org/officeDocument/2006/relationships/printerSettings" Target="../printerSettings/printerSettings26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6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59" t="s">
        <v>438</v>
      </c>
      <c r="B1" s="559"/>
      <c r="C1" s="559"/>
      <c r="D1" s="559"/>
      <c r="E1" s="559"/>
      <c r="F1" s="559"/>
      <c r="G1" s="559"/>
      <c r="H1" s="559"/>
      <c r="I1" s="121"/>
      <c r="J1" s="121"/>
      <c r="K1" s="121"/>
      <c r="L1" s="121"/>
    </row>
    <row r="2" spans="1:12" ht="33.75" customHeight="1">
      <c r="A2" s="557" t="s">
        <v>173</v>
      </c>
      <c r="B2" s="558" t="s">
        <v>174</v>
      </c>
      <c r="C2" s="554" t="s">
        <v>175</v>
      </c>
      <c r="D2" s="555"/>
      <c r="E2" s="555"/>
      <c r="F2" s="554" t="s">
        <v>176</v>
      </c>
      <c r="G2" s="555"/>
      <c r="H2" s="555"/>
    </row>
    <row r="3" spans="1:12" ht="53.25" customHeight="1">
      <c r="A3" s="557"/>
      <c r="B3" s="558"/>
      <c r="C3" s="77" t="s">
        <v>439</v>
      </c>
      <c r="D3" s="77" t="s">
        <v>432</v>
      </c>
      <c r="E3" s="135" t="s">
        <v>308</v>
      </c>
      <c r="F3" s="77" t="s">
        <v>439</v>
      </c>
      <c r="G3" s="77" t="s">
        <v>432</v>
      </c>
      <c r="H3" s="135" t="s">
        <v>308</v>
      </c>
    </row>
    <row r="4" spans="1:12" s="79" customFormat="1" ht="30.75" customHeight="1">
      <c r="A4" s="78" t="s">
        <v>4</v>
      </c>
      <c r="B4" s="75"/>
      <c r="C4" s="194">
        <f>SUM(C5:C13)</f>
        <v>276970.30000000005</v>
      </c>
      <c r="D4" s="194">
        <f>SUM(D5:D13)</f>
        <v>203441.67234799999</v>
      </c>
      <c r="E4" s="194">
        <f>D4/C4*100</f>
        <v>73.452522652428783</v>
      </c>
      <c r="F4" s="194">
        <f>SUM(F5:F13)</f>
        <v>276970.30000000005</v>
      </c>
      <c r="G4" s="194">
        <f>SUM(G5:G13)</f>
        <v>203441.67234799999</v>
      </c>
      <c r="H4" s="194">
        <f>G4/F4*100</f>
        <v>73.452522652428783</v>
      </c>
    </row>
    <row r="5" spans="1:12" ht="27" customHeight="1">
      <c r="A5" s="80" t="s">
        <v>177</v>
      </c>
      <c r="B5" s="76">
        <v>10102</v>
      </c>
      <c r="C5" s="195">
        <f>F5</f>
        <v>198179.1</v>
      </c>
      <c r="D5" s="195">
        <f>G5</f>
        <v>129042.42299000001</v>
      </c>
      <c r="E5" s="196">
        <f t="shared" ref="E5:E12" si="0">D5/C5*100</f>
        <v>65.114042293057139</v>
      </c>
      <c r="F5" s="195">
        <f>район!C6</f>
        <v>198179.1</v>
      </c>
      <c r="G5" s="195">
        <f>район!D6</f>
        <v>129042.42299000001</v>
      </c>
      <c r="H5" s="196">
        <f t="shared" ref="H5:H43" si="1">G5/F5*100</f>
        <v>65.114042293057139</v>
      </c>
    </row>
    <row r="6" spans="1:12" ht="41.25" customHeight="1">
      <c r="A6" s="80" t="s">
        <v>262</v>
      </c>
      <c r="B6" s="76">
        <v>10300</v>
      </c>
      <c r="C6" s="195">
        <f t="shared" ref="C6:C13" si="2">F6</f>
        <v>19878.5</v>
      </c>
      <c r="D6" s="195">
        <f t="shared" ref="D6:D13" si="3">G6</f>
        <v>12134.425869999999</v>
      </c>
      <c r="E6" s="196">
        <f t="shared" si="0"/>
        <v>61.042965364589875</v>
      </c>
      <c r="F6" s="195">
        <f>район!C8</f>
        <v>19878.5</v>
      </c>
      <c r="G6" s="195">
        <f>район!D8</f>
        <v>12134.425869999999</v>
      </c>
      <c r="H6" s="196">
        <f t="shared" si="1"/>
        <v>61.042965364589875</v>
      </c>
    </row>
    <row r="7" spans="1:12" ht="19.5" customHeight="1">
      <c r="A7" s="80" t="s">
        <v>178</v>
      </c>
      <c r="B7" s="76">
        <v>10500</v>
      </c>
      <c r="C7" s="195">
        <f t="shared" si="2"/>
        <v>26450</v>
      </c>
      <c r="D7" s="195">
        <f t="shared" si="3"/>
        <v>53079.798319999994</v>
      </c>
      <c r="E7" s="196">
        <f t="shared" si="0"/>
        <v>200.67976680529301</v>
      </c>
      <c r="F7" s="195">
        <f>район!C13</f>
        <v>26450</v>
      </c>
      <c r="G7" s="195">
        <f>район!D13</f>
        <v>53079.798319999994</v>
      </c>
      <c r="H7" s="196">
        <f t="shared" si="1"/>
        <v>200.67976680529301</v>
      </c>
    </row>
    <row r="8" spans="1:12" ht="19.5" customHeight="1">
      <c r="A8" s="80" t="s">
        <v>179</v>
      </c>
      <c r="B8" s="76">
        <v>10601</v>
      </c>
      <c r="C8" s="195">
        <f t="shared" si="2"/>
        <v>7500</v>
      </c>
      <c r="D8" s="195">
        <f t="shared" si="3"/>
        <v>1342.5573300000001</v>
      </c>
      <c r="E8" s="196">
        <f t="shared" si="0"/>
        <v>17.900764400000003</v>
      </c>
      <c r="F8" s="195">
        <f>SUM(район!C19)</f>
        <v>7500</v>
      </c>
      <c r="G8" s="195">
        <f>SUM(район!D19)</f>
        <v>1342.5573300000001</v>
      </c>
      <c r="H8" s="196"/>
    </row>
    <row r="9" spans="1:12" ht="19.5" customHeight="1">
      <c r="A9" s="80" t="s">
        <v>263</v>
      </c>
      <c r="B9" s="76">
        <v>10604</v>
      </c>
      <c r="C9" s="195">
        <f t="shared" si="2"/>
        <v>2952.7</v>
      </c>
      <c r="D9" s="195">
        <f t="shared" si="3"/>
        <v>538.834878</v>
      </c>
      <c r="E9" s="196">
        <f t="shared" si="0"/>
        <v>18.248886713855118</v>
      </c>
      <c r="F9" s="195">
        <f>SUM(район!C20)</f>
        <v>2952.7</v>
      </c>
      <c r="G9" s="195">
        <f>район!D20</f>
        <v>538.834878</v>
      </c>
      <c r="H9" s="196">
        <f t="shared" si="1"/>
        <v>18.248886713855118</v>
      </c>
    </row>
    <row r="10" spans="1:12" ht="19.5" customHeight="1">
      <c r="A10" s="80" t="s">
        <v>180</v>
      </c>
      <c r="B10" s="76">
        <v>10606</v>
      </c>
      <c r="C10" s="195">
        <f t="shared" si="2"/>
        <v>16800</v>
      </c>
      <c r="D10" s="195">
        <f t="shared" si="3"/>
        <v>5320.2108100000005</v>
      </c>
      <c r="E10" s="196">
        <f t="shared" si="0"/>
        <v>31.667921488095242</v>
      </c>
      <c r="F10" s="195">
        <f>SUM(район!C23)</f>
        <v>16800</v>
      </c>
      <c r="G10" s="195">
        <f>SUM(район!D23)</f>
        <v>5320.2108100000005</v>
      </c>
      <c r="H10" s="196">
        <v>0</v>
      </c>
    </row>
    <row r="11" spans="1:12" ht="33.75" customHeight="1">
      <c r="A11" s="80" t="s">
        <v>181</v>
      </c>
      <c r="B11" s="76">
        <v>10701</v>
      </c>
      <c r="C11" s="195">
        <f t="shared" si="2"/>
        <v>2300</v>
      </c>
      <c r="D11" s="195">
        <f t="shared" si="3"/>
        <v>212.964</v>
      </c>
      <c r="E11" s="196">
        <f t="shared" si="0"/>
        <v>9.2593043478260881</v>
      </c>
      <c r="F11" s="195">
        <f>район!C26</f>
        <v>2300</v>
      </c>
      <c r="G11" s="195">
        <f>район!D26</f>
        <v>212.964</v>
      </c>
      <c r="H11" s="196">
        <f t="shared" si="1"/>
        <v>9.2593043478260881</v>
      </c>
    </row>
    <row r="12" spans="1:12" ht="19.5" customHeight="1">
      <c r="A12" s="80" t="s">
        <v>182</v>
      </c>
      <c r="B12" s="76">
        <v>10800</v>
      </c>
      <c r="C12" s="195">
        <f t="shared" si="2"/>
        <v>2910</v>
      </c>
      <c r="D12" s="195">
        <f t="shared" si="3"/>
        <v>1770.4581499999999</v>
      </c>
      <c r="E12" s="196">
        <f t="shared" si="0"/>
        <v>60.840486254295534</v>
      </c>
      <c r="F12" s="195">
        <f>район!C28</f>
        <v>2910</v>
      </c>
      <c r="G12" s="195">
        <f>район!D28</f>
        <v>1770.4581499999999</v>
      </c>
      <c r="H12" s="196">
        <f t="shared" si="1"/>
        <v>60.840486254295534</v>
      </c>
    </row>
    <row r="13" spans="1:12" ht="19.5" customHeight="1">
      <c r="A13" s="80" t="s">
        <v>183</v>
      </c>
      <c r="B13" s="76">
        <v>10900</v>
      </c>
      <c r="C13" s="195">
        <f t="shared" si="2"/>
        <v>0</v>
      </c>
      <c r="D13" s="195">
        <f t="shared" si="3"/>
        <v>0</v>
      </c>
      <c r="E13" s="196"/>
      <c r="F13" s="195">
        <f>район!C32</f>
        <v>0</v>
      </c>
      <c r="G13" s="195">
        <f>район!D32</f>
        <v>0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51240.812449999998</v>
      </c>
      <c r="D14" s="194">
        <f>SUM(D15:D21)</f>
        <v>26894.446490000002</v>
      </c>
      <c r="E14" s="194">
        <f t="shared" ref="E14:E41" si="4">D14/C14*100</f>
        <v>52.486377955547034</v>
      </c>
      <c r="F14" s="194">
        <f>F15+F16+F17+F18+F20+F21+F19</f>
        <v>51240.812449999998</v>
      </c>
      <c r="G14" s="194">
        <f>G15+G16+G17+G18+G20+G21+G19</f>
        <v>26894.446490000002</v>
      </c>
      <c r="H14" s="194">
        <f t="shared" si="1"/>
        <v>52.486377955547034</v>
      </c>
    </row>
    <row r="15" spans="1:12" ht="52.5" customHeight="1">
      <c r="A15" s="80" t="s">
        <v>184</v>
      </c>
      <c r="B15" s="76">
        <v>11100</v>
      </c>
      <c r="C15" s="195">
        <f>F15</f>
        <v>12720</v>
      </c>
      <c r="D15" s="195">
        <f>G15</f>
        <v>6873.8380899999993</v>
      </c>
      <c r="E15" s="195">
        <f t="shared" si="4"/>
        <v>54.039607625786154</v>
      </c>
      <c r="F15" s="195">
        <f>район!C38</f>
        <v>12720</v>
      </c>
      <c r="G15" s="195">
        <f>район!D38</f>
        <v>6873.8380899999993</v>
      </c>
      <c r="H15" s="195">
        <f t="shared" si="1"/>
        <v>54.039607625786154</v>
      </c>
    </row>
    <row r="16" spans="1:12" ht="33" customHeight="1">
      <c r="A16" s="80" t="s">
        <v>185</v>
      </c>
      <c r="B16" s="76">
        <v>11200</v>
      </c>
      <c r="C16" s="195">
        <f t="shared" ref="C16:C22" si="5">F16</f>
        <v>1100</v>
      </c>
      <c r="D16" s="195">
        <f t="shared" ref="D16:D21" si="6">G16</f>
        <v>1229.2087300000001</v>
      </c>
      <c r="E16" s="195">
        <f t="shared" si="4"/>
        <v>111.7462481818182</v>
      </c>
      <c r="F16" s="195">
        <f>район!C48</f>
        <v>1100</v>
      </c>
      <c r="G16" s="195">
        <f>район!D48</f>
        <v>1229.2087300000001</v>
      </c>
      <c r="H16" s="195">
        <f t="shared" si="1"/>
        <v>111.7462481818182</v>
      </c>
    </row>
    <row r="17" spans="1:10" ht="33" customHeight="1">
      <c r="A17" s="80" t="s">
        <v>186</v>
      </c>
      <c r="B17" s="76">
        <v>11300</v>
      </c>
      <c r="C17" s="195">
        <f t="shared" si="5"/>
        <v>5426.9</v>
      </c>
      <c r="D17" s="195">
        <f t="shared" si="6"/>
        <v>2183.7748799999999</v>
      </c>
      <c r="E17" s="195">
        <f>D17/C17*100</f>
        <v>40.239821629291129</v>
      </c>
      <c r="F17" s="195">
        <f>район!C50</f>
        <v>5426.9</v>
      </c>
      <c r="G17" s="195">
        <f>район!D50</f>
        <v>2183.7748799999999</v>
      </c>
      <c r="H17" s="195">
        <f t="shared" si="1"/>
        <v>40.239821629291129</v>
      </c>
    </row>
    <row r="18" spans="1:10" ht="33" customHeight="1">
      <c r="A18" s="80" t="s">
        <v>187</v>
      </c>
      <c r="B18" s="76">
        <v>11400</v>
      </c>
      <c r="C18" s="195">
        <f t="shared" si="5"/>
        <v>12000</v>
      </c>
      <c r="D18" s="195">
        <f t="shared" si="6"/>
        <v>6023.83554</v>
      </c>
      <c r="E18" s="195">
        <f t="shared" si="4"/>
        <v>50.198629500000003</v>
      </c>
      <c r="F18" s="195">
        <f>район!C53</f>
        <v>12000</v>
      </c>
      <c r="G18" s="195">
        <f>район!D53</f>
        <v>6023.83554</v>
      </c>
      <c r="H18" s="195">
        <f t="shared" si="1"/>
        <v>50.198629500000003</v>
      </c>
    </row>
    <row r="19" spans="1:10" ht="23.25" customHeight="1">
      <c r="A19" s="80" t="s">
        <v>235</v>
      </c>
      <c r="B19" s="76">
        <v>11500</v>
      </c>
      <c r="C19" s="195">
        <f t="shared" si="5"/>
        <v>0</v>
      </c>
      <c r="D19" s="195">
        <f t="shared" si="6"/>
        <v>6060.7653900000005</v>
      </c>
      <c r="E19" s="195"/>
      <c r="F19" s="195">
        <f>район!C57</f>
        <v>0</v>
      </c>
      <c r="G19" s="195">
        <f>район!D65</f>
        <v>6060.7653900000005</v>
      </c>
      <c r="H19" s="195"/>
    </row>
    <row r="20" spans="1:10" ht="22.5" customHeight="1">
      <c r="A20" s="80" t="s">
        <v>188</v>
      </c>
      <c r="B20" s="76">
        <v>11600</v>
      </c>
      <c r="C20" s="195">
        <f t="shared" si="5"/>
        <v>4650</v>
      </c>
      <c r="D20" s="195">
        <f t="shared" si="6"/>
        <v>4523.0238600000002</v>
      </c>
      <c r="E20" s="195">
        <f t="shared" si="4"/>
        <v>97.269330322580643</v>
      </c>
      <c r="F20" s="195">
        <f>район!C59</f>
        <v>4650</v>
      </c>
      <c r="G20" s="195">
        <f>район!D59</f>
        <v>4523.0238600000002</v>
      </c>
      <c r="H20" s="195">
        <f t="shared" si="1"/>
        <v>97.269330322580643</v>
      </c>
    </row>
    <row r="21" spans="1:10" ht="29.25" customHeight="1">
      <c r="A21" s="80" t="s">
        <v>189</v>
      </c>
      <c r="B21" s="76">
        <v>11700</v>
      </c>
      <c r="C21" s="195">
        <f t="shared" si="5"/>
        <v>15343.91245</v>
      </c>
      <c r="D21" s="195">
        <f t="shared" si="6"/>
        <v>0</v>
      </c>
      <c r="E21" s="195"/>
      <c r="F21" s="195">
        <f>район!C65</f>
        <v>15343.91245</v>
      </c>
      <c r="G21" s="411"/>
      <c r="H21" s="195"/>
    </row>
    <row r="22" spans="1:10" ht="28.5" customHeight="1">
      <c r="A22" s="78" t="s">
        <v>190</v>
      </c>
      <c r="B22" s="75">
        <v>30000</v>
      </c>
      <c r="C22" s="395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328211.11245000002</v>
      </c>
      <c r="D23" s="424">
        <f>SUM(D4,D14,)</f>
        <v>230336.11883799999</v>
      </c>
      <c r="E23" s="194">
        <f t="shared" si="4"/>
        <v>70.179256612796621</v>
      </c>
      <c r="F23" s="197">
        <f>SUM(F4,F14,)</f>
        <v>328211.11245000002</v>
      </c>
      <c r="G23" s="423">
        <f>SUM(G4,G14,G22)</f>
        <v>230336.11883799999</v>
      </c>
      <c r="H23" s="194">
        <f t="shared" si="1"/>
        <v>70.179256612796621</v>
      </c>
    </row>
    <row r="24" spans="1:10" ht="32.25" customHeight="1">
      <c r="A24" s="78" t="s">
        <v>191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район!C69</f>
        <v>942963.19900999998</v>
      </c>
      <c r="G24" s="197">
        <f>район!D69</f>
        <v>553135.09404999996</v>
      </c>
      <c r="H24" s="196">
        <f t="shared" si="1"/>
        <v>58.65924509362894</v>
      </c>
    </row>
    <row r="25" spans="1:10" ht="33" customHeight="1">
      <c r="A25" s="78" t="s">
        <v>281</v>
      </c>
      <c r="B25" s="75">
        <v>20700</v>
      </c>
      <c r="C25" s="410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401</v>
      </c>
      <c r="B26" s="407">
        <v>20800</v>
      </c>
      <c r="C26" s="410">
        <f>F26</f>
        <v>0</v>
      </c>
      <c r="D26" s="199">
        <f>район!D75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396</v>
      </c>
      <c r="B27" s="398">
        <v>21800</v>
      </c>
      <c r="C27" s="199">
        <v>0</v>
      </c>
      <c r="D27" s="199">
        <f>SUM(район!D76)</f>
        <v>0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246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район!C77</f>
        <v>0</v>
      </c>
      <c r="G28" s="196">
        <f>район!D77</f>
        <v>-500.27202999999997</v>
      </c>
      <c r="H28" s="194"/>
      <c r="I28" s="82"/>
    </row>
    <row r="29" spans="1:10" ht="29.25" customHeight="1">
      <c r="A29" s="75" t="s">
        <v>192</v>
      </c>
      <c r="B29" s="75"/>
      <c r="C29" s="200">
        <f>C24+C23+C28+C25</f>
        <v>1045435.77376</v>
      </c>
      <c r="D29" s="422">
        <f>D24+D23+D25+D27+D26</f>
        <v>183768.32640799999</v>
      </c>
      <c r="E29" s="200">
        <f t="shared" si="4"/>
        <v>17.578155542454926</v>
      </c>
      <c r="F29" s="200">
        <f>F24+F23</f>
        <v>1271174.31146</v>
      </c>
      <c r="G29" s="422">
        <f>G24+G23+G26</f>
        <v>783471.21288799995</v>
      </c>
      <c r="H29" s="200">
        <f t="shared" si="1"/>
        <v>61.633656834061455</v>
      </c>
      <c r="I29" s="94"/>
      <c r="J29" s="82"/>
    </row>
    <row r="30" spans="1:10" ht="29.25" customHeight="1">
      <c r="A30" s="75" t="s">
        <v>193</v>
      </c>
      <c r="B30" s="75"/>
      <c r="C30" s="200">
        <f>C31+C32+C33+C34+C35+C36+C37+C38+C39+C43+C40+C41+C42</f>
        <v>1224706.4756700001</v>
      </c>
      <c r="D30" s="200">
        <f>SUM(D31:D43)</f>
        <v>507396.13027999998</v>
      </c>
      <c r="E30" s="200">
        <f t="shared" si="4"/>
        <v>41.430019385046428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194</v>
      </c>
      <c r="B31" s="81" t="s">
        <v>27</v>
      </c>
      <c r="C31" s="257">
        <f>F31</f>
        <v>132069.36095</v>
      </c>
      <c r="D31" s="257">
        <f>G31</f>
        <v>69449.913809999998</v>
      </c>
      <c r="E31" s="202">
        <f t="shared" si="4"/>
        <v>52.585939168959086</v>
      </c>
      <c r="F31" s="195">
        <f>район!C82</f>
        <v>132069.36095</v>
      </c>
      <c r="G31" s="202">
        <f>район!D82</f>
        <v>69449.913809999998</v>
      </c>
      <c r="H31" s="203">
        <f t="shared" si="1"/>
        <v>52.585939168959086</v>
      </c>
    </row>
    <row r="32" spans="1:10" ht="30.75" customHeight="1">
      <c r="A32" s="80" t="s">
        <v>195</v>
      </c>
      <c r="B32" s="81" t="s">
        <v>43</v>
      </c>
      <c r="C32" s="257">
        <f t="shared" ref="C32:C33" si="7">F32</f>
        <v>2135.3000000000002</v>
      </c>
      <c r="D32" s="257">
        <f t="shared" ref="D32:D33" si="8">G32</f>
        <v>1002.63544</v>
      </c>
      <c r="E32" s="202">
        <f t="shared" si="4"/>
        <v>46.955249379478289</v>
      </c>
      <c r="F32" s="195">
        <f>район!C91</f>
        <v>2135.3000000000002</v>
      </c>
      <c r="G32" s="202">
        <f>район!D91</f>
        <v>1002.63544</v>
      </c>
      <c r="H32" s="203">
        <f t="shared" si="1"/>
        <v>46.955249379478289</v>
      </c>
    </row>
    <row r="33" spans="1:9" ht="33" customHeight="1">
      <c r="A33" s="80" t="s">
        <v>196</v>
      </c>
      <c r="B33" s="81" t="s">
        <v>47</v>
      </c>
      <c r="C33" s="257">
        <f t="shared" si="7"/>
        <v>31448.592789999999</v>
      </c>
      <c r="D33" s="257">
        <f t="shared" si="8"/>
        <v>3386.2797399999999</v>
      </c>
      <c r="E33" s="202">
        <f t="shared" si="4"/>
        <v>10.767666975155615</v>
      </c>
      <c r="F33" s="195">
        <f>район!C93</f>
        <v>31448.592789999999</v>
      </c>
      <c r="G33" s="202">
        <f>район!D93</f>
        <v>3386.2797399999999</v>
      </c>
      <c r="H33" s="203">
        <f t="shared" si="1"/>
        <v>10.767666975155615</v>
      </c>
    </row>
    <row r="34" spans="1:9" ht="30" customHeight="1">
      <c r="A34" s="80" t="s">
        <v>197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район!C98</f>
        <v>162144.7499</v>
      </c>
      <c r="G34" s="202">
        <f>район!D98</f>
        <v>60481.891430000003</v>
      </c>
      <c r="H34" s="203">
        <f t="shared" si="1"/>
        <v>37.301171618138227</v>
      </c>
    </row>
    <row r="35" spans="1:9" ht="30" customHeight="1">
      <c r="A35" s="80" t="s">
        <v>198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район!C121</f>
        <v>174670.46406</v>
      </c>
      <c r="G35" s="202">
        <f>район!D121</f>
        <v>49260.595400000006</v>
      </c>
      <c r="H35" s="203">
        <f t="shared" si="1"/>
        <v>28.202017819726404</v>
      </c>
    </row>
    <row r="36" spans="1:9" ht="30" customHeight="1">
      <c r="A36" s="80" t="s">
        <v>199</v>
      </c>
      <c r="B36" s="81" t="s">
        <v>73</v>
      </c>
      <c r="C36" s="199">
        <f>F36</f>
        <v>1162.05</v>
      </c>
      <c r="D36" s="199">
        <f>G36</f>
        <v>1131.1697799999999</v>
      </c>
      <c r="E36" s="202">
        <f t="shared" si="4"/>
        <v>97.342608321500791</v>
      </c>
      <c r="F36" s="195">
        <f>район!C143</f>
        <v>1162.05</v>
      </c>
      <c r="G36" s="202">
        <f>район!D143</f>
        <v>1131.1697799999999</v>
      </c>
      <c r="H36" s="203">
        <f t="shared" si="1"/>
        <v>97.342608321500791</v>
      </c>
    </row>
    <row r="37" spans="1:9" ht="30" customHeight="1">
      <c r="A37" s="80" t="s">
        <v>200</v>
      </c>
      <c r="B37" s="81" t="s">
        <v>75</v>
      </c>
      <c r="C37" s="199">
        <f>F37</f>
        <v>703972.46360999998</v>
      </c>
      <c r="D37" s="199">
        <f>G37</f>
        <v>428618.64750999992</v>
      </c>
      <c r="E37" s="202">
        <f t="shared" si="4"/>
        <v>60.885712107548315</v>
      </c>
      <c r="F37" s="195">
        <f>район!C148</f>
        <v>703972.46360999998</v>
      </c>
      <c r="G37" s="202">
        <f>район!D148</f>
        <v>428618.64750999992</v>
      </c>
      <c r="H37" s="203">
        <f t="shared" si="1"/>
        <v>60.885712107548315</v>
      </c>
    </row>
    <row r="38" spans="1:9" ht="30" customHeight="1">
      <c r="A38" s="80" t="s">
        <v>201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район!C171</f>
        <v>114559.58645</v>
      </c>
      <c r="G38" s="202">
        <f>район!D171</f>
        <v>60722.016810000001</v>
      </c>
      <c r="H38" s="203">
        <f t="shared" si="1"/>
        <v>53.004745121441552</v>
      </c>
      <c r="I38" s="82"/>
    </row>
    <row r="39" spans="1:9" ht="30" customHeight="1">
      <c r="A39" s="80" t="s">
        <v>202</v>
      </c>
      <c r="B39" s="81" t="s">
        <v>203</v>
      </c>
      <c r="C39" s="201">
        <v>40552.978329999998</v>
      </c>
      <c r="D39" s="201">
        <v>0</v>
      </c>
      <c r="E39" s="202">
        <f t="shared" si="4"/>
        <v>0</v>
      </c>
      <c r="F39" s="195">
        <f>район!C179</f>
        <v>51270.183059999996</v>
      </c>
      <c r="G39" s="202">
        <f>район!D179</f>
        <v>43480.726419999999</v>
      </c>
      <c r="H39" s="203">
        <f t="shared" si="1"/>
        <v>84.807043441049885</v>
      </c>
    </row>
    <row r="40" spans="1:9" ht="30" customHeight="1">
      <c r="A40" s="80" t="s">
        <v>204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район!C189</f>
        <v>17285.738469999997</v>
      </c>
      <c r="G40" s="202">
        <f>район!D189</f>
        <v>13508.869119999999</v>
      </c>
      <c r="H40" s="203">
        <f t="shared" si="1"/>
        <v>78.150373172920069</v>
      </c>
    </row>
    <row r="41" spans="1:9" ht="30" customHeight="1">
      <c r="A41" s="80" t="s">
        <v>205</v>
      </c>
      <c r="B41" s="81" t="s">
        <v>102</v>
      </c>
      <c r="C41" s="195">
        <f>F41</f>
        <v>0</v>
      </c>
      <c r="D41" s="195">
        <f>G41</f>
        <v>0</v>
      </c>
      <c r="E41" s="202" t="e">
        <f t="shared" si="4"/>
        <v>#DIV/0!</v>
      </c>
      <c r="F41" s="195">
        <f>район!C195</f>
        <v>0</v>
      </c>
      <c r="G41" s="202">
        <f>район!D195</f>
        <v>0</v>
      </c>
      <c r="H41" s="203" t="e">
        <f t="shared" si="1"/>
        <v>#DIV/0!</v>
      </c>
    </row>
    <row r="42" spans="1:9" ht="34.5" customHeight="1">
      <c r="A42" s="80" t="s">
        <v>206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район!C197</f>
        <v>0</v>
      </c>
      <c r="G42" s="202">
        <f>район!D197</f>
        <v>0</v>
      </c>
      <c r="H42" s="203">
        <v>0</v>
      </c>
    </row>
    <row r="43" spans="1:9" ht="30" customHeight="1">
      <c r="A43" s="80" t="s">
        <v>207</v>
      </c>
      <c r="B43" s="81" t="s">
        <v>208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-179270.70191000006</v>
      </c>
      <c r="D45" s="136">
        <f>D29-D30</f>
        <v>-323627.80387199996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114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209</v>
      </c>
      <c r="B52" s="138"/>
      <c r="C52" s="141" t="s">
        <v>250</v>
      </c>
      <c r="D52" s="556"/>
      <c r="E52" s="556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7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8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9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  <customSheetView guid="{F85EE840-0C31-454A-8951-832C2E9E0600}" scale="80" showPageBreaks="1" printArea="1" hiddenRows="1" state="hidden" view="pageBreakPreview" topLeftCell="A25">
      <selection activeCell="D73" sqref="D73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  <customSheetView guid="{F1E84C44-1ACD-474A-BDE0-C7088DB6C590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2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3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8" t="s">
        <v>420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220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259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261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267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260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270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221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217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124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399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125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213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214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402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128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329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324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300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330</v>
      </c>
      <c r="B72" s="47" t="s">
        <v>386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247</v>
      </c>
      <c r="B82" s="39" t="s">
        <v>248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225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254</v>
      </c>
      <c r="B85" s="39" t="s">
        <v>255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109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110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111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112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113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114</v>
      </c>
      <c r="B105" s="63"/>
      <c r="C105" s="117"/>
      <c r="D105" s="64"/>
    </row>
    <row r="106" spans="1:6" s="65" customFormat="1" ht="18.75" customHeight="1">
      <c r="A106" s="66" t="s">
        <v>115</v>
      </c>
      <c r="B106" s="66"/>
      <c r="C106" s="65" t="s">
        <v>116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5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6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7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8" t="s">
        <v>419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6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220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259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261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267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260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269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219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217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216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407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124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215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125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126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315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400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128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276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299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210</v>
      </c>
      <c r="B71" s="47" t="s">
        <v>211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330</v>
      </c>
      <c r="B72" s="47" t="s">
        <v>385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247</v>
      </c>
      <c r="B82" s="39" t="s">
        <v>257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225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109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112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113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114</v>
      </c>
      <c r="B102" s="63"/>
      <c r="C102" s="64"/>
      <c r="D102" s="64"/>
    </row>
    <row r="103" spans="1:6" s="65" customFormat="1" ht="12.75">
      <c r="A103" s="66" t="s">
        <v>115</v>
      </c>
      <c r="B103" s="66"/>
      <c r="C103" s="132" t="s">
        <v>116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5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hiddenRows="1" state="hidden" view="pageBreakPreview" topLeftCell="A1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8" t="s">
        <v>418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220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259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261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267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260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269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219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121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217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216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124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215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125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213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236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128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406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325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299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210</v>
      </c>
      <c r="B70" s="47" t="s">
        <v>211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225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113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114</v>
      </c>
      <c r="B100" s="63"/>
      <c r="C100" s="178"/>
      <c r="D100" s="178"/>
    </row>
    <row r="101" spans="1:7" s="65" customFormat="1" ht="20.25" customHeight="1">
      <c r="A101" s="66" t="s">
        <v>115</v>
      </c>
      <c r="B101" s="66"/>
      <c r="C101" s="65" t="s">
        <v>116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5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6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7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8" t="s">
        <v>417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220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259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261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267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260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269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219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326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217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216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124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313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327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125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126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236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404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128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406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212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223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325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299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210</v>
      </c>
      <c r="B70" s="47" t="s">
        <v>211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225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109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113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114</v>
      </c>
      <c r="B100" s="63"/>
      <c r="C100" s="114"/>
      <c r="D100" s="64" t="s">
        <v>256</v>
      </c>
    </row>
    <row r="101" spans="1:8" s="65" customFormat="1" ht="13.5" customHeight="1">
      <c r="A101" s="66" t="s">
        <v>115</v>
      </c>
      <c r="B101" s="66"/>
      <c r="C101" s="65" t="s">
        <v>116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5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6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10"/>
    </customSheetView>
    <customSheetView guid="{F85EE840-0C31-454A-8951-832C2E9E0600}" scale="70" showPageBreaks="1" printArea="1" hiddenRows="1" state="hidden" view="pageBreakPreview" topLeftCell="A4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  <customSheetView guid="{F1E84C44-1ACD-474A-BDE0-C7088DB6C590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8" t="s">
        <v>416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220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259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261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267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260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269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219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119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122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217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216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124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399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125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126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214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8">
        <v>1160000000</v>
      </c>
      <c r="B32" s="409" t="s">
        <v>236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128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406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223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223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325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303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299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394</v>
      </c>
      <c r="D51" s="399" t="s">
        <v>409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210</v>
      </c>
      <c r="B67" s="47" t="s">
        <v>211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330</v>
      </c>
      <c r="B68" s="47" t="s">
        <v>333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225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109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110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111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112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113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114</v>
      </c>
      <c r="B97" s="63"/>
      <c r="C97" s="114"/>
      <c r="D97" s="64"/>
    </row>
    <row r="98" spans="1:4" s="65" customFormat="1" ht="12.75">
      <c r="A98" s="66" t="s">
        <v>115</v>
      </c>
      <c r="B98" s="66"/>
      <c r="C98" s="132" t="s">
        <v>116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5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6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10"/>
    </customSheetView>
    <customSheetView guid="{F85EE840-0C31-454A-8951-832C2E9E0600}" scale="70" showPageBreaks="1" hiddenRows="1" state="hidden" view="pageBreakPreview" topLeftCell="A19">
      <selection activeCell="C69" sqref="C69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8" t="s">
        <v>415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220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259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261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267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260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269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221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219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222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224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122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217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124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215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125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213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236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316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128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406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299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210</v>
      </c>
      <c r="B70" s="47" t="s">
        <v>211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225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314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112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113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114</v>
      </c>
      <c r="B100" s="63"/>
      <c r="C100" s="178"/>
      <c r="D100" s="178"/>
      <c r="E100" s="238"/>
    </row>
    <row r="101" spans="1:8" s="65" customFormat="1" ht="20.25" customHeight="1">
      <c r="A101" s="66" t="s">
        <v>115</v>
      </c>
      <c r="B101" s="66"/>
      <c r="C101" s="65" t="s">
        <v>116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>
      <selection activeCell="C69" sqref="C69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  <customSheetView guid="{F1E84C44-1ACD-474A-BDE0-C7088DB6C590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9" t="s">
        <v>414</v>
      </c>
      <c r="B1" s="599"/>
      <c r="C1" s="599"/>
      <c r="D1" s="599"/>
      <c r="E1" s="599"/>
      <c r="F1" s="599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220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259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261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267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260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269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219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217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216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124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397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125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213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214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236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317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128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406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223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240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300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7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8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210</v>
      </c>
      <c r="B70" s="47" t="s">
        <v>211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330</v>
      </c>
      <c r="B71" s="47" t="s">
        <v>385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69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225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203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109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110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111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112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113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114</v>
      </c>
      <c r="B101" s="66"/>
      <c r="C101" s="132" t="s">
        <v>116</v>
      </c>
      <c r="D101" s="132"/>
    </row>
    <row r="102" spans="1:8">
      <c r="A102" s="66" t="s">
        <v>115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  <customSheetView guid="{F1E84C44-1ACD-474A-BDE0-C7088DB6C590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8" t="s">
        <v>413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43.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220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259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261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267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260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269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217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216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124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397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426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128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406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281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299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312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210</v>
      </c>
      <c r="B69" s="47" t="s">
        <v>211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330</v>
      </c>
      <c r="B70" s="47" t="s">
        <v>385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225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110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111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112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113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114</v>
      </c>
      <c r="B99" s="63"/>
      <c r="C99" s="178"/>
      <c r="D99" s="178"/>
      <c r="E99" s="64"/>
    </row>
    <row r="100" spans="1:8" s="65" customFormat="1" ht="20.25" customHeight="1">
      <c r="A100" s="66" t="s">
        <v>115</v>
      </c>
      <c r="B100" s="66"/>
      <c r="C100" s="65" t="s">
        <v>116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5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9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printArea="1" hiddenRows="1" state="hidden" view="pageBreakPreview" topLeftCell="A2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8" t="s">
        <v>412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220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259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261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267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260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269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253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218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216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124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126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8">
        <v>1160000000</v>
      </c>
      <c r="B34" s="409" t="s">
        <v>236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403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128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406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280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279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281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299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210</v>
      </c>
      <c r="B72" s="47" t="s">
        <v>211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330</v>
      </c>
      <c r="B73" s="47" t="s">
        <v>333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225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109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112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113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114</v>
      </c>
      <c r="B102" s="63"/>
      <c r="C102" s="129"/>
      <c r="D102" s="64"/>
      <c r="E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 topLeftCell="A34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98" t="s">
        <v>411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54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220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259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261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267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260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269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221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219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122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217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124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397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125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213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214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236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404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128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223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252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281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299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330</v>
      </c>
      <c r="B72" s="47" t="s">
        <v>333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225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109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110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112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113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114</v>
      </c>
      <c r="B101" s="63"/>
      <c r="C101" s="132"/>
      <c r="D101" s="132"/>
    </row>
    <row r="102" spans="1:8" s="65" customFormat="1" ht="12.75">
      <c r="A102" s="66" t="s">
        <v>115</v>
      </c>
      <c r="B102" s="66"/>
      <c r="C102" s="117" t="s">
        <v>116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5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printArea="1" hiddenRows="1" state="hidden" view="pageBreakPreview" topLeftCell="A30">
      <selection activeCell="C69" sqref="C69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  <customSheetView guid="{F1E84C44-1ACD-474A-BDE0-C7088DB6C590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578" t="s">
        <v>130</v>
      </c>
      <c r="AE1" s="578"/>
      <c r="AF1" s="578"/>
      <c r="AG1" s="151"/>
      <c r="AH1" s="151"/>
      <c r="AI1" s="151"/>
      <c r="AJ1" s="573"/>
      <c r="AK1" s="573"/>
      <c r="AL1" s="573"/>
      <c r="AM1" s="152"/>
      <c r="AN1" s="152"/>
      <c r="AO1" s="152"/>
      <c r="AP1" s="152"/>
      <c r="AQ1" s="152"/>
      <c r="AR1" s="152"/>
    </row>
    <row r="2" spans="1:165" ht="19.5" customHeight="1">
      <c r="AD2" s="152" t="s">
        <v>131</v>
      </c>
      <c r="AE2" s="152"/>
      <c r="AF2" s="152"/>
      <c r="AG2" s="150"/>
      <c r="AH2" s="150"/>
      <c r="AI2" s="150"/>
      <c r="AJ2" s="573"/>
      <c r="AK2" s="573"/>
      <c r="AL2" s="573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83" t="s">
        <v>132</v>
      </c>
      <c r="AE3" s="583"/>
      <c r="AF3" s="583"/>
      <c r="AG3" s="153"/>
      <c r="AH3" s="153"/>
      <c r="AI3" s="153"/>
      <c r="AJ3" s="577"/>
      <c r="AK3" s="577"/>
      <c r="AL3" s="577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581" t="s">
        <v>133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579" t="s">
        <v>425</v>
      </c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72" t="s">
        <v>134</v>
      </c>
      <c r="B7" s="572" t="s">
        <v>135</v>
      </c>
      <c r="C7" s="563" t="s">
        <v>136</v>
      </c>
      <c r="D7" s="564"/>
      <c r="E7" s="565"/>
      <c r="F7" s="270" t="s">
        <v>137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63" t="s">
        <v>138</v>
      </c>
      <c r="DN7" s="564"/>
      <c r="DO7" s="565"/>
      <c r="DP7" s="563"/>
      <c r="DQ7" s="564"/>
      <c r="DR7" s="564"/>
      <c r="DS7" s="564"/>
      <c r="DT7" s="564"/>
      <c r="DU7" s="564"/>
      <c r="DV7" s="564"/>
      <c r="DW7" s="564"/>
      <c r="DX7" s="564"/>
      <c r="DY7" s="564"/>
      <c r="DZ7" s="564"/>
      <c r="EA7" s="564"/>
      <c r="EB7" s="564"/>
      <c r="EC7" s="564"/>
      <c r="ED7" s="564"/>
      <c r="EE7" s="564"/>
      <c r="EF7" s="564"/>
      <c r="EG7" s="564"/>
      <c r="EH7" s="564"/>
      <c r="EI7" s="564"/>
      <c r="EJ7" s="564"/>
      <c r="EK7" s="564"/>
      <c r="EL7" s="564"/>
      <c r="EM7" s="564"/>
      <c r="EN7" s="564"/>
      <c r="EO7" s="564"/>
      <c r="EP7" s="564"/>
      <c r="EQ7" s="564"/>
      <c r="ER7" s="564"/>
      <c r="ES7" s="564"/>
      <c r="ET7" s="564"/>
      <c r="EU7" s="564"/>
      <c r="EV7" s="564"/>
      <c r="EW7" s="564"/>
      <c r="EX7" s="564"/>
      <c r="EY7" s="564"/>
      <c r="EZ7" s="564"/>
      <c r="FA7" s="564"/>
      <c r="FB7" s="565"/>
      <c r="FC7" s="563" t="s">
        <v>139</v>
      </c>
      <c r="FD7" s="564"/>
      <c r="FE7" s="565"/>
    </row>
    <row r="8" spans="1:165" s="157" customFormat="1" ht="15" customHeight="1">
      <c r="A8" s="572"/>
      <c r="B8" s="572"/>
      <c r="C8" s="566"/>
      <c r="D8" s="567"/>
      <c r="E8" s="568"/>
      <c r="F8" s="566" t="s">
        <v>140</v>
      </c>
      <c r="G8" s="567"/>
      <c r="H8" s="568"/>
      <c r="I8" s="405"/>
      <c r="J8" s="405"/>
      <c r="K8" s="405"/>
      <c r="L8" s="574" t="s">
        <v>141</v>
      </c>
      <c r="M8" s="575"/>
      <c r="N8" s="575"/>
      <c r="O8" s="575"/>
      <c r="P8" s="575"/>
      <c r="Q8" s="575"/>
      <c r="R8" s="575"/>
      <c r="S8" s="575"/>
      <c r="T8" s="575"/>
      <c r="U8" s="575"/>
      <c r="V8" s="575"/>
      <c r="W8" s="575"/>
      <c r="X8" s="575"/>
      <c r="Y8" s="575"/>
      <c r="Z8" s="575"/>
      <c r="AA8" s="575"/>
      <c r="AB8" s="575"/>
      <c r="AC8" s="575"/>
      <c r="AD8" s="575"/>
      <c r="AE8" s="575"/>
      <c r="AF8" s="575"/>
      <c r="AG8" s="575"/>
      <c r="AH8" s="575"/>
      <c r="AI8" s="575"/>
      <c r="AJ8" s="575"/>
      <c r="AK8" s="575"/>
      <c r="AL8" s="575"/>
      <c r="AM8" s="575"/>
      <c r="AN8" s="575"/>
      <c r="AO8" s="575"/>
      <c r="AP8" s="575"/>
      <c r="AQ8" s="575"/>
      <c r="AR8" s="575"/>
      <c r="AS8" s="575"/>
      <c r="AT8" s="575"/>
      <c r="AU8" s="575"/>
      <c r="AV8" s="575"/>
      <c r="AW8" s="575"/>
      <c r="AX8" s="575"/>
      <c r="AY8" s="575"/>
      <c r="AZ8" s="575"/>
      <c r="BA8" s="575"/>
      <c r="BB8" s="575"/>
      <c r="BC8" s="575"/>
      <c r="BD8" s="576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72" t="s">
        <v>142</v>
      </c>
      <c r="CG8" s="572"/>
      <c r="CH8" s="572"/>
      <c r="CI8" s="569" t="s">
        <v>141</v>
      </c>
      <c r="CJ8" s="570"/>
      <c r="CK8" s="570"/>
      <c r="CL8" s="570"/>
      <c r="CM8" s="570"/>
      <c r="CN8" s="570"/>
      <c r="CO8" s="570"/>
      <c r="CP8" s="570"/>
      <c r="CQ8" s="570"/>
      <c r="CR8" s="570"/>
      <c r="CS8" s="570"/>
      <c r="CT8" s="570"/>
      <c r="CU8" s="277"/>
      <c r="CV8" s="277"/>
      <c r="CW8" s="277"/>
      <c r="CX8" s="277"/>
      <c r="CY8" s="277"/>
      <c r="CZ8" s="277"/>
      <c r="DA8" s="278"/>
      <c r="DB8" s="278"/>
      <c r="DC8" s="279"/>
      <c r="DD8" s="566" t="s">
        <v>143</v>
      </c>
      <c r="DE8" s="567"/>
      <c r="DF8" s="568"/>
      <c r="DG8" s="560"/>
      <c r="DH8" s="561"/>
      <c r="DI8" s="562"/>
      <c r="DJ8" s="560"/>
      <c r="DK8" s="561"/>
      <c r="DL8" s="562"/>
      <c r="DM8" s="566"/>
      <c r="DN8" s="567"/>
      <c r="DO8" s="568"/>
      <c r="DP8" s="566" t="s">
        <v>141</v>
      </c>
      <c r="DQ8" s="567"/>
      <c r="DR8" s="567"/>
      <c r="DS8" s="567"/>
      <c r="DT8" s="567"/>
      <c r="DU8" s="567"/>
      <c r="DV8" s="567"/>
      <c r="DW8" s="567"/>
      <c r="DX8" s="567"/>
      <c r="DY8" s="567"/>
      <c r="DZ8" s="567"/>
      <c r="EA8" s="567"/>
      <c r="EB8" s="567"/>
      <c r="EC8" s="567"/>
      <c r="ED8" s="567"/>
      <c r="EE8" s="567"/>
      <c r="EF8" s="567"/>
      <c r="EG8" s="567"/>
      <c r="EH8" s="567"/>
      <c r="EI8" s="567"/>
      <c r="EJ8" s="567"/>
      <c r="EK8" s="567"/>
      <c r="EL8" s="567"/>
      <c r="EM8" s="567"/>
      <c r="EN8" s="567"/>
      <c r="EO8" s="567"/>
      <c r="EP8" s="567"/>
      <c r="EQ8" s="567"/>
      <c r="ER8" s="567"/>
      <c r="ES8" s="567"/>
      <c r="ET8" s="567"/>
      <c r="EU8" s="567"/>
      <c r="EV8" s="567"/>
      <c r="EW8" s="567"/>
      <c r="EX8" s="567"/>
      <c r="EY8" s="567"/>
      <c r="EZ8" s="567"/>
      <c r="FA8" s="567"/>
      <c r="FB8" s="568"/>
      <c r="FC8" s="566"/>
      <c r="FD8" s="567"/>
      <c r="FE8" s="568"/>
    </row>
    <row r="9" spans="1:165" s="157" customFormat="1" ht="15" customHeight="1">
      <c r="A9" s="572"/>
      <c r="B9" s="572"/>
      <c r="C9" s="566"/>
      <c r="D9" s="567"/>
      <c r="E9" s="568"/>
      <c r="F9" s="566"/>
      <c r="G9" s="567"/>
      <c r="H9" s="568"/>
      <c r="I9" s="405"/>
      <c r="J9" s="405"/>
      <c r="K9" s="405"/>
      <c r="L9" s="563" t="s">
        <v>144</v>
      </c>
      <c r="M9" s="564"/>
      <c r="N9" s="565"/>
      <c r="O9" s="412"/>
      <c r="P9" s="412"/>
      <c r="Q9" s="412"/>
      <c r="R9" s="563" t="s">
        <v>271</v>
      </c>
      <c r="S9" s="564"/>
      <c r="T9" s="565"/>
      <c r="U9" s="563" t="s">
        <v>274</v>
      </c>
      <c r="V9" s="564"/>
      <c r="W9" s="565"/>
      <c r="X9" s="563" t="s">
        <v>272</v>
      </c>
      <c r="Y9" s="564"/>
      <c r="Z9" s="565"/>
      <c r="AA9" s="563" t="s">
        <v>273</v>
      </c>
      <c r="AB9" s="564"/>
      <c r="AC9" s="565"/>
      <c r="AD9" s="563" t="s">
        <v>145</v>
      </c>
      <c r="AE9" s="564"/>
      <c r="AF9" s="565"/>
      <c r="AG9" s="563" t="s">
        <v>146</v>
      </c>
      <c r="AH9" s="564"/>
      <c r="AI9" s="565"/>
      <c r="AJ9" s="563" t="s">
        <v>147</v>
      </c>
      <c r="AK9" s="564"/>
      <c r="AL9" s="565"/>
      <c r="AM9" s="572" t="s">
        <v>148</v>
      </c>
      <c r="AN9" s="572"/>
      <c r="AO9" s="572"/>
      <c r="AP9" s="563" t="s">
        <v>239</v>
      </c>
      <c r="AQ9" s="564"/>
      <c r="AR9" s="565"/>
      <c r="AS9" s="563" t="s">
        <v>149</v>
      </c>
      <c r="AT9" s="564"/>
      <c r="AU9" s="565"/>
      <c r="AV9" s="563" t="s">
        <v>318</v>
      </c>
      <c r="AW9" s="564"/>
      <c r="AX9" s="565"/>
      <c r="AY9" s="563" t="s">
        <v>150</v>
      </c>
      <c r="AZ9" s="564"/>
      <c r="BA9" s="565"/>
      <c r="BB9" s="563" t="s">
        <v>151</v>
      </c>
      <c r="BC9" s="564"/>
      <c r="BD9" s="565"/>
      <c r="BE9" s="563" t="s">
        <v>241</v>
      </c>
      <c r="BF9" s="564"/>
      <c r="BG9" s="565"/>
      <c r="BH9" s="563" t="s">
        <v>328</v>
      </c>
      <c r="BI9" s="564"/>
      <c r="BJ9" s="565"/>
      <c r="BK9" s="563" t="s">
        <v>389</v>
      </c>
      <c r="BL9" s="564"/>
      <c r="BM9" s="565"/>
      <c r="BN9" s="563" t="s">
        <v>152</v>
      </c>
      <c r="BO9" s="564"/>
      <c r="BP9" s="565"/>
      <c r="BQ9" s="563" t="s">
        <v>264</v>
      </c>
      <c r="BR9" s="564"/>
      <c r="BS9" s="565"/>
      <c r="BT9" s="563" t="s">
        <v>237</v>
      </c>
      <c r="BU9" s="564"/>
      <c r="BV9" s="565"/>
      <c r="BW9" s="563" t="s">
        <v>153</v>
      </c>
      <c r="BX9" s="564"/>
      <c r="BY9" s="565"/>
      <c r="BZ9" s="563" t="s">
        <v>154</v>
      </c>
      <c r="CA9" s="564"/>
      <c r="CB9" s="565"/>
      <c r="CC9" s="566" t="s">
        <v>155</v>
      </c>
      <c r="CD9" s="567"/>
      <c r="CE9" s="567"/>
      <c r="CF9" s="572"/>
      <c r="CG9" s="572"/>
      <c r="CH9" s="572"/>
      <c r="CI9" s="563" t="s">
        <v>319</v>
      </c>
      <c r="CJ9" s="564"/>
      <c r="CK9" s="565"/>
      <c r="CL9" s="563" t="s">
        <v>320</v>
      </c>
      <c r="CM9" s="564"/>
      <c r="CN9" s="565"/>
      <c r="CO9" s="563" t="s">
        <v>156</v>
      </c>
      <c r="CP9" s="564"/>
      <c r="CQ9" s="565"/>
      <c r="CR9" s="563" t="s">
        <v>157</v>
      </c>
      <c r="CS9" s="564"/>
      <c r="CT9" s="565"/>
      <c r="CU9" s="563" t="s">
        <v>21</v>
      </c>
      <c r="CV9" s="564"/>
      <c r="CW9" s="565"/>
      <c r="CX9" s="563" t="s">
        <v>281</v>
      </c>
      <c r="CY9" s="564"/>
      <c r="CZ9" s="565"/>
      <c r="DA9" s="563" t="s">
        <v>321</v>
      </c>
      <c r="DB9" s="564"/>
      <c r="DC9" s="565"/>
      <c r="DD9" s="566"/>
      <c r="DE9" s="567"/>
      <c r="DF9" s="568"/>
      <c r="DG9" s="563" t="s">
        <v>252</v>
      </c>
      <c r="DH9" s="564"/>
      <c r="DI9" s="565"/>
      <c r="DJ9" s="572" t="s">
        <v>158</v>
      </c>
      <c r="DK9" s="572"/>
      <c r="DL9" s="572"/>
      <c r="DM9" s="566"/>
      <c r="DN9" s="567"/>
      <c r="DO9" s="568"/>
      <c r="DP9" s="592" t="s">
        <v>159</v>
      </c>
      <c r="DQ9" s="593"/>
      <c r="DR9" s="594"/>
      <c r="DS9" s="586" t="s">
        <v>137</v>
      </c>
      <c r="DT9" s="587"/>
      <c r="DU9" s="587"/>
      <c r="DV9" s="587"/>
      <c r="DW9" s="587"/>
      <c r="DX9" s="587"/>
      <c r="DY9" s="587"/>
      <c r="DZ9" s="587"/>
      <c r="EA9" s="587"/>
      <c r="EB9" s="587"/>
      <c r="EC9" s="587"/>
      <c r="ED9" s="588"/>
      <c r="EE9" s="592" t="s">
        <v>160</v>
      </c>
      <c r="EF9" s="593"/>
      <c r="EG9" s="594"/>
      <c r="EH9" s="592" t="s">
        <v>161</v>
      </c>
      <c r="EI9" s="593"/>
      <c r="EJ9" s="594"/>
      <c r="EK9" s="592" t="s">
        <v>162</v>
      </c>
      <c r="EL9" s="593"/>
      <c r="EM9" s="594"/>
      <c r="EN9" s="592" t="s">
        <v>163</v>
      </c>
      <c r="EO9" s="593"/>
      <c r="EP9" s="594"/>
      <c r="EQ9" s="563" t="s">
        <v>275</v>
      </c>
      <c r="ER9" s="564"/>
      <c r="ES9" s="565"/>
      <c r="ET9" s="563" t="s">
        <v>164</v>
      </c>
      <c r="EU9" s="564"/>
      <c r="EV9" s="565"/>
      <c r="EW9" s="563" t="s">
        <v>306</v>
      </c>
      <c r="EX9" s="564"/>
      <c r="EY9" s="565"/>
      <c r="EZ9" s="572" t="s">
        <v>277</v>
      </c>
      <c r="FA9" s="572"/>
      <c r="FB9" s="572"/>
      <c r="FC9" s="566"/>
      <c r="FD9" s="567"/>
      <c r="FE9" s="568"/>
    </row>
    <row r="10" spans="1:165" s="157" customFormat="1" ht="62.25" customHeight="1">
      <c r="A10" s="572"/>
      <c r="B10" s="572"/>
      <c r="C10" s="566"/>
      <c r="D10" s="567"/>
      <c r="E10" s="568"/>
      <c r="F10" s="566"/>
      <c r="G10" s="567"/>
      <c r="H10" s="568"/>
      <c r="I10" s="405"/>
      <c r="J10" s="405"/>
      <c r="K10" s="405"/>
      <c r="L10" s="566"/>
      <c r="M10" s="567"/>
      <c r="N10" s="568"/>
      <c r="O10" s="413"/>
      <c r="P10" s="413"/>
      <c r="Q10" s="413"/>
      <c r="R10" s="566"/>
      <c r="S10" s="567"/>
      <c r="T10" s="568"/>
      <c r="U10" s="566"/>
      <c r="V10" s="567"/>
      <c r="W10" s="568"/>
      <c r="X10" s="566"/>
      <c r="Y10" s="567"/>
      <c r="Z10" s="568"/>
      <c r="AA10" s="566"/>
      <c r="AB10" s="567"/>
      <c r="AC10" s="568"/>
      <c r="AD10" s="566"/>
      <c r="AE10" s="567"/>
      <c r="AF10" s="568"/>
      <c r="AG10" s="566"/>
      <c r="AH10" s="567"/>
      <c r="AI10" s="568"/>
      <c r="AJ10" s="566"/>
      <c r="AK10" s="567"/>
      <c r="AL10" s="568"/>
      <c r="AM10" s="572"/>
      <c r="AN10" s="572"/>
      <c r="AO10" s="572"/>
      <c r="AP10" s="566"/>
      <c r="AQ10" s="567"/>
      <c r="AR10" s="568"/>
      <c r="AS10" s="566"/>
      <c r="AT10" s="567"/>
      <c r="AU10" s="568"/>
      <c r="AV10" s="566"/>
      <c r="AW10" s="567"/>
      <c r="AX10" s="568"/>
      <c r="AY10" s="566"/>
      <c r="AZ10" s="567"/>
      <c r="BA10" s="568"/>
      <c r="BB10" s="566"/>
      <c r="BC10" s="567"/>
      <c r="BD10" s="568"/>
      <c r="BE10" s="566"/>
      <c r="BF10" s="567"/>
      <c r="BG10" s="568"/>
      <c r="BH10" s="566"/>
      <c r="BI10" s="567"/>
      <c r="BJ10" s="568"/>
      <c r="BK10" s="566"/>
      <c r="BL10" s="567"/>
      <c r="BM10" s="568"/>
      <c r="BN10" s="566"/>
      <c r="BO10" s="567"/>
      <c r="BP10" s="568"/>
      <c r="BQ10" s="566"/>
      <c r="BR10" s="567"/>
      <c r="BS10" s="568"/>
      <c r="BT10" s="566"/>
      <c r="BU10" s="567"/>
      <c r="BV10" s="568"/>
      <c r="BW10" s="566"/>
      <c r="BX10" s="567"/>
      <c r="BY10" s="568"/>
      <c r="BZ10" s="566"/>
      <c r="CA10" s="567"/>
      <c r="CB10" s="568"/>
      <c r="CC10" s="566"/>
      <c r="CD10" s="567"/>
      <c r="CE10" s="567"/>
      <c r="CF10" s="572"/>
      <c r="CG10" s="572"/>
      <c r="CH10" s="572"/>
      <c r="CI10" s="566"/>
      <c r="CJ10" s="567"/>
      <c r="CK10" s="568"/>
      <c r="CL10" s="566"/>
      <c r="CM10" s="567"/>
      <c r="CN10" s="568"/>
      <c r="CO10" s="566"/>
      <c r="CP10" s="567"/>
      <c r="CQ10" s="568"/>
      <c r="CR10" s="566"/>
      <c r="CS10" s="567"/>
      <c r="CT10" s="568"/>
      <c r="CU10" s="566"/>
      <c r="CV10" s="567"/>
      <c r="CW10" s="568"/>
      <c r="CX10" s="566"/>
      <c r="CY10" s="567"/>
      <c r="CZ10" s="568"/>
      <c r="DA10" s="566"/>
      <c r="DB10" s="567"/>
      <c r="DC10" s="568"/>
      <c r="DD10" s="566"/>
      <c r="DE10" s="567"/>
      <c r="DF10" s="568"/>
      <c r="DG10" s="566"/>
      <c r="DH10" s="567"/>
      <c r="DI10" s="568"/>
      <c r="DJ10" s="572"/>
      <c r="DK10" s="572"/>
      <c r="DL10" s="572"/>
      <c r="DM10" s="566"/>
      <c r="DN10" s="567"/>
      <c r="DO10" s="568"/>
      <c r="DP10" s="595"/>
      <c r="DQ10" s="596"/>
      <c r="DR10" s="597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95"/>
      <c r="EF10" s="596"/>
      <c r="EG10" s="597"/>
      <c r="EH10" s="595"/>
      <c r="EI10" s="596"/>
      <c r="EJ10" s="597"/>
      <c r="EK10" s="595"/>
      <c r="EL10" s="596"/>
      <c r="EM10" s="597"/>
      <c r="EN10" s="595"/>
      <c r="EO10" s="596"/>
      <c r="EP10" s="597"/>
      <c r="EQ10" s="566"/>
      <c r="ER10" s="567"/>
      <c r="ES10" s="568"/>
      <c r="ET10" s="566"/>
      <c r="EU10" s="567"/>
      <c r="EV10" s="568"/>
      <c r="EW10" s="566"/>
      <c r="EX10" s="567"/>
      <c r="EY10" s="568"/>
      <c r="EZ10" s="572"/>
      <c r="FA10" s="572"/>
      <c r="FB10" s="572"/>
      <c r="FC10" s="566"/>
      <c r="FD10" s="567"/>
      <c r="FE10" s="568"/>
    </row>
    <row r="11" spans="1:165" s="157" customFormat="1" ht="109.5" customHeight="1">
      <c r="A11" s="572"/>
      <c r="B11" s="572"/>
      <c r="C11" s="569"/>
      <c r="D11" s="570"/>
      <c r="E11" s="582"/>
      <c r="F11" s="569"/>
      <c r="G11" s="570"/>
      <c r="H11" s="571"/>
      <c r="I11" s="406"/>
      <c r="J11" s="406"/>
      <c r="K11" s="406"/>
      <c r="L11" s="569"/>
      <c r="M11" s="570"/>
      <c r="N11" s="571"/>
      <c r="O11" s="414"/>
      <c r="P11" s="414"/>
      <c r="Q11" s="414"/>
      <c r="R11" s="569"/>
      <c r="S11" s="570"/>
      <c r="T11" s="571"/>
      <c r="U11" s="569"/>
      <c r="V11" s="570"/>
      <c r="W11" s="571"/>
      <c r="X11" s="569"/>
      <c r="Y11" s="570"/>
      <c r="Z11" s="571"/>
      <c r="AA11" s="569"/>
      <c r="AB11" s="570"/>
      <c r="AC11" s="571"/>
      <c r="AD11" s="569"/>
      <c r="AE11" s="570"/>
      <c r="AF11" s="571"/>
      <c r="AG11" s="569"/>
      <c r="AH11" s="570"/>
      <c r="AI11" s="571"/>
      <c r="AJ11" s="569"/>
      <c r="AK11" s="570"/>
      <c r="AL11" s="571"/>
      <c r="AM11" s="572"/>
      <c r="AN11" s="572"/>
      <c r="AO11" s="572"/>
      <c r="AP11" s="569"/>
      <c r="AQ11" s="570"/>
      <c r="AR11" s="571"/>
      <c r="AS11" s="569"/>
      <c r="AT11" s="570"/>
      <c r="AU11" s="571"/>
      <c r="AV11" s="569"/>
      <c r="AW11" s="570"/>
      <c r="AX11" s="571"/>
      <c r="AY11" s="569"/>
      <c r="AZ11" s="570"/>
      <c r="BA11" s="571"/>
      <c r="BB11" s="569"/>
      <c r="BC11" s="570"/>
      <c r="BD11" s="571"/>
      <c r="BE11" s="569"/>
      <c r="BF11" s="570"/>
      <c r="BG11" s="571"/>
      <c r="BH11" s="569"/>
      <c r="BI11" s="570"/>
      <c r="BJ11" s="571"/>
      <c r="BK11" s="569"/>
      <c r="BL11" s="570"/>
      <c r="BM11" s="571"/>
      <c r="BN11" s="569"/>
      <c r="BO11" s="570"/>
      <c r="BP11" s="571"/>
      <c r="BQ11" s="569"/>
      <c r="BR11" s="570"/>
      <c r="BS11" s="571"/>
      <c r="BT11" s="569"/>
      <c r="BU11" s="570"/>
      <c r="BV11" s="571"/>
      <c r="BW11" s="569"/>
      <c r="BX11" s="570"/>
      <c r="BY11" s="571"/>
      <c r="BZ11" s="569"/>
      <c r="CA11" s="570"/>
      <c r="CB11" s="571"/>
      <c r="CC11" s="569"/>
      <c r="CD11" s="570"/>
      <c r="CE11" s="570"/>
      <c r="CF11" s="572"/>
      <c r="CG11" s="572"/>
      <c r="CH11" s="572"/>
      <c r="CI11" s="569"/>
      <c r="CJ11" s="570"/>
      <c r="CK11" s="571"/>
      <c r="CL11" s="569"/>
      <c r="CM11" s="570"/>
      <c r="CN11" s="571"/>
      <c r="CO11" s="569"/>
      <c r="CP11" s="570"/>
      <c r="CQ11" s="571"/>
      <c r="CR11" s="569"/>
      <c r="CS11" s="570"/>
      <c r="CT11" s="571"/>
      <c r="CU11" s="569"/>
      <c r="CV11" s="570"/>
      <c r="CW11" s="571"/>
      <c r="CX11" s="569"/>
      <c r="CY11" s="570"/>
      <c r="CZ11" s="571"/>
      <c r="DA11" s="569"/>
      <c r="DB11" s="570"/>
      <c r="DC11" s="571"/>
      <c r="DD11" s="569"/>
      <c r="DE11" s="570"/>
      <c r="DF11" s="571"/>
      <c r="DG11" s="569"/>
      <c r="DH11" s="570"/>
      <c r="DI11" s="571"/>
      <c r="DJ11" s="572"/>
      <c r="DK11" s="572"/>
      <c r="DL11" s="572"/>
      <c r="DM11" s="569"/>
      <c r="DN11" s="570"/>
      <c r="DO11" s="571"/>
      <c r="DP11" s="589"/>
      <c r="DQ11" s="590"/>
      <c r="DR11" s="591"/>
      <c r="DS11" s="589" t="s">
        <v>165</v>
      </c>
      <c r="DT11" s="590"/>
      <c r="DU11" s="591"/>
      <c r="DV11" s="586" t="s">
        <v>166</v>
      </c>
      <c r="DW11" s="587"/>
      <c r="DX11" s="588"/>
      <c r="DY11" s="589" t="s">
        <v>167</v>
      </c>
      <c r="DZ11" s="590"/>
      <c r="EA11" s="591"/>
      <c r="EB11" s="589" t="s">
        <v>234</v>
      </c>
      <c r="EC11" s="590"/>
      <c r="ED11" s="591"/>
      <c r="EE11" s="589"/>
      <c r="EF11" s="590"/>
      <c r="EG11" s="591"/>
      <c r="EH11" s="589"/>
      <c r="EI11" s="590"/>
      <c r="EJ11" s="591"/>
      <c r="EK11" s="589"/>
      <c r="EL11" s="590"/>
      <c r="EM11" s="591"/>
      <c r="EN11" s="589"/>
      <c r="EO11" s="590"/>
      <c r="EP11" s="591"/>
      <c r="EQ11" s="569"/>
      <c r="ER11" s="570"/>
      <c r="ES11" s="571"/>
      <c r="ET11" s="569"/>
      <c r="EU11" s="570"/>
      <c r="EV11" s="571"/>
      <c r="EW11" s="569"/>
      <c r="EX11" s="570"/>
      <c r="EY11" s="571"/>
      <c r="EZ11" s="572"/>
      <c r="FA11" s="572"/>
      <c r="FB11" s="572"/>
      <c r="FC11" s="569"/>
      <c r="FD11" s="570"/>
      <c r="FE11" s="571"/>
      <c r="FG11" s="158"/>
      <c r="FH11" s="158"/>
      <c r="FI11" s="158"/>
    </row>
    <row r="12" spans="1:165" s="157" customFormat="1" ht="42.75" customHeight="1">
      <c r="A12" s="572"/>
      <c r="B12" s="572"/>
      <c r="C12" s="284" t="s">
        <v>168</v>
      </c>
      <c r="D12" s="285" t="s">
        <v>169</v>
      </c>
      <c r="E12" s="284" t="s">
        <v>170</v>
      </c>
      <c r="F12" s="284" t="s">
        <v>168</v>
      </c>
      <c r="G12" s="284" t="s">
        <v>169</v>
      </c>
      <c r="H12" s="284" t="s">
        <v>170</v>
      </c>
      <c r="I12" s="284"/>
      <c r="J12" s="284"/>
      <c r="K12" s="284"/>
      <c r="L12" s="284" t="s">
        <v>168</v>
      </c>
      <c r="M12" s="284" t="s">
        <v>169</v>
      </c>
      <c r="N12" s="284" t="s">
        <v>170</v>
      </c>
      <c r="O12" s="284"/>
      <c r="P12" s="284"/>
      <c r="Q12" s="284"/>
      <c r="R12" s="284" t="s">
        <v>168</v>
      </c>
      <c r="S12" s="284" t="s">
        <v>169</v>
      </c>
      <c r="T12" s="284" t="s">
        <v>170</v>
      </c>
      <c r="U12" s="284" t="s">
        <v>168</v>
      </c>
      <c r="V12" s="284" t="s">
        <v>169</v>
      </c>
      <c r="W12" s="284" t="s">
        <v>170</v>
      </c>
      <c r="X12" s="284" t="s">
        <v>168</v>
      </c>
      <c r="Y12" s="284" t="s">
        <v>169</v>
      </c>
      <c r="Z12" s="284" t="s">
        <v>170</v>
      </c>
      <c r="AA12" s="284" t="s">
        <v>168</v>
      </c>
      <c r="AB12" s="284" t="s">
        <v>169</v>
      </c>
      <c r="AC12" s="284" t="s">
        <v>170</v>
      </c>
      <c r="AD12" s="284" t="s">
        <v>168</v>
      </c>
      <c r="AE12" s="284" t="s">
        <v>169</v>
      </c>
      <c r="AF12" s="284" t="s">
        <v>170</v>
      </c>
      <c r="AG12" s="284" t="s">
        <v>168</v>
      </c>
      <c r="AH12" s="284" t="s">
        <v>169</v>
      </c>
      <c r="AI12" s="284" t="s">
        <v>170</v>
      </c>
      <c r="AJ12" s="284" t="s">
        <v>168</v>
      </c>
      <c r="AK12" s="284" t="s">
        <v>169</v>
      </c>
      <c r="AL12" s="284" t="s">
        <v>170</v>
      </c>
      <c r="AM12" s="284" t="s">
        <v>168</v>
      </c>
      <c r="AN12" s="284" t="s">
        <v>169</v>
      </c>
      <c r="AO12" s="284" t="s">
        <v>170</v>
      </c>
      <c r="AP12" s="284" t="s">
        <v>168</v>
      </c>
      <c r="AQ12" s="284" t="s">
        <v>169</v>
      </c>
      <c r="AR12" s="284" t="s">
        <v>170</v>
      </c>
      <c r="AS12" s="284" t="s">
        <v>168</v>
      </c>
      <c r="AT12" s="284" t="s">
        <v>169</v>
      </c>
      <c r="AU12" s="284" t="s">
        <v>170</v>
      </c>
      <c r="AV12" s="284" t="s">
        <v>168</v>
      </c>
      <c r="AW12" s="284" t="s">
        <v>169</v>
      </c>
      <c r="AX12" s="284" t="s">
        <v>170</v>
      </c>
      <c r="AY12" s="284" t="s">
        <v>168</v>
      </c>
      <c r="AZ12" s="284" t="s">
        <v>169</v>
      </c>
      <c r="BA12" s="284" t="s">
        <v>170</v>
      </c>
      <c r="BB12" s="284" t="s">
        <v>168</v>
      </c>
      <c r="BC12" s="284" t="s">
        <v>169</v>
      </c>
      <c r="BD12" s="284" t="s">
        <v>170</v>
      </c>
      <c r="BE12" s="284" t="s">
        <v>168</v>
      </c>
      <c r="BF12" s="284" t="s">
        <v>169</v>
      </c>
      <c r="BG12" s="284" t="s">
        <v>170</v>
      </c>
      <c r="BH12" s="284"/>
      <c r="BI12" s="284"/>
      <c r="BJ12" s="284"/>
      <c r="BK12" s="284" t="s">
        <v>171</v>
      </c>
      <c r="BL12" s="284" t="s">
        <v>169</v>
      </c>
      <c r="BM12" s="284" t="s">
        <v>170</v>
      </c>
      <c r="BN12" s="284" t="s">
        <v>168</v>
      </c>
      <c r="BO12" s="284" t="s">
        <v>169</v>
      </c>
      <c r="BP12" s="284" t="s">
        <v>170</v>
      </c>
      <c r="BQ12" s="284" t="s">
        <v>168</v>
      </c>
      <c r="BR12" s="284" t="s">
        <v>169</v>
      </c>
      <c r="BS12" s="284" t="s">
        <v>170</v>
      </c>
      <c r="BT12" s="284" t="s">
        <v>171</v>
      </c>
      <c r="BU12" s="284" t="s">
        <v>169</v>
      </c>
      <c r="BV12" s="284" t="s">
        <v>170</v>
      </c>
      <c r="BW12" s="284" t="s">
        <v>171</v>
      </c>
      <c r="BX12" s="284" t="s">
        <v>169</v>
      </c>
      <c r="BY12" s="284" t="s">
        <v>170</v>
      </c>
      <c r="BZ12" s="284" t="s">
        <v>171</v>
      </c>
      <c r="CA12" s="284" t="s">
        <v>169</v>
      </c>
      <c r="CB12" s="284" t="s">
        <v>170</v>
      </c>
      <c r="CC12" s="284" t="s">
        <v>171</v>
      </c>
      <c r="CD12" s="284" t="s">
        <v>169</v>
      </c>
      <c r="CE12" s="284" t="s">
        <v>170</v>
      </c>
      <c r="CF12" s="284" t="s">
        <v>168</v>
      </c>
      <c r="CG12" s="284" t="s">
        <v>169</v>
      </c>
      <c r="CH12" s="284" t="s">
        <v>170</v>
      </c>
      <c r="CI12" s="284" t="s">
        <v>168</v>
      </c>
      <c r="CJ12" s="284" t="s">
        <v>169</v>
      </c>
      <c r="CK12" s="284" t="s">
        <v>170</v>
      </c>
      <c r="CL12" s="284" t="s">
        <v>168</v>
      </c>
      <c r="CM12" s="284" t="s">
        <v>169</v>
      </c>
      <c r="CN12" s="284" t="s">
        <v>170</v>
      </c>
      <c r="CO12" s="284" t="s">
        <v>168</v>
      </c>
      <c r="CP12" s="284" t="s">
        <v>169</v>
      </c>
      <c r="CQ12" s="284" t="s">
        <v>170</v>
      </c>
      <c r="CR12" s="284" t="s">
        <v>168</v>
      </c>
      <c r="CS12" s="284" t="s">
        <v>169</v>
      </c>
      <c r="CT12" s="284" t="s">
        <v>170</v>
      </c>
      <c r="CU12" s="284" t="s">
        <v>168</v>
      </c>
      <c r="CV12" s="284" t="s">
        <v>169</v>
      </c>
      <c r="CW12" s="284" t="s">
        <v>170</v>
      </c>
      <c r="CX12" s="284" t="s">
        <v>168</v>
      </c>
      <c r="CY12" s="284" t="s">
        <v>169</v>
      </c>
      <c r="CZ12" s="284" t="s">
        <v>170</v>
      </c>
      <c r="DA12" s="284" t="s">
        <v>168</v>
      </c>
      <c r="DB12" s="284" t="s">
        <v>169</v>
      </c>
      <c r="DC12" s="284" t="s">
        <v>170</v>
      </c>
      <c r="DD12" s="284" t="s">
        <v>168</v>
      </c>
      <c r="DE12" s="284" t="s">
        <v>169</v>
      </c>
      <c r="DF12" s="284" t="s">
        <v>170</v>
      </c>
      <c r="DG12" s="284" t="s">
        <v>168</v>
      </c>
      <c r="DH12" s="284" t="s">
        <v>169</v>
      </c>
      <c r="DI12" s="284" t="s">
        <v>170</v>
      </c>
      <c r="DJ12" s="284" t="s">
        <v>168</v>
      </c>
      <c r="DK12" s="284" t="s">
        <v>169</v>
      </c>
      <c r="DL12" s="284" t="s">
        <v>170</v>
      </c>
      <c r="DM12" s="284" t="s">
        <v>168</v>
      </c>
      <c r="DN12" s="284" t="s">
        <v>169</v>
      </c>
      <c r="DO12" s="284" t="s">
        <v>170</v>
      </c>
      <c r="DP12" s="284" t="s">
        <v>168</v>
      </c>
      <c r="DQ12" s="284" t="s">
        <v>169</v>
      </c>
      <c r="DR12" s="284" t="s">
        <v>170</v>
      </c>
      <c r="DS12" s="284" t="s">
        <v>168</v>
      </c>
      <c r="DT12" s="284" t="s">
        <v>169</v>
      </c>
      <c r="DU12" s="284" t="s">
        <v>170</v>
      </c>
      <c r="DV12" s="284" t="s">
        <v>168</v>
      </c>
      <c r="DW12" s="284" t="s">
        <v>169</v>
      </c>
      <c r="DX12" s="284" t="s">
        <v>170</v>
      </c>
      <c r="DY12" s="284" t="s">
        <v>168</v>
      </c>
      <c r="DZ12" s="284" t="s">
        <v>169</v>
      </c>
      <c r="EA12" s="284" t="s">
        <v>170</v>
      </c>
      <c r="EB12" s="284" t="s">
        <v>168</v>
      </c>
      <c r="EC12" s="284" t="s">
        <v>169</v>
      </c>
      <c r="ED12" s="284" t="s">
        <v>170</v>
      </c>
      <c r="EE12" s="284" t="s">
        <v>168</v>
      </c>
      <c r="EF12" s="284" t="s">
        <v>169</v>
      </c>
      <c r="EG12" s="284" t="s">
        <v>170</v>
      </c>
      <c r="EH12" s="284" t="s">
        <v>168</v>
      </c>
      <c r="EI12" s="284" t="s">
        <v>169</v>
      </c>
      <c r="EJ12" s="284" t="s">
        <v>170</v>
      </c>
      <c r="EK12" s="284" t="s">
        <v>168</v>
      </c>
      <c r="EL12" s="284" t="s">
        <v>169</v>
      </c>
      <c r="EM12" s="284" t="s">
        <v>170</v>
      </c>
      <c r="EN12" s="284" t="s">
        <v>168</v>
      </c>
      <c r="EO12" s="284" t="s">
        <v>169</v>
      </c>
      <c r="EP12" s="284" t="s">
        <v>170</v>
      </c>
      <c r="EQ12" s="284" t="s">
        <v>168</v>
      </c>
      <c r="ER12" s="284" t="s">
        <v>169</v>
      </c>
      <c r="ES12" s="284" t="s">
        <v>170</v>
      </c>
      <c r="ET12" s="284" t="s">
        <v>168</v>
      </c>
      <c r="EU12" s="284" t="s">
        <v>169</v>
      </c>
      <c r="EV12" s="284" t="s">
        <v>170</v>
      </c>
      <c r="EW12" s="284" t="s">
        <v>168</v>
      </c>
      <c r="EX12" s="284" t="s">
        <v>169</v>
      </c>
      <c r="EY12" s="284" t="s">
        <v>170</v>
      </c>
      <c r="EZ12" s="284" t="s">
        <v>168</v>
      </c>
      <c r="FA12" s="284" t="s">
        <v>169</v>
      </c>
      <c r="FB12" s="284" t="s">
        <v>170</v>
      </c>
      <c r="FC12" s="284" t="s">
        <v>168</v>
      </c>
      <c r="FD12" s="284" t="s">
        <v>169</v>
      </c>
      <c r="FE12" s="284" t="s">
        <v>170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5"/>
      <c r="P13" s="415"/>
      <c r="Q13" s="415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282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2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1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8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8">
        <f t="shared" ref="FC14:FC29" si="14">SUM(C14-DM14)</f>
        <v>-761.5639599999995</v>
      </c>
      <c r="FD14" s="418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283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3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89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8">
        <f t="shared" si="14"/>
        <v>-1794.7397900000069</v>
      </c>
      <c r="FD15" s="418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284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2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89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8">
        <f t="shared" si="14"/>
        <v>-1106.9668699999966</v>
      </c>
      <c r="FD16" s="418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285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3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89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8">
        <f t="shared" si="14"/>
        <v>-2080.3982800000013</v>
      </c>
      <c r="FD17" s="418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286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2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0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19">
        <f t="shared" si="14"/>
        <v>-2305.2303199999951</v>
      </c>
      <c r="FD18" s="419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287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3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89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19">
        <f t="shared" si="14"/>
        <v>-753.31070999999793</v>
      </c>
      <c r="FD19" s="420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288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2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89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8">
        <f t="shared" si="14"/>
        <v>-310.18125999999938</v>
      </c>
      <c r="FD20" s="418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289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3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89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8">
        <f t="shared" si="14"/>
        <v>-659.32935999999609</v>
      </c>
      <c r="FD21" s="418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290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3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0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19">
        <f t="shared" si="14"/>
        <v>-530.02748000000065</v>
      </c>
      <c r="FD22" s="419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291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3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89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8">
        <f t="shared" si="14"/>
        <v>-62.656279999999242</v>
      </c>
      <c r="FD23" s="418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292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3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89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0">
        <f t="shared" si="14"/>
        <v>-328.18882000000121</v>
      </c>
      <c r="FD24" s="420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293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3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0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19">
        <f t="shared" si="14"/>
        <v>-327.20116000000235</v>
      </c>
      <c r="FD25" s="419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294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3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89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0">
        <f t="shared" si="14"/>
        <v>-384.86571000000004</v>
      </c>
      <c r="FD26" s="420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295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3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89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8">
        <f t="shared" si="14"/>
        <v>-1002.1408400000018</v>
      </c>
      <c r="FD27" s="418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296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3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89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8">
        <f t="shared" si="14"/>
        <v>-942.68691000000035</v>
      </c>
      <c r="FD28" s="418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297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3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8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8">
        <f t="shared" si="14"/>
        <v>-378.59134999999696</v>
      </c>
      <c r="FD29" s="418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4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8"/>
      <c r="CN30" s="388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8"/>
      <c r="FD30" s="418"/>
      <c r="FE30" s="291"/>
      <c r="FG30" s="160"/>
      <c r="FI30" s="160"/>
    </row>
    <row r="31" spans="1:176" s="163" customFormat="1" ht="18.75">
      <c r="A31" s="584" t="s">
        <v>172</v>
      </c>
      <c r="B31" s="585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5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6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1">
        <f>SUM(CM14:CM29)</f>
        <v>0</v>
      </c>
      <c r="CN31" s="391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8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  <customSheetView guid="{F85EE840-0C31-454A-8951-832C2E9E0600}" scale="70" showPageBreaks="1" printArea="1" hiddenColumns="1" state="hidden" view="pageBreakPreview" topLeftCell="A4">
      <selection activeCell="D73" sqref="D73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11"/>
    </customSheetView>
    <customSheetView guid="{F1E84C44-1ACD-474A-BDE0-C7088DB6C590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2"/>
    </customSheetView>
  </customSheetViews>
  <mergeCells count="69">
    <mergeCell ref="CU9:CW11"/>
    <mergeCell ref="DA9:DC11"/>
    <mergeCell ref="DJ9:DL11"/>
    <mergeCell ref="EH9:EJ11"/>
    <mergeCell ref="DS11:DU11"/>
    <mergeCell ref="EB11:ED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3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98" t="s">
        <v>410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47.2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220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259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261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267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260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269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129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219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122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217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216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124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125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214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236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404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212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406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223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252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276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0">
        <f>SUM(C38,C39,C48)</f>
        <v>14647.336230000001</v>
      </c>
      <c r="D49" s="371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299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394</v>
      </c>
      <c r="D52" s="399" t="s">
        <v>409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210</v>
      </c>
      <c r="B68" s="47" t="s">
        <v>211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330</v>
      </c>
      <c r="B69" s="47" t="s">
        <v>331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225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109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110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111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112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113</v>
      </c>
      <c r="C96" s="371">
        <f>C54+C62+C64+C70+C75+C79+C86</f>
        <v>15025.927579999998</v>
      </c>
      <c r="D96" s="371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114</v>
      </c>
      <c r="B98" s="109"/>
      <c r="C98" s="127"/>
      <c r="D98" s="110"/>
    </row>
    <row r="99" spans="1:4" s="111" customFormat="1" ht="13.5" customHeight="1">
      <c r="A99" s="112" t="s">
        <v>115</v>
      </c>
      <c r="B99" s="112"/>
      <c r="C99" s="116" t="s">
        <v>116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5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6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7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9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  <customSheetView guid="{F1E84C44-1ACD-474A-BDE0-C7088DB6C590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xl/worksheets/sheet21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334</v>
      </c>
      <c r="AO1" t="s">
        <v>335</v>
      </c>
      <c r="AP1" t="s">
        <v>336</v>
      </c>
      <c r="AS1" t="s">
        <v>337</v>
      </c>
      <c r="AW1">
        <v>187.4</v>
      </c>
      <c r="AX1" t="s">
        <v>338</v>
      </c>
      <c r="AY1" t="s">
        <v>339</v>
      </c>
    </row>
    <row r="2" spans="32:51">
      <c r="AF2" t="s">
        <v>340</v>
      </c>
      <c r="AJ2" t="s">
        <v>341</v>
      </c>
    </row>
    <row r="3" spans="32:51">
      <c r="AF3" t="s">
        <v>343</v>
      </c>
      <c r="AH3" t="s">
        <v>342</v>
      </c>
      <c r="AJ3" t="s">
        <v>343</v>
      </c>
      <c r="AN3" t="s">
        <v>342</v>
      </c>
      <c r="AO3" t="s">
        <v>342</v>
      </c>
      <c r="AP3" t="s">
        <v>342</v>
      </c>
      <c r="AS3" t="s">
        <v>344</v>
      </c>
      <c r="AT3" t="s">
        <v>345</v>
      </c>
      <c r="AU3" t="s">
        <v>346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347</v>
      </c>
      <c r="AU4" t="s">
        <v>348</v>
      </c>
      <c r="AV4" t="s">
        <v>349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350</v>
      </c>
      <c r="AU5" t="s">
        <v>348</v>
      </c>
      <c r="AV5" t="s">
        <v>351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352</v>
      </c>
      <c r="AU6" t="s">
        <v>348</v>
      </c>
      <c r="AV6" t="s">
        <v>351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353</v>
      </c>
      <c r="AU7" t="s">
        <v>348</v>
      </c>
      <c r="AV7" t="s">
        <v>354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355</v>
      </c>
      <c r="AU8" t="s">
        <v>348</v>
      </c>
      <c r="AV8" t="s">
        <v>356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357</v>
      </c>
      <c r="AU9" t="s">
        <v>348</v>
      </c>
      <c r="AV9" t="s">
        <v>358</v>
      </c>
      <c r="AW9" t="s">
        <v>359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360</v>
      </c>
      <c r="AU10" t="s">
        <v>348</v>
      </c>
      <c r="AV10" t="s">
        <v>361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362</v>
      </c>
      <c r="AU11" t="s">
        <v>348</v>
      </c>
      <c r="AV11" t="s">
        <v>363</v>
      </c>
      <c r="AW11" t="s">
        <v>359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364</v>
      </c>
      <c r="AU12" t="s">
        <v>348</v>
      </c>
      <c r="AV12" t="s">
        <v>365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366</v>
      </c>
      <c r="AU13" t="s">
        <v>348</v>
      </c>
      <c r="AV13" t="s">
        <v>367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368</v>
      </c>
      <c r="AU14" t="s">
        <v>348</v>
      </c>
      <c r="AV14" t="s">
        <v>354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369</v>
      </c>
      <c r="AU15" t="s">
        <v>348</v>
      </c>
      <c r="AV15" t="s">
        <v>370</v>
      </c>
      <c r="AW15" t="s">
        <v>371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372</v>
      </c>
      <c r="AU16" t="s">
        <v>348</v>
      </c>
      <c r="AV16" t="s">
        <v>351</v>
      </c>
      <c r="AW16" t="s">
        <v>373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374</v>
      </c>
      <c r="AU17" t="s">
        <v>348</v>
      </c>
      <c r="AV17" t="s">
        <v>375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376</v>
      </c>
      <c r="AU18" t="s">
        <v>348</v>
      </c>
      <c r="AV18" t="s">
        <v>351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377</v>
      </c>
      <c r="AU19" t="s">
        <v>378</v>
      </c>
      <c r="AV19" t="s">
        <v>361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379</v>
      </c>
      <c r="AY20" t="s">
        <v>380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  <customSheetView guid="{F1E84C44-1ACD-474A-BDE0-C7088DB6C590}" hiddenRows="1" state="hidden">
      <selection activeCell="B100" sqref="B100"/>
      <pageMargins left="0.7" right="0.7" top="0.75" bottom="0.75" header="0.3" footer="0.3"/>
      <pageSetup paperSize="9" orientation="portrait" verticalDpi="0" r:id="rId11"/>
    </customSheetView>
  </customSheetViews>
  <pageMargins left="0.7" right="0.7" top="0.75" bottom="0.75" header="0.3" footer="0.3"/>
  <pageSetup paperSize="9" orientation="portrait" verticalDpi="0" r:id="rId1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3"/>
    </customSheetView>
    <customSheetView guid="{1718F1EE-9F48-4DBE-9531-3B70F9C4A5DD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  <customSheetView guid="{F1E84C44-1ACD-474A-BDE0-C7088DB6C590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6"/>
    </row>
    <row r="30" spans="12:12" ht="18">
      <c r="L30" s="416"/>
    </row>
    <row r="31" spans="12:12" ht="18">
      <c r="L31" s="416"/>
    </row>
    <row r="32" spans="12:12" ht="18">
      <c r="L32" s="416"/>
    </row>
    <row r="33" spans="12:12" ht="18">
      <c r="L33" s="417"/>
    </row>
    <row r="34" spans="12:12" ht="18">
      <c r="L34" s="416"/>
    </row>
    <row r="35" spans="12:12" ht="18">
      <c r="L35" s="416"/>
    </row>
    <row r="36" spans="12:12" ht="18">
      <c r="L36" s="416"/>
    </row>
    <row r="37" spans="12:12" ht="18">
      <c r="L37" s="417"/>
    </row>
    <row r="38" spans="12:12" ht="18">
      <c r="L38" s="416"/>
    </row>
    <row r="39" spans="12:12" ht="18">
      <c r="L39" s="416"/>
    </row>
    <row r="40" spans="12:12" ht="18">
      <c r="L40" s="417"/>
    </row>
    <row r="41" spans="12:12" ht="18">
      <c r="L41" s="416"/>
    </row>
    <row r="42" spans="12:12" ht="18">
      <c r="L42" s="416"/>
    </row>
    <row r="43" spans="12:12" ht="18">
      <c r="L43" s="416"/>
    </row>
    <row r="44" spans="12:12" ht="18">
      <c r="L44" s="416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2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  <customSheetView guid="{F1E84C44-1ACD-474A-BDE0-C7088DB6C590}" state="hidden">
      <selection activeCell="D1" sqref="D1: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pageMargins left="0.7" right="0.7" top="0.75" bottom="0.75" header="0.3" footer="0.3"/>
      <pageSetup paperSize="9" orientation="portrait" r:id="rId2"/>
    </customSheetView>
    <customSheetView guid="{1718F1EE-9F48-4DBE-9531-3B70F9C4A5DD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202"/>
  <sheetViews>
    <sheetView tabSelected="1" view="pageBreakPreview" zoomScale="62" zoomScaleSheetLayoutView="62" workbookViewId="0">
      <selection activeCell="D87" sqref="D87"/>
    </sheetView>
  </sheetViews>
  <sheetFormatPr defaultRowHeight="15.75"/>
  <cols>
    <col min="1" max="1" width="21" style="58" customWidth="1"/>
    <col min="2" max="2" width="83.28515625" style="59" customWidth="1"/>
    <col min="3" max="3" width="31.140625" style="62" customWidth="1"/>
    <col min="4" max="4" width="30.5703125" style="62" customWidth="1"/>
    <col min="5" max="5" width="19.28515625" style="62" customWidth="1"/>
    <col min="6" max="6" width="32.14062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7" t="s">
        <v>440</v>
      </c>
      <c r="B1" s="428"/>
      <c r="C1" s="428"/>
      <c r="D1" s="428"/>
      <c r="E1" s="428"/>
      <c r="F1" s="428"/>
      <c r="G1" s="425"/>
    </row>
    <row r="2" spans="1:7" ht="23.25" thickBot="1">
      <c r="A2" s="426" t="s">
        <v>561</v>
      </c>
      <c r="B2" s="428"/>
      <c r="C2" s="428"/>
      <c r="D2" s="428"/>
      <c r="E2" s="428"/>
      <c r="F2" s="428"/>
      <c r="G2" s="425"/>
    </row>
    <row r="3" spans="1:7" ht="23.25" thickBot="1">
      <c r="A3" s="506"/>
      <c r="B3" s="507"/>
      <c r="C3" s="446" t="s">
        <v>552</v>
      </c>
      <c r="D3" s="447"/>
      <c r="E3" s="448"/>
      <c r="F3" s="449" t="s">
        <v>553</v>
      </c>
      <c r="G3" s="450"/>
    </row>
    <row r="4" spans="1:7" ht="71.25" customHeight="1">
      <c r="A4" s="504" t="s">
        <v>441</v>
      </c>
      <c r="B4" s="505" t="s">
        <v>528</v>
      </c>
      <c r="C4" s="495" t="s">
        <v>446</v>
      </c>
      <c r="D4" s="496" t="s">
        <v>562</v>
      </c>
      <c r="E4" s="497" t="s">
        <v>308</v>
      </c>
      <c r="F4" s="495" t="s">
        <v>563</v>
      </c>
      <c r="G4" s="497" t="s">
        <v>448</v>
      </c>
    </row>
    <row r="5" spans="1:7" s="6" customFormat="1" ht="26.25">
      <c r="A5" s="347"/>
      <c r="B5" s="429" t="s">
        <v>4</v>
      </c>
      <c r="C5" s="451">
        <f>C6+C13+C18+C26+C28+C32+C8</f>
        <v>276970.30000000005</v>
      </c>
      <c r="D5" s="452">
        <f>D6+D13+D18+D26+D28+D32+D8</f>
        <v>203441.67234799999</v>
      </c>
      <c r="E5" s="453">
        <f t="shared" ref="E5:E15" si="0">SUM(D5/C5*100)</f>
        <v>73.452522652428783</v>
      </c>
      <c r="F5" s="451">
        <f>SUM(F6+F8+F13+F18+F26+F28+F32)</f>
        <v>115470.14401000002</v>
      </c>
      <c r="G5" s="453">
        <f>SUM(D5/F5*100)</f>
        <v>176.1855188561828</v>
      </c>
    </row>
    <row r="6" spans="1:7" s="6" customFormat="1" ht="26.25">
      <c r="A6" s="347">
        <v>1010000</v>
      </c>
      <c r="B6" s="429" t="s">
        <v>5</v>
      </c>
      <c r="C6" s="451">
        <f>C7</f>
        <v>198179.1</v>
      </c>
      <c r="D6" s="452">
        <f>D7</f>
        <v>129042.42299000001</v>
      </c>
      <c r="E6" s="453">
        <f t="shared" si="0"/>
        <v>65.114042293057139</v>
      </c>
      <c r="F6" s="451">
        <f>SUM(F7)</f>
        <v>78533.367310000001</v>
      </c>
      <c r="G6" s="453">
        <f t="shared" ref="G6:G72" si="1">SUM(D6/F6*100)</f>
        <v>164.31540809987459</v>
      </c>
    </row>
    <row r="7" spans="1:7" ht="26.25">
      <c r="A7" s="348">
        <v>1010200001</v>
      </c>
      <c r="B7" s="430" t="s">
        <v>220</v>
      </c>
      <c r="C7" s="454">
        <v>198179.1</v>
      </c>
      <c r="D7" s="455">
        <v>129042.42299000001</v>
      </c>
      <c r="E7" s="453">
        <f t="shared" si="0"/>
        <v>65.114042293057139</v>
      </c>
      <c r="F7" s="455">
        <v>78533.367310000001</v>
      </c>
      <c r="G7" s="453">
        <f t="shared" si="1"/>
        <v>164.31540809987459</v>
      </c>
    </row>
    <row r="8" spans="1:7" ht="40.5">
      <c r="A8" s="347">
        <v>1030000</v>
      </c>
      <c r="B8" s="431" t="s">
        <v>259</v>
      </c>
      <c r="C8" s="451">
        <f>C9+C11+C10</f>
        <v>19878.5</v>
      </c>
      <c r="D8" s="452">
        <f>D9+D11+D10+D12</f>
        <v>12134.425869999999</v>
      </c>
      <c r="E8" s="453">
        <f t="shared" si="0"/>
        <v>61.042965364589875</v>
      </c>
      <c r="F8" s="451">
        <f>SUM(F9+F10+F11+F12)</f>
        <v>10798.258689999999</v>
      </c>
      <c r="G8" s="453">
        <f t="shared" si="1"/>
        <v>112.37391340918134</v>
      </c>
    </row>
    <row r="9" spans="1:7" ht="26.25">
      <c r="A9" s="348">
        <v>1030223001</v>
      </c>
      <c r="B9" s="430" t="s">
        <v>261</v>
      </c>
      <c r="C9" s="454">
        <v>8500</v>
      </c>
      <c r="D9" s="455">
        <v>6222.9503299999997</v>
      </c>
      <c r="E9" s="453">
        <f t="shared" si="0"/>
        <v>73.21118035294117</v>
      </c>
      <c r="F9" s="455">
        <v>5549.4531900000002</v>
      </c>
      <c r="G9" s="453">
        <f t="shared" si="1"/>
        <v>112.13627932232365</v>
      </c>
    </row>
    <row r="10" spans="1:7" ht="26.25">
      <c r="A10" s="348">
        <v>1030224001</v>
      </c>
      <c r="B10" s="430" t="s">
        <v>267</v>
      </c>
      <c r="C10" s="454">
        <v>58.5</v>
      </c>
      <c r="D10" s="455">
        <v>35.725380000000001</v>
      </c>
      <c r="E10" s="453">
        <f t="shared" si="0"/>
        <v>61.06902564102564</v>
      </c>
      <c r="F10" s="455">
        <v>29.78669</v>
      </c>
      <c r="G10" s="453">
        <f t="shared" si="1"/>
        <v>119.93739485656178</v>
      </c>
    </row>
    <row r="11" spans="1:7" ht="26.25">
      <c r="A11" s="348">
        <v>1030225001</v>
      </c>
      <c r="B11" s="430" t="s">
        <v>260</v>
      </c>
      <c r="C11" s="454">
        <v>11320</v>
      </c>
      <c r="D11" s="455">
        <v>6609.0954000000002</v>
      </c>
      <c r="E11" s="453">
        <f t="shared" si="0"/>
        <v>58.38423498233216</v>
      </c>
      <c r="F11" s="455">
        <v>5887.7533899999999</v>
      </c>
      <c r="G11" s="453">
        <f t="shared" si="1"/>
        <v>112.25156629734454</v>
      </c>
    </row>
    <row r="12" spans="1:7" ht="26.25">
      <c r="A12" s="348">
        <v>1030226001</v>
      </c>
      <c r="B12" s="430" t="s">
        <v>269</v>
      </c>
      <c r="C12" s="454">
        <v>0</v>
      </c>
      <c r="D12" s="455">
        <v>-733.34523999999999</v>
      </c>
      <c r="E12" s="453" t="e">
        <f t="shared" si="0"/>
        <v>#DIV/0!</v>
      </c>
      <c r="F12" s="455">
        <v>-668.73458000000005</v>
      </c>
      <c r="G12" s="453">
        <f t="shared" si="1"/>
        <v>109.66162988012374</v>
      </c>
    </row>
    <row r="13" spans="1:7" s="6" customFormat="1" ht="26.25">
      <c r="A13" s="347">
        <v>1050000</v>
      </c>
      <c r="B13" s="429" t="s">
        <v>6</v>
      </c>
      <c r="C13" s="451">
        <f>SUM(C14:C17)</f>
        <v>26450</v>
      </c>
      <c r="D13" s="452">
        <f>SUM(D14:D17)</f>
        <v>53079.798319999994</v>
      </c>
      <c r="E13" s="453">
        <f t="shared" si="0"/>
        <v>200.67976680529301</v>
      </c>
      <c r="F13" s="451">
        <f>SUM(F14+F15+F16+F17)</f>
        <v>18980.55791</v>
      </c>
      <c r="G13" s="453">
        <f t="shared" si="1"/>
        <v>279.65352004766231</v>
      </c>
    </row>
    <row r="14" spans="1:7" s="6" customFormat="1" ht="26.25">
      <c r="A14" s="348">
        <v>1050100000</v>
      </c>
      <c r="B14" s="432" t="s">
        <v>391</v>
      </c>
      <c r="C14" s="454">
        <v>21000</v>
      </c>
      <c r="D14" s="457">
        <v>22632.484659999998</v>
      </c>
      <c r="E14" s="453">
        <f t="shared" si="0"/>
        <v>107.77373647619046</v>
      </c>
      <c r="F14" s="457">
        <v>15942.128769999999</v>
      </c>
      <c r="G14" s="453">
        <f t="shared" si="1"/>
        <v>141.96651517826123</v>
      </c>
    </row>
    <row r="15" spans="1:7" ht="26.25">
      <c r="A15" s="348">
        <v>1050200000</v>
      </c>
      <c r="B15" s="432" t="s">
        <v>228</v>
      </c>
      <c r="C15" s="458">
        <v>0</v>
      </c>
      <c r="D15" s="455">
        <v>10.066459999999999</v>
      </c>
      <c r="E15" s="453" t="e">
        <f t="shared" si="0"/>
        <v>#DIV/0!</v>
      </c>
      <c r="F15" s="455">
        <v>-56.594320000000003</v>
      </c>
      <c r="G15" s="453">
        <f t="shared" si="1"/>
        <v>-17.787050007845309</v>
      </c>
    </row>
    <row r="16" spans="1:7" ht="23.25" customHeight="1">
      <c r="A16" s="348">
        <v>1050300000</v>
      </c>
      <c r="B16" s="432" t="s">
        <v>221</v>
      </c>
      <c r="C16" s="458">
        <v>2950</v>
      </c>
      <c r="D16" s="455">
        <v>27930.857349999998</v>
      </c>
      <c r="E16" s="453">
        <f t="shared" ref="E16:E45" si="2">SUM(D16/C16*100)</f>
        <v>946.80872372881345</v>
      </c>
      <c r="F16" s="455">
        <v>2402.1282799999999</v>
      </c>
      <c r="G16" s="453">
        <f t="shared" si="1"/>
        <v>1162.7546115064263</v>
      </c>
    </row>
    <row r="17" spans="1:7" ht="40.5">
      <c r="A17" s="348">
        <v>1050400002</v>
      </c>
      <c r="B17" s="430" t="s">
        <v>249</v>
      </c>
      <c r="C17" s="458">
        <v>2500</v>
      </c>
      <c r="D17" s="455">
        <v>2506.38985</v>
      </c>
      <c r="E17" s="453">
        <f t="shared" si="2"/>
        <v>100.25559399999999</v>
      </c>
      <c r="F17" s="455">
        <v>692.89517999999998</v>
      </c>
      <c r="G17" s="453">
        <f t="shared" si="1"/>
        <v>361.72713021325967</v>
      </c>
    </row>
    <row r="18" spans="1:7" s="6" customFormat="1" ht="24" customHeight="1">
      <c r="A18" s="347">
        <v>1060000</v>
      </c>
      <c r="B18" s="429" t="s">
        <v>129</v>
      </c>
      <c r="C18" s="451">
        <f>SUM(C20+C23+C19)</f>
        <v>27252.7</v>
      </c>
      <c r="D18" s="451">
        <f>SUM(D20+D23+D19)</f>
        <v>7201.6030179999998</v>
      </c>
      <c r="E18" s="453">
        <f t="shared" si="2"/>
        <v>26.425282698594998</v>
      </c>
      <c r="F18" s="451">
        <f>SUM(F19+F20+F23)</f>
        <v>6639.5631600000006</v>
      </c>
      <c r="G18" s="453">
        <f t="shared" si="1"/>
        <v>108.46501259881079</v>
      </c>
    </row>
    <row r="19" spans="1:7" s="6" customFormat="1" ht="18" customHeight="1">
      <c r="A19" s="348">
        <v>1060100000</v>
      </c>
      <c r="B19" s="432" t="s">
        <v>8</v>
      </c>
      <c r="C19" s="454">
        <v>7500</v>
      </c>
      <c r="D19" s="455">
        <v>1342.5573300000001</v>
      </c>
      <c r="E19" s="453">
        <f t="shared" si="2"/>
        <v>17.900764400000003</v>
      </c>
      <c r="F19" s="455">
        <v>618.72414000000003</v>
      </c>
      <c r="G19" s="453">
        <f t="shared" si="1"/>
        <v>216.98803120886799</v>
      </c>
    </row>
    <row r="20" spans="1:7" s="6" customFormat="1" ht="21.75" customHeight="1">
      <c r="A20" s="348">
        <v>1060400000</v>
      </c>
      <c r="B20" s="429" t="s">
        <v>462</v>
      </c>
      <c r="C20" s="454">
        <f>SUM(C22+C21)</f>
        <v>2952.7</v>
      </c>
      <c r="D20" s="454">
        <f>SUM(D22+D21)</f>
        <v>538.834878</v>
      </c>
      <c r="E20" s="453">
        <f t="shared" si="2"/>
        <v>18.248886713855118</v>
      </c>
      <c r="F20" s="455">
        <f>SUM(F21:F22)</f>
        <v>461.55519000000004</v>
      </c>
      <c r="G20" s="453">
        <f t="shared" si="1"/>
        <v>116.74332553816586</v>
      </c>
    </row>
    <row r="21" spans="1:7" s="6" customFormat="1" ht="21.75" customHeight="1">
      <c r="A21" s="348"/>
      <c r="B21" s="510" t="s">
        <v>460</v>
      </c>
      <c r="C21" s="454">
        <v>300</v>
      </c>
      <c r="D21" s="455">
        <v>158.73442800000001</v>
      </c>
      <c r="E21" s="453">
        <f t="shared" si="2"/>
        <v>52.911476</v>
      </c>
      <c r="F21" s="455">
        <v>197.34106</v>
      </c>
      <c r="G21" s="453">
        <f t="shared" si="1"/>
        <v>80.436594391456097</v>
      </c>
    </row>
    <row r="22" spans="1:7" s="6" customFormat="1" ht="21.75" customHeight="1">
      <c r="A22" s="348"/>
      <c r="B22" s="510" t="s">
        <v>461</v>
      </c>
      <c r="C22" s="454">
        <v>2652.7</v>
      </c>
      <c r="D22" s="455">
        <v>380.10045000000002</v>
      </c>
      <c r="E22" s="453">
        <f t="shared" si="2"/>
        <v>14.328814038526785</v>
      </c>
      <c r="F22" s="455">
        <v>264.21413000000001</v>
      </c>
      <c r="G22" s="453">
        <f t="shared" si="1"/>
        <v>143.86075793902469</v>
      </c>
    </row>
    <row r="23" spans="1:7" ht="31.5" customHeight="1">
      <c r="A23" s="348">
        <v>1060600000</v>
      </c>
      <c r="B23" s="429" t="s">
        <v>449</v>
      </c>
      <c r="C23" s="454">
        <f>SUM(C24:C25)</f>
        <v>16800</v>
      </c>
      <c r="D23" s="455">
        <f>SUM(D24:D25)</f>
        <v>5320.2108100000005</v>
      </c>
      <c r="E23" s="453">
        <f t="shared" si="2"/>
        <v>31.667921488095242</v>
      </c>
      <c r="F23" s="455">
        <f>SUM(F24:F25)</f>
        <v>5559.2838300000003</v>
      </c>
      <c r="G23" s="453">
        <f t="shared" si="1"/>
        <v>95.699571611906705</v>
      </c>
    </row>
    <row r="24" spans="1:7" ht="31.5" customHeight="1">
      <c r="A24" s="348"/>
      <c r="B24" s="510" t="s">
        <v>554</v>
      </c>
      <c r="C24" s="454">
        <v>4300</v>
      </c>
      <c r="D24" s="455">
        <v>4151.8614900000002</v>
      </c>
      <c r="E24" s="453">
        <f t="shared" si="2"/>
        <v>96.554918372093027</v>
      </c>
      <c r="F24" s="455">
        <v>4912.0013600000002</v>
      </c>
      <c r="G24" s="453">
        <f t="shared" si="1"/>
        <v>84.524844064782584</v>
      </c>
    </row>
    <row r="25" spans="1:7" ht="31.5" customHeight="1">
      <c r="A25" s="348"/>
      <c r="B25" s="510" t="s">
        <v>463</v>
      </c>
      <c r="C25" s="454">
        <v>12500</v>
      </c>
      <c r="D25" s="455">
        <v>1168.34932</v>
      </c>
      <c r="E25" s="453">
        <f t="shared" si="2"/>
        <v>9.3467945600000011</v>
      </c>
      <c r="F25" s="455">
        <v>647.28246999999999</v>
      </c>
      <c r="G25" s="453">
        <f t="shared" si="1"/>
        <v>180.5006892894844</v>
      </c>
    </row>
    <row r="26" spans="1:7" s="6" customFormat="1" ht="42" customHeight="1">
      <c r="A26" s="347">
        <v>1070000</v>
      </c>
      <c r="B26" s="431" t="s">
        <v>9</v>
      </c>
      <c r="C26" s="451">
        <f>SUM(C27)</f>
        <v>2300</v>
      </c>
      <c r="D26" s="511">
        <f>SUM(D27)</f>
        <v>212.964</v>
      </c>
      <c r="E26" s="453">
        <f t="shared" si="2"/>
        <v>9.2593043478260881</v>
      </c>
      <c r="F26" s="451">
        <f>SUM(F27)</f>
        <v>-606.38526000000002</v>
      </c>
      <c r="G26" s="453">
        <f t="shared" si="1"/>
        <v>-35.120246821303006</v>
      </c>
    </row>
    <row r="27" spans="1:7" ht="36.75" customHeight="1">
      <c r="A27" s="348">
        <v>1070102001</v>
      </c>
      <c r="B27" s="430" t="s">
        <v>229</v>
      </c>
      <c r="C27" s="454">
        <v>2300</v>
      </c>
      <c r="D27" s="455">
        <v>212.964</v>
      </c>
      <c r="E27" s="453">
        <f t="shared" si="2"/>
        <v>9.2593043478260881</v>
      </c>
      <c r="F27" s="455">
        <v>-606.38526000000002</v>
      </c>
      <c r="G27" s="453">
        <f t="shared" si="1"/>
        <v>-35.120246821303006</v>
      </c>
    </row>
    <row r="28" spans="1:7" s="6" customFormat="1" ht="26.25">
      <c r="A28" s="347">
        <v>1080000</v>
      </c>
      <c r="B28" s="429" t="s">
        <v>10</v>
      </c>
      <c r="C28" s="451">
        <f>C29+C30+C31</f>
        <v>2910</v>
      </c>
      <c r="D28" s="452">
        <f>D29+D30+D31</f>
        <v>1770.4581499999999</v>
      </c>
      <c r="E28" s="453">
        <f t="shared" si="2"/>
        <v>60.840486254295534</v>
      </c>
      <c r="F28" s="451">
        <f>SUM(F29+F30)</f>
        <v>1124.8433100000002</v>
      </c>
      <c r="G28" s="453">
        <f t="shared" si="1"/>
        <v>157.39597988985682</v>
      </c>
    </row>
    <row r="29" spans="1:7" ht="27" customHeight="1">
      <c r="A29" s="348">
        <v>1080300001</v>
      </c>
      <c r="B29" s="430" t="s">
        <v>230</v>
      </c>
      <c r="C29" s="454">
        <v>2910</v>
      </c>
      <c r="D29" s="455">
        <v>1747.12815</v>
      </c>
      <c r="E29" s="453">
        <f t="shared" si="2"/>
        <v>60.038768041237113</v>
      </c>
      <c r="F29" s="455">
        <v>1098.7133100000001</v>
      </c>
      <c r="G29" s="453">
        <f t="shared" si="1"/>
        <v>159.01583553220081</v>
      </c>
    </row>
    <row r="30" spans="1:7" ht="24" customHeight="1">
      <c r="A30" s="348">
        <v>1080400001</v>
      </c>
      <c r="B30" s="430" t="s">
        <v>219</v>
      </c>
      <c r="C30" s="454">
        <v>0</v>
      </c>
      <c r="D30" s="455">
        <v>23.33</v>
      </c>
      <c r="E30" s="453" t="e">
        <f t="shared" si="2"/>
        <v>#DIV/0!</v>
      </c>
      <c r="F30" s="455">
        <v>26.13</v>
      </c>
      <c r="G30" s="453">
        <f t="shared" si="1"/>
        <v>89.284347493302718</v>
      </c>
    </row>
    <row r="31" spans="1:7" ht="54.75" customHeight="1">
      <c r="A31" s="348">
        <v>1080700001</v>
      </c>
      <c r="B31" s="430" t="s">
        <v>445</v>
      </c>
      <c r="C31" s="454">
        <v>0</v>
      </c>
      <c r="D31" s="455"/>
      <c r="E31" s="453"/>
      <c r="F31" s="455"/>
      <c r="G31" s="453"/>
    </row>
    <row r="32" spans="1:7" s="15" customFormat="1" ht="40.5">
      <c r="A32" s="347">
        <v>109000000</v>
      </c>
      <c r="B32" s="431" t="s">
        <v>222</v>
      </c>
      <c r="C32" s="451">
        <f>C33+C34+C35+C36</f>
        <v>0</v>
      </c>
      <c r="D32" s="452">
        <f>D33+D34+D35+D36</f>
        <v>0</v>
      </c>
      <c r="E32" s="453"/>
      <c r="F32" s="451">
        <f>SUM(F33:F35)</f>
        <v>-6.1109999999999998E-2</v>
      </c>
      <c r="G32" s="453"/>
    </row>
    <row r="33" spans="1:7" s="15" customFormat="1" ht="17.25" customHeight="1">
      <c r="A33" s="348">
        <v>1090100000</v>
      </c>
      <c r="B33" s="430" t="s">
        <v>118</v>
      </c>
      <c r="C33" s="454">
        <v>0</v>
      </c>
      <c r="D33" s="455">
        <v>0</v>
      </c>
      <c r="E33" s="453"/>
      <c r="F33" s="455">
        <v>0</v>
      </c>
      <c r="G33" s="453"/>
    </row>
    <row r="34" spans="1:7" s="15" customFormat="1" ht="17.25" customHeight="1">
      <c r="A34" s="348">
        <v>1090400000</v>
      </c>
      <c r="B34" s="430" t="s">
        <v>224</v>
      </c>
      <c r="C34" s="454">
        <v>0</v>
      </c>
      <c r="D34" s="455">
        <v>0</v>
      </c>
      <c r="E34" s="453"/>
      <c r="F34" s="455">
        <v>0</v>
      </c>
      <c r="G34" s="453"/>
    </row>
    <row r="35" spans="1:7" s="15" customFormat="1" ht="36.75" customHeight="1">
      <c r="A35" s="348">
        <v>1090700000</v>
      </c>
      <c r="B35" s="430" t="s">
        <v>429</v>
      </c>
      <c r="C35" s="454">
        <v>0</v>
      </c>
      <c r="D35" s="455"/>
      <c r="E35" s="453"/>
      <c r="F35" s="455">
        <v>-6.1109999999999998E-2</v>
      </c>
      <c r="G35" s="453"/>
    </row>
    <row r="36" spans="1:7" s="15" customFormat="1" ht="1.5" customHeight="1">
      <c r="A36" s="348">
        <v>1090700000</v>
      </c>
      <c r="B36" s="430" t="s">
        <v>121</v>
      </c>
      <c r="C36" s="454">
        <v>0</v>
      </c>
      <c r="D36" s="455">
        <v>0</v>
      </c>
      <c r="E36" s="453" t="e">
        <f t="shared" si="2"/>
        <v>#DIV/0!</v>
      </c>
      <c r="F36" s="456">
        <v>0</v>
      </c>
      <c r="G36" s="453" t="e">
        <f t="shared" si="1"/>
        <v>#DIV/0!</v>
      </c>
    </row>
    <row r="37" spans="1:7" s="6" customFormat="1" ht="33.75" customHeight="1">
      <c r="A37" s="347"/>
      <c r="B37" s="429" t="s">
        <v>12</v>
      </c>
      <c r="C37" s="451">
        <f>C38+C48+C50+C53+C57+C59+C65</f>
        <v>51240.812449999998</v>
      </c>
      <c r="D37" s="452">
        <f>D38+D48+D50+D53+D57+D59+D65</f>
        <v>26894.446490000002</v>
      </c>
      <c r="E37" s="453">
        <f t="shared" si="2"/>
        <v>52.486377955547034</v>
      </c>
      <c r="F37" s="451">
        <f>F38+F48+F50+F53+F57+F59+F65</f>
        <v>28217.700639999999</v>
      </c>
      <c r="G37" s="453">
        <f t="shared" si="1"/>
        <v>95.310552879974139</v>
      </c>
    </row>
    <row r="38" spans="1:7" s="6" customFormat="1" ht="42.75" customHeight="1">
      <c r="A38" s="347">
        <v>1110000</v>
      </c>
      <c r="B38" s="431" t="s">
        <v>122</v>
      </c>
      <c r="C38" s="451">
        <f>SUM(C39:C47)</f>
        <v>12720</v>
      </c>
      <c r="D38" s="452">
        <f>SUM(D39+D41+D43+D45+D46+D47+D42+D44)</f>
        <v>6873.8380899999993</v>
      </c>
      <c r="E38" s="453">
        <f t="shared" si="2"/>
        <v>54.039607625786154</v>
      </c>
      <c r="F38" s="451">
        <f>SUM(F39:F47)</f>
        <v>7320.9022700000005</v>
      </c>
      <c r="G38" s="453">
        <f t="shared" si="1"/>
        <v>93.893318562221424</v>
      </c>
    </row>
    <row r="39" spans="1:7" s="6" customFormat="1" ht="34.5" customHeight="1">
      <c r="A39" s="348">
        <v>1110100000</v>
      </c>
      <c r="B39" s="430" t="s">
        <v>298</v>
      </c>
      <c r="C39" s="454">
        <v>0</v>
      </c>
      <c r="D39" s="457">
        <v>0</v>
      </c>
      <c r="E39" s="453"/>
      <c r="F39" s="457">
        <v>0</v>
      </c>
      <c r="G39" s="453" t="e">
        <f t="shared" si="1"/>
        <v>#DIV/0!</v>
      </c>
    </row>
    <row r="40" spans="1:7" ht="21" customHeight="1">
      <c r="A40" s="348">
        <v>1110305005</v>
      </c>
      <c r="B40" s="432" t="s">
        <v>231</v>
      </c>
      <c r="C40" s="454">
        <v>0</v>
      </c>
      <c r="D40" s="455">
        <v>0</v>
      </c>
      <c r="E40" s="453"/>
      <c r="F40" s="455">
        <v>0</v>
      </c>
      <c r="G40" s="453"/>
    </row>
    <row r="41" spans="1:7" ht="26.25">
      <c r="A41" s="349">
        <v>1110501000</v>
      </c>
      <c r="B41" s="433" t="s">
        <v>217</v>
      </c>
      <c r="C41" s="458">
        <v>8500</v>
      </c>
      <c r="D41" s="455">
        <v>5015.7995700000001</v>
      </c>
      <c r="E41" s="453">
        <f t="shared" si="2"/>
        <v>59.009406705882348</v>
      </c>
      <c r="F41" s="455">
        <v>5673.4038899999996</v>
      </c>
      <c r="G41" s="453">
        <f t="shared" si="1"/>
        <v>88.408998676101675</v>
      </c>
    </row>
    <row r="42" spans="1:7" ht="44.25" customHeight="1">
      <c r="A42" s="349">
        <v>1110502000</v>
      </c>
      <c r="B42" s="434" t="s">
        <v>433</v>
      </c>
      <c r="C42" s="458">
        <v>2000</v>
      </c>
      <c r="D42" s="455">
        <v>570.86032</v>
      </c>
      <c r="E42" s="453">
        <f t="shared" si="2"/>
        <v>28.543015999999998</v>
      </c>
      <c r="F42" s="455">
        <v>832.66909999999996</v>
      </c>
      <c r="G42" s="453">
        <f t="shared" si="1"/>
        <v>68.55788451859209</v>
      </c>
    </row>
    <row r="43" spans="1:7" ht="25.5" customHeight="1">
      <c r="A43" s="348">
        <v>1110503505</v>
      </c>
      <c r="B43" s="432" t="s">
        <v>216</v>
      </c>
      <c r="C43" s="458">
        <v>520</v>
      </c>
      <c r="D43" s="455">
        <v>204.47408999999999</v>
      </c>
      <c r="E43" s="453">
        <f t="shared" si="2"/>
        <v>39.321940384615381</v>
      </c>
      <c r="F43" s="455">
        <v>232.71066999999999</v>
      </c>
      <c r="G43" s="453">
        <f t="shared" si="1"/>
        <v>87.86622890991633</v>
      </c>
    </row>
    <row r="44" spans="1:7" ht="37.5" customHeight="1">
      <c r="A44" s="348">
        <v>1110530000</v>
      </c>
      <c r="B44" s="430" t="s">
        <v>447</v>
      </c>
      <c r="C44" s="459">
        <v>0</v>
      </c>
      <c r="D44" s="455"/>
      <c r="E44" s="453"/>
      <c r="F44" s="455">
        <v>2.8300000000000001E-3</v>
      </c>
      <c r="G44" s="453"/>
    </row>
    <row r="45" spans="1:7" s="15" customFormat="1" ht="26.25">
      <c r="A45" s="348">
        <v>1110701505</v>
      </c>
      <c r="B45" s="432" t="s">
        <v>232</v>
      </c>
      <c r="C45" s="458">
        <v>600</v>
      </c>
      <c r="D45" s="455">
        <v>602.41399999999999</v>
      </c>
      <c r="E45" s="453">
        <f t="shared" si="2"/>
        <v>100.40233333333333</v>
      </c>
      <c r="F45" s="455">
        <v>261.95400000000001</v>
      </c>
      <c r="G45" s="453">
        <f t="shared" si="1"/>
        <v>229.9693839376379</v>
      </c>
    </row>
    <row r="46" spans="1:7" s="15" customFormat="1" ht="26.25">
      <c r="A46" s="348">
        <v>1110903000</v>
      </c>
      <c r="B46" s="432" t="s">
        <v>382</v>
      </c>
      <c r="C46" s="458">
        <v>0</v>
      </c>
      <c r="D46" s="455">
        <v>0</v>
      </c>
      <c r="E46" s="453"/>
      <c r="F46" s="455">
        <v>0</v>
      </c>
      <c r="G46" s="453"/>
    </row>
    <row r="47" spans="1:7" s="15" customFormat="1" ht="26.25">
      <c r="A47" s="348">
        <v>1110904414</v>
      </c>
      <c r="B47" s="432" t="s">
        <v>309</v>
      </c>
      <c r="C47" s="458">
        <v>1100</v>
      </c>
      <c r="D47" s="455">
        <v>480.29011000000003</v>
      </c>
      <c r="E47" s="453">
        <f>SUM(D47/C47*100)</f>
        <v>43.662737272727277</v>
      </c>
      <c r="F47" s="455">
        <v>320.16178000000002</v>
      </c>
      <c r="G47" s="453">
        <f t="shared" si="1"/>
        <v>150.0148175088232</v>
      </c>
    </row>
    <row r="48" spans="1:7" s="15" customFormat="1" ht="40.5">
      <c r="A48" s="347">
        <v>1120000</v>
      </c>
      <c r="B48" s="431" t="s">
        <v>123</v>
      </c>
      <c r="C48" s="460">
        <f>C49</f>
        <v>1100</v>
      </c>
      <c r="D48" s="547">
        <f>D49</f>
        <v>1229.2087300000001</v>
      </c>
      <c r="E48" s="453">
        <f>SUM(D48/C48*100)</f>
        <v>111.7462481818182</v>
      </c>
      <c r="F48" s="460">
        <f>SUM(F49)</f>
        <v>339.29154</v>
      </c>
      <c r="G48" s="453">
        <f t="shared" si="1"/>
        <v>362.28687871203624</v>
      </c>
    </row>
    <row r="49" spans="1:9" s="15" customFormat="1" ht="26.25">
      <c r="A49" s="348">
        <v>1120100001</v>
      </c>
      <c r="B49" s="430" t="s">
        <v>233</v>
      </c>
      <c r="C49" s="454">
        <v>1100</v>
      </c>
      <c r="D49" s="455">
        <v>1229.2087300000001</v>
      </c>
      <c r="E49" s="453">
        <f>SUM(D49/C49*100)</f>
        <v>111.7462481818182</v>
      </c>
      <c r="F49" s="455">
        <v>339.29154</v>
      </c>
      <c r="G49" s="453">
        <f t="shared" si="1"/>
        <v>362.28687871203624</v>
      </c>
    </row>
    <row r="50" spans="1:9" s="182" customFormat="1" ht="21.75" customHeight="1">
      <c r="A50" s="350">
        <v>1130000</v>
      </c>
      <c r="B50" s="435" t="s">
        <v>124</v>
      </c>
      <c r="C50" s="451">
        <f>C51+C52</f>
        <v>5426.9</v>
      </c>
      <c r="D50" s="452">
        <f>D51+D52</f>
        <v>2183.7748799999999</v>
      </c>
      <c r="E50" s="453">
        <f>SUM(D50/C50*100)</f>
        <v>40.239821629291129</v>
      </c>
      <c r="F50" s="451">
        <f>SUM(F51:F52)</f>
        <v>445.44565999999998</v>
      </c>
      <c r="G50" s="453">
        <f t="shared" si="1"/>
        <v>490.24495602898008</v>
      </c>
    </row>
    <row r="51" spans="1:9" s="15" customFormat="1" ht="20.25" customHeight="1">
      <c r="A51" s="348">
        <v>1130200000</v>
      </c>
      <c r="B51" s="430" t="s">
        <v>307</v>
      </c>
      <c r="C51" s="454">
        <v>4726.8999999999996</v>
      </c>
      <c r="D51" s="457">
        <v>353.55288000000002</v>
      </c>
      <c r="E51" s="453">
        <f>SUM(D51/C51*100)</f>
        <v>7.4795929679070854</v>
      </c>
      <c r="F51" s="457">
        <v>445.44565999999998</v>
      </c>
      <c r="G51" s="453">
        <f t="shared" si="1"/>
        <v>79.370597077991519</v>
      </c>
    </row>
    <row r="52" spans="1:9" ht="25.5" customHeight="1">
      <c r="A52" s="348">
        <v>1130100000</v>
      </c>
      <c r="B52" s="430" t="s">
        <v>215</v>
      </c>
      <c r="C52" s="454">
        <v>700</v>
      </c>
      <c r="D52" s="455">
        <v>1830.222</v>
      </c>
      <c r="E52" s="453"/>
      <c r="F52" s="455">
        <v>0</v>
      </c>
      <c r="G52" s="453"/>
    </row>
    <row r="53" spans="1:9" ht="20.25" customHeight="1">
      <c r="A53" s="351">
        <v>1140000</v>
      </c>
      <c r="B53" s="436" t="s">
        <v>125</v>
      </c>
      <c r="C53" s="451">
        <f>C54+C55+C56</f>
        <v>12000</v>
      </c>
      <c r="D53" s="451">
        <f>D54+D55+D56</f>
        <v>6023.83554</v>
      </c>
      <c r="E53" s="453">
        <f t="shared" ref="E53:E65" si="3">SUM(D53/C53*100)</f>
        <v>50.198629500000003</v>
      </c>
      <c r="F53" s="451">
        <f>F54+F55+F56</f>
        <v>11484.0101</v>
      </c>
      <c r="G53" s="453">
        <f t="shared" si="1"/>
        <v>52.454112174631405</v>
      </c>
    </row>
    <row r="54" spans="1:9" ht="26.25">
      <c r="A54" s="349">
        <v>1140200000</v>
      </c>
      <c r="B54" s="434" t="s">
        <v>213</v>
      </c>
      <c r="C54" s="454">
        <v>2000</v>
      </c>
      <c r="D54" s="455">
        <v>1162.8915400000001</v>
      </c>
      <c r="E54" s="453">
        <f t="shared" si="3"/>
        <v>58.144577000000005</v>
      </c>
      <c r="F54" s="455">
        <v>0</v>
      </c>
      <c r="G54" s="453" t="e">
        <f t="shared" si="1"/>
        <v>#DIV/0!</v>
      </c>
    </row>
    <row r="55" spans="1:9" ht="40.5" customHeight="1">
      <c r="A55" s="348">
        <v>1140601000</v>
      </c>
      <c r="B55" s="430" t="s">
        <v>533</v>
      </c>
      <c r="C55" s="454">
        <v>9700</v>
      </c>
      <c r="D55" s="455">
        <v>4760.0601399999996</v>
      </c>
      <c r="E55" s="453">
        <f t="shared" si="3"/>
        <v>49.072784948453602</v>
      </c>
      <c r="F55" s="455">
        <v>11294.08475</v>
      </c>
      <c r="G55" s="453">
        <f t="shared" si="1"/>
        <v>42.146488585540318</v>
      </c>
    </row>
    <row r="56" spans="1:9" ht="33.75" customHeight="1">
      <c r="A56" s="348">
        <v>1140602000</v>
      </c>
      <c r="B56" s="430" t="s">
        <v>534</v>
      </c>
      <c r="C56" s="454">
        <v>300</v>
      </c>
      <c r="D56" s="455">
        <v>100.88386</v>
      </c>
      <c r="E56" s="453">
        <f t="shared" si="3"/>
        <v>33.62795333333333</v>
      </c>
      <c r="F56" s="455">
        <v>189.92535000000001</v>
      </c>
      <c r="G56" s="453">
        <f t="shared" si="1"/>
        <v>53.117638061480463</v>
      </c>
    </row>
    <row r="57" spans="1:9" ht="28.5" customHeight="1">
      <c r="A57" s="347">
        <v>1150000000</v>
      </c>
      <c r="B57" s="431" t="s">
        <v>226</v>
      </c>
      <c r="C57" s="451">
        <f>C58</f>
        <v>0</v>
      </c>
      <c r="D57" s="452">
        <f>D58</f>
        <v>0</v>
      </c>
      <c r="E57" s="453"/>
      <c r="F57" s="451">
        <f>F58</f>
        <v>0</v>
      </c>
      <c r="G57" s="453"/>
    </row>
    <row r="58" spans="1:9" ht="37.5" customHeight="1">
      <c r="A58" s="348">
        <v>1150205005</v>
      </c>
      <c r="B58" s="430" t="s">
        <v>227</v>
      </c>
      <c r="C58" s="454">
        <v>0</v>
      </c>
      <c r="D58" s="455">
        <v>0</v>
      </c>
      <c r="E58" s="453"/>
      <c r="F58" s="456">
        <v>0</v>
      </c>
      <c r="G58" s="453"/>
    </row>
    <row r="59" spans="1:9" ht="26.25">
      <c r="A59" s="347">
        <v>1160000</v>
      </c>
      <c r="B59" s="431" t="s">
        <v>127</v>
      </c>
      <c r="C59" s="451">
        <f>SUM(C60:C64)</f>
        <v>4650</v>
      </c>
      <c r="D59" s="452">
        <f>SUM(D60:D64)</f>
        <v>4523.0238600000002</v>
      </c>
      <c r="E59" s="453">
        <f t="shared" si="3"/>
        <v>97.269330322580643</v>
      </c>
      <c r="F59" s="451">
        <f>SUM(F60:F64)</f>
        <v>1086.05045</v>
      </c>
      <c r="G59" s="453">
        <f t="shared" si="1"/>
        <v>416.46535480925405</v>
      </c>
      <c r="I59" s="147"/>
    </row>
    <row r="60" spans="1:9" ht="36.75" customHeight="1">
      <c r="A60" s="348">
        <v>1160100001</v>
      </c>
      <c r="B60" s="430" t="s">
        <v>434</v>
      </c>
      <c r="C60" s="454">
        <v>1514</v>
      </c>
      <c r="D60" s="461">
        <v>697.09727999999996</v>
      </c>
      <c r="E60" s="453">
        <f t="shared" si="3"/>
        <v>46.043413474240417</v>
      </c>
      <c r="F60" s="461">
        <v>574.47628999999995</v>
      </c>
      <c r="G60" s="453">
        <f t="shared" si="1"/>
        <v>121.34483043677922</v>
      </c>
    </row>
    <row r="61" spans="1:9" ht="39.75" customHeight="1">
      <c r="A61" s="348">
        <v>1160700000</v>
      </c>
      <c r="B61" s="430" t="s">
        <v>435</v>
      </c>
      <c r="C61" s="454">
        <v>2952</v>
      </c>
      <c r="D61" s="462">
        <v>3037.7985800000001</v>
      </c>
      <c r="E61" s="453">
        <f t="shared" si="3"/>
        <v>102.90645596205962</v>
      </c>
      <c r="F61" s="462">
        <v>105.1302</v>
      </c>
      <c r="G61" s="453">
        <f t="shared" si="1"/>
        <v>2889.5584522810759</v>
      </c>
    </row>
    <row r="62" spans="1:9" ht="39.75" customHeight="1">
      <c r="A62" s="348">
        <v>11610060000</v>
      </c>
      <c r="B62" s="430" t="s">
        <v>464</v>
      </c>
      <c r="C62" s="454">
        <v>20</v>
      </c>
      <c r="D62" s="462">
        <v>45.829000000000001</v>
      </c>
      <c r="E62" s="453"/>
      <c r="F62" s="462">
        <v>13.24455</v>
      </c>
      <c r="G62" s="453"/>
    </row>
    <row r="63" spans="1:9" ht="41.25" customHeight="1">
      <c r="A63" s="348">
        <v>1161012000</v>
      </c>
      <c r="B63" s="430" t="s">
        <v>392</v>
      </c>
      <c r="C63" s="463">
        <v>4</v>
      </c>
      <c r="D63" s="462"/>
      <c r="E63" s="453">
        <f t="shared" si="3"/>
        <v>0</v>
      </c>
      <c r="F63" s="462">
        <v>-0.29959000000000002</v>
      </c>
      <c r="G63" s="453">
        <f t="shared" si="1"/>
        <v>0</v>
      </c>
    </row>
    <row r="64" spans="1:9" ht="41.25" customHeight="1">
      <c r="A64" s="348">
        <v>1161100001</v>
      </c>
      <c r="B64" s="430" t="s">
        <v>393</v>
      </c>
      <c r="C64" s="463">
        <v>160</v>
      </c>
      <c r="D64" s="462">
        <v>742.29899999999998</v>
      </c>
      <c r="E64" s="453">
        <f t="shared" si="3"/>
        <v>463.93687499999999</v>
      </c>
      <c r="F64" s="462">
        <v>393.49900000000002</v>
      </c>
      <c r="G64" s="453"/>
    </row>
    <row r="65" spans="1:9" ht="25.5" customHeight="1">
      <c r="A65" s="347">
        <v>1170000</v>
      </c>
      <c r="B65" s="431" t="s">
        <v>128</v>
      </c>
      <c r="C65" s="451">
        <f>C66+C67</f>
        <v>15343.91245</v>
      </c>
      <c r="D65" s="452">
        <f>D66+D67</f>
        <v>6060.7653900000005</v>
      </c>
      <c r="E65" s="453">
        <f t="shared" si="3"/>
        <v>39.499478439737842</v>
      </c>
      <c r="F65" s="451">
        <f>F66+F67</f>
        <v>7542.0006199999998</v>
      </c>
      <c r="G65" s="453"/>
    </row>
    <row r="66" spans="1:9" ht="26.25">
      <c r="A66" s="348">
        <v>1170100000</v>
      </c>
      <c r="B66" s="430" t="s">
        <v>15</v>
      </c>
      <c r="C66" s="454">
        <v>0</v>
      </c>
      <c r="D66" s="457">
        <v>97.536000000000001</v>
      </c>
      <c r="E66" s="453"/>
      <c r="F66" s="457">
        <v>22.949570000000001</v>
      </c>
      <c r="G66" s="453"/>
    </row>
    <row r="67" spans="1:9" ht="26.25">
      <c r="A67" s="348">
        <v>1171500000</v>
      </c>
      <c r="B67" s="432" t="s">
        <v>406</v>
      </c>
      <c r="C67" s="454">
        <v>15343.91245</v>
      </c>
      <c r="D67" s="455">
        <v>5963.2293900000004</v>
      </c>
      <c r="E67" s="453">
        <f>SUM(D67/C67*100)</f>
        <v>38.863812664676672</v>
      </c>
      <c r="F67" s="455">
        <v>7519.05105</v>
      </c>
      <c r="G67" s="453"/>
    </row>
    <row r="68" spans="1:9" s="6" customFormat="1" ht="26.25">
      <c r="A68" s="347">
        <v>100000</v>
      </c>
      <c r="B68" s="429" t="s">
        <v>16</v>
      </c>
      <c r="C68" s="464">
        <f>SUM(C5,C37)</f>
        <v>328211.11245000002</v>
      </c>
      <c r="D68" s="465">
        <f>SUM(D5,D37)</f>
        <v>230336.11883799999</v>
      </c>
      <c r="E68" s="453">
        <f>SUM(D68/C68*100)</f>
        <v>70.179256612796621</v>
      </c>
      <c r="F68" s="464">
        <f>SUM(F5+F37)</f>
        <v>143687.84465000001</v>
      </c>
      <c r="G68" s="453">
        <f t="shared" si="1"/>
        <v>160.30313447811884</v>
      </c>
      <c r="H68" s="93"/>
      <c r="I68" s="93"/>
    </row>
    <row r="69" spans="1:9" s="6" customFormat="1" ht="28.5" customHeight="1">
      <c r="A69" s="347">
        <v>200000</v>
      </c>
      <c r="B69" s="429" t="s">
        <v>17</v>
      </c>
      <c r="C69" s="451">
        <f>C70+C72+C73+C74+C77+C71+C76</f>
        <v>942963.19900999998</v>
      </c>
      <c r="D69" s="452">
        <f>SUM(D70+D71+D72+D73+D74+D75+D76+D77)</f>
        <v>553135.09404999996</v>
      </c>
      <c r="E69" s="453">
        <f>SUM(D69/C69*100)</f>
        <v>58.65924509362894</v>
      </c>
      <c r="F69" s="451">
        <f>SUM(F70+F72+F73+F74+F75+F76+F77)</f>
        <v>473590.80090000003</v>
      </c>
      <c r="G69" s="453">
        <f t="shared" si="1"/>
        <v>116.79599624799212</v>
      </c>
      <c r="H69" s="93"/>
      <c r="I69" s="93"/>
    </row>
    <row r="70" spans="1:9" ht="25.5" customHeight="1">
      <c r="A70" s="349">
        <v>2021000000</v>
      </c>
      <c r="B70" s="433" t="s">
        <v>18</v>
      </c>
      <c r="C70" s="458">
        <v>125473.8</v>
      </c>
      <c r="D70" s="466">
        <v>73193.399999999994</v>
      </c>
      <c r="E70" s="453">
        <f>SUM(D70/C70*100)</f>
        <v>58.333612276028937</v>
      </c>
      <c r="F70" s="466">
        <v>74900.600000000006</v>
      </c>
      <c r="G70" s="453">
        <f t="shared" si="1"/>
        <v>97.720712517656722</v>
      </c>
    </row>
    <row r="71" spans="1:9" ht="18.75" customHeight="1">
      <c r="A71" s="349">
        <v>2021500200</v>
      </c>
      <c r="B71" s="433" t="s">
        <v>223</v>
      </c>
      <c r="C71" s="458"/>
      <c r="D71" s="466"/>
      <c r="E71" s="453"/>
      <c r="F71" s="466"/>
      <c r="G71" s="453"/>
    </row>
    <row r="72" spans="1:9" ht="26.25">
      <c r="A72" s="349">
        <v>2022000000</v>
      </c>
      <c r="B72" s="433" t="s">
        <v>19</v>
      </c>
      <c r="C72" s="458">
        <v>239001.00396999999</v>
      </c>
      <c r="D72" s="455">
        <v>107260.72741000001</v>
      </c>
      <c r="E72" s="453">
        <f>SUM(D72/C72*100)</f>
        <v>44.878776920729443</v>
      </c>
      <c r="F72" s="455">
        <v>93943.25808</v>
      </c>
      <c r="G72" s="453">
        <f t="shared" si="1"/>
        <v>114.17607777522379</v>
      </c>
    </row>
    <row r="73" spans="1:9" ht="26.25">
      <c r="A73" s="349">
        <v>2023000000</v>
      </c>
      <c r="B73" s="433" t="s">
        <v>20</v>
      </c>
      <c r="C73" s="458">
        <v>535719.16599999997</v>
      </c>
      <c r="D73" s="467">
        <v>339002.82877999998</v>
      </c>
      <c r="E73" s="453">
        <f>SUM(D73/C73*100)</f>
        <v>63.279951567011885</v>
      </c>
      <c r="F73" s="467">
        <v>290887.91282000003</v>
      </c>
      <c r="G73" s="453">
        <f>G82</f>
        <v>133.50134593081097</v>
      </c>
    </row>
    <row r="74" spans="1:9" ht="16.5" customHeight="1">
      <c r="A74" s="349">
        <v>2024000000</v>
      </c>
      <c r="B74" s="434" t="s">
        <v>21</v>
      </c>
      <c r="C74" s="458">
        <v>42769.229039999998</v>
      </c>
      <c r="D74" s="468">
        <v>34178.409890000003</v>
      </c>
      <c r="E74" s="453">
        <f>SUM(D74/C74*100)</f>
        <v>79.913551534993971</v>
      </c>
      <c r="F74" s="468">
        <v>21397.961579999999</v>
      </c>
      <c r="G74" s="453"/>
    </row>
    <row r="75" spans="1:9" ht="18" customHeight="1">
      <c r="A75" s="349">
        <v>207000000</v>
      </c>
      <c r="B75" s="434" t="s">
        <v>281</v>
      </c>
      <c r="C75" s="458"/>
      <c r="D75" s="468"/>
      <c r="E75" s="453"/>
      <c r="F75" s="468"/>
      <c r="G75" s="453"/>
    </row>
    <row r="76" spans="1:9" ht="24" customHeight="1">
      <c r="A76" s="349">
        <v>208000000</v>
      </c>
      <c r="B76" s="434" t="s">
        <v>560</v>
      </c>
      <c r="C76" s="458">
        <v>0</v>
      </c>
      <c r="D76" s="468"/>
      <c r="E76" s="453"/>
      <c r="F76" s="468">
        <v>0</v>
      </c>
      <c r="G76" s="453"/>
    </row>
    <row r="77" spans="1:9" ht="23.25" customHeight="1">
      <c r="A77" s="348">
        <v>2196001005</v>
      </c>
      <c r="B77" s="432" t="s">
        <v>23</v>
      </c>
      <c r="C77" s="456"/>
      <c r="D77" s="455">
        <v>-500.27202999999997</v>
      </c>
      <c r="E77" s="453"/>
      <c r="F77" s="455">
        <v>-7538.9315800000004</v>
      </c>
      <c r="G77" s="453">
        <f t="shared" ref="G77:G78" si="4">SUM(D77/F77*100)</f>
        <v>6.6358478610837839</v>
      </c>
    </row>
    <row r="78" spans="1:9" s="6" customFormat="1" ht="22.5" customHeight="1">
      <c r="A78" s="347"/>
      <c r="B78" s="429" t="s">
        <v>25</v>
      </c>
      <c r="C78" s="469">
        <f>C68+C69</f>
        <v>1271174.31146</v>
      </c>
      <c r="D78" s="551">
        <f>D68+D69</f>
        <v>783471.21288799995</v>
      </c>
      <c r="E78" s="453">
        <f>SUM(D78/C78*100)</f>
        <v>61.633656834061455</v>
      </c>
      <c r="F78" s="469">
        <f>F68+F69</f>
        <v>617278.64555000002</v>
      </c>
      <c r="G78" s="453">
        <f t="shared" si="4"/>
        <v>126.92342729431716</v>
      </c>
      <c r="H78" s="205"/>
      <c r="I78" s="93"/>
    </row>
    <row r="79" spans="1:9" s="6" customFormat="1" ht="26.25">
      <c r="A79" s="347"/>
      <c r="B79" s="437" t="s">
        <v>299</v>
      </c>
      <c r="C79" s="552">
        <f>C78-C199</f>
        <v>-119544.17782999994</v>
      </c>
      <c r="D79" s="452">
        <f>D78-D199</f>
        <v>52428.467427999945</v>
      </c>
      <c r="E79" s="470"/>
      <c r="F79" s="451">
        <f>F78-F199</f>
        <v>37347.527880000183</v>
      </c>
      <c r="G79" s="470"/>
      <c r="H79" s="93"/>
      <c r="I79" s="93"/>
    </row>
    <row r="80" spans="1:9" ht="26.25">
      <c r="A80" s="352"/>
      <c r="B80" s="438"/>
      <c r="C80" s="471"/>
      <c r="D80" s="472"/>
      <c r="E80" s="473"/>
      <c r="F80" s="474"/>
      <c r="G80" s="473"/>
    </row>
    <row r="81" spans="1:7" ht="60.75">
      <c r="A81" s="498" t="s">
        <v>442</v>
      </c>
      <c r="B81" s="499" t="s">
        <v>443</v>
      </c>
      <c r="C81" s="495" t="s">
        <v>446</v>
      </c>
      <c r="D81" s="501" t="s">
        <v>562</v>
      </c>
      <c r="E81" s="502" t="s">
        <v>308</v>
      </c>
      <c r="F81" s="500" t="s">
        <v>563</v>
      </c>
      <c r="G81" s="502" t="s">
        <v>448</v>
      </c>
    </row>
    <row r="82" spans="1:7" s="6" customFormat="1" ht="22.5" customHeight="1">
      <c r="A82" s="353" t="s">
        <v>27</v>
      </c>
      <c r="B82" s="439" t="s">
        <v>28</v>
      </c>
      <c r="C82" s="475">
        <f>SUM(C83+C84+C85+C86+C87+C88+C89)</f>
        <v>132069.36095</v>
      </c>
      <c r="D82" s="476">
        <f>SUM(D83:D89)</f>
        <v>69449.913809999998</v>
      </c>
      <c r="E82" s="477">
        <f t="shared" ref="E82:E154" si="5">SUM(D82/C82*100)</f>
        <v>52.585939168959086</v>
      </c>
      <c r="F82" s="475">
        <f>SUM(F83:F89)</f>
        <v>52021.882870000001</v>
      </c>
      <c r="G82" s="477">
        <f>SUM(D82/F82*100)</f>
        <v>133.50134593081097</v>
      </c>
    </row>
    <row r="83" spans="1:7" s="6" customFormat="1" ht="42">
      <c r="A83" s="354" t="s">
        <v>29</v>
      </c>
      <c r="B83" s="440" t="s">
        <v>30</v>
      </c>
      <c r="C83" s="478">
        <v>50</v>
      </c>
      <c r="D83" s="479">
        <v>2.4632999999999998</v>
      </c>
      <c r="E83" s="477">
        <f t="shared" si="5"/>
        <v>4.9265999999999996</v>
      </c>
      <c r="F83" s="479">
        <v>2.3258999999999999</v>
      </c>
      <c r="G83" s="477">
        <f t="shared" ref="G83:G199" si="6">SUM(D83/F83*100)</f>
        <v>105.90739068747581</v>
      </c>
    </row>
    <row r="84" spans="1:7" ht="21.75" customHeight="1">
      <c r="A84" s="354" t="s">
        <v>31</v>
      </c>
      <c r="B84" s="441" t="s">
        <v>32</v>
      </c>
      <c r="C84" s="478">
        <v>75855.558879999997</v>
      </c>
      <c r="D84" s="479">
        <v>38605.091079999998</v>
      </c>
      <c r="E84" s="477">
        <f t="shared" si="5"/>
        <v>50.892896512794103</v>
      </c>
      <c r="F84" s="479">
        <v>32451.274860000001</v>
      </c>
      <c r="G84" s="477">
        <f t="shared" si="6"/>
        <v>118.96324950729532</v>
      </c>
    </row>
    <row r="85" spans="1:7" ht="19.5" customHeight="1">
      <c r="A85" s="354" t="s">
        <v>33</v>
      </c>
      <c r="B85" s="441" t="s">
        <v>34</v>
      </c>
      <c r="C85" s="478">
        <v>8.1</v>
      </c>
      <c r="D85" s="479">
        <v>8.1</v>
      </c>
      <c r="E85" s="477">
        <f t="shared" si="5"/>
        <v>100</v>
      </c>
      <c r="F85" s="479">
        <v>0</v>
      </c>
      <c r="G85" s="477" t="e">
        <f t="shared" si="6"/>
        <v>#DIV/0!</v>
      </c>
    </row>
    <row r="86" spans="1:7" ht="38.25" customHeight="1">
      <c r="A86" s="354" t="s">
        <v>35</v>
      </c>
      <c r="B86" s="441" t="s">
        <v>36</v>
      </c>
      <c r="C86" s="480">
        <v>8341.2350000000006</v>
      </c>
      <c r="D86" s="481">
        <v>4425.0497800000003</v>
      </c>
      <c r="E86" s="477">
        <f t="shared" si="5"/>
        <v>53.050295070214425</v>
      </c>
      <c r="F86" s="481">
        <v>3863.0848299999998</v>
      </c>
      <c r="G86" s="477">
        <f t="shared" si="6"/>
        <v>114.54705176639884</v>
      </c>
    </row>
    <row r="87" spans="1:7" ht="25.5" customHeight="1">
      <c r="A87" s="354" t="s">
        <v>37</v>
      </c>
      <c r="B87" s="441" t="s">
        <v>38</v>
      </c>
      <c r="C87" s="478">
        <v>304.68099999999998</v>
      </c>
      <c r="D87" s="479"/>
      <c r="E87" s="477">
        <f t="shared" si="5"/>
        <v>0</v>
      </c>
      <c r="F87" s="479"/>
      <c r="G87" s="477" t="e">
        <f t="shared" si="6"/>
        <v>#DIV/0!</v>
      </c>
    </row>
    <row r="88" spans="1:7" ht="24.75" customHeight="1">
      <c r="A88" s="354" t="s">
        <v>39</v>
      </c>
      <c r="B88" s="441" t="s">
        <v>40</v>
      </c>
      <c r="C88" s="480">
        <v>3788.2577500000002</v>
      </c>
      <c r="D88" s="481"/>
      <c r="E88" s="477">
        <f t="shared" si="5"/>
        <v>0</v>
      </c>
      <c r="F88" s="481">
        <v>0</v>
      </c>
      <c r="G88" s="477"/>
    </row>
    <row r="89" spans="1:7" ht="24" customHeight="1">
      <c r="A89" s="354" t="s">
        <v>41</v>
      </c>
      <c r="B89" s="441" t="s">
        <v>42</v>
      </c>
      <c r="C89" s="478">
        <v>43721.528319999998</v>
      </c>
      <c r="D89" s="479">
        <v>26409.209650000001</v>
      </c>
      <c r="E89" s="477">
        <f t="shared" si="5"/>
        <v>60.403217052957771</v>
      </c>
      <c r="F89" s="479">
        <v>15705.19728</v>
      </c>
      <c r="G89" s="477">
        <f t="shared" si="6"/>
        <v>168.15586063112477</v>
      </c>
    </row>
    <row r="90" spans="1:7" ht="49.5" customHeight="1">
      <c r="A90" s="529" t="s">
        <v>501</v>
      </c>
      <c r="B90" s="520" t="s">
        <v>502</v>
      </c>
      <c r="C90" s="525">
        <v>1290.0785599999999</v>
      </c>
      <c r="D90" s="526">
        <v>0</v>
      </c>
      <c r="E90" s="477">
        <f t="shared" si="5"/>
        <v>0</v>
      </c>
      <c r="F90" s="478"/>
      <c r="G90" s="477"/>
    </row>
    <row r="91" spans="1:7" s="6" customFormat="1" ht="26.25">
      <c r="A91" s="355" t="s">
        <v>43</v>
      </c>
      <c r="B91" s="442" t="s">
        <v>44</v>
      </c>
      <c r="C91" s="475">
        <f>C92</f>
        <v>2135.3000000000002</v>
      </c>
      <c r="D91" s="476">
        <f>D92</f>
        <v>1002.63544</v>
      </c>
      <c r="E91" s="477">
        <f t="shared" si="5"/>
        <v>46.955249379478289</v>
      </c>
      <c r="F91" s="475">
        <f>SUM(F92)</f>
        <v>876.97614999999996</v>
      </c>
      <c r="G91" s="477">
        <f t="shared" si="6"/>
        <v>114.32870095726093</v>
      </c>
    </row>
    <row r="92" spans="1:7" ht="26.25">
      <c r="A92" s="356" t="s">
        <v>45</v>
      </c>
      <c r="B92" s="443" t="s">
        <v>555</v>
      </c>
      <c r="C92" s="478">
        <v>2135.3000000000002</v>
      </c>
      <c r="D92" s="479">
        <v>1002.63544</v>
      </c>
      <c r="E92" s="477">
        <f t="shared" si="5"/>
        <v>46.955249379478289</v>
      </c>
      <c r="F92" s="479">
        <v>876.97614999999996</v>
      </c>
      <c r="G92" s="477">
        <f t="shared" si="6"/>
        <v>114.32870095726093</v>
      </c>
    </row>
    <row r="93" spans="1:7" s="6" customFormat="1" ht="21" customHeight="1">
      <c r="A93" s="353" t="s">
        <v>47</v>
      </c>
      <c r="B93" s="439" t="s">
        <v>48</v>
      </c>
      <c r="C93" s="475">
        <f>SUM(C94:C97)</f>
        <v>31448.592789999999</v>
      </c>
      <c r="D93" s="476">
        <f>SUM(D94:D97)</f>
        <v>3386.2797399999999</v>
      </c>
      <c r="E93" s="477">
        <f t="shared" si="5"/>
        <v>10.767666975155615</v>
      </c>
      <c r="F93" s="475">
        <f>SUM(F94:F97)</f>
        <v>2692.5503699999999</v>
      </c>
      <c r="G93" s="477">
        <f t="shared" si="6"/>
        <v>125.76476851573256</v>
      </c>
    </row>
    <row r="94" spans="1:7" ht="26.25">
      <c r="A94" s="357" t="s">
        <v>51</v>
      </c>
      <c r="B94" s="441" t="s">
        <v>304</v>
      </c>
      <c r="C94" s="478">
        <v>1486.4</v>
      </c>
      <c r="D94" s="479">
        <v>830.28510000000006</v>
      </c>
      <c r="E94" s="477">
        <f t="shared" si="5"/>
        <v>55.85879305705059</v>
      </c>
      <c r="F94" s="479">
        <v>713.92193999999995</v>
      </c>
      <c r="G94" s="477">
        <f t="shared" si="6"/>
        <v>116.29914329289279</v>
      </c>
    </row>
    <row r="95" spans="1:7" ht="36.75" customHeight="1">
      <c r="A95" s="358" t="s">
        <v>53</v>
      </c>
      <c r="B95" s="444" t="s">
        <v>54</v>
      </c>
      <c r="C95" s="478">
        <v>3398.1</v>
      </c>
      <c r="D95" s="479">
        <v>2026.7205799999999</v>
      </c>
      <c r="E95" s="477">
        <f t="shared" si="5"/>
        <v>59.642758600394345</v>
      </c>
      <c r="F95" s="479">
        <v>1806.53034</v>
      </c>
      <c r="G95" s="477">
        <f t="shared" si="6"/>
        <v>112.18857138042861</v>
      </c>
    </row>
    <row r="96" spans="1:7" ht="21" customHeight="1">
      <c r="A96" s="358" t="s">
        <v>210</v>
      </c>
      <c r="B96" s="444" t="s">
        <v>211</v>
      </c>
      <c r="C96" s="478">
        <v>24614.092789999999</v>
      </c>
      <c r="D96" s="479">
        <v>38.647880000000001</v>
      </c>
      <c r="E96" s="477">
        <f t="shared" si="5"/>
        <v>0.15701525272425043</v>
      </c>
      <c r="F96" s="479">
        <v>30.998090000000001</v>
      </c>
      <c r="G96" s="477">
        <f t="shared" si="6"/>
        <v>124.67826243487904</v>
      </c>
    </row>
    <row r="97" spans="1:8" ht="27" customHeight="1">
      <c r="A97" s="358" t="s">
        <v>330</v>
      </c>
      <c r="B97" s="444" t="s">
        <v>331</v>
      </c>
      <c r="C97" s="482">
        <v>1950</v>
      </c>
      <c r="D97" s="479">
        <v>490.62617999999998</v>
      </c>
      <c r="E97" s="477">
        <f t="shared" si="5"/>
        <v>25.16031692307692</v>
      </c>
      <c r="F97" s="479">
        <v>141.1</v>
      </c>
      <c r="G97" s="477">
        <f t="shared" si="6"/>
        <v>347.71522324592485</v>
      </c>
    </row>
    <row r="98" spans="1:8" s="6" customFormat="1" ht="27" customHeight="1">
      <c r="A98" s="353" t="s">
        <v>55</v>
      </c>
      <c r="B98" s="439" t="s">
        <v>56</v>
      </c>
      <c r="C98" s="483">
        <f>SUM(C99+C101+C105+C106+C116)</f>
        <v>162144.7499</v>
      </c>
      <c r="D98" s="484">
        <f>SUM(D99+D101+D105+D106+D116)</f>
        <v>60481.891430000003</v>
      </c>
      <c r="E98" s="477">
        <f t="shared" si="5"/>
        <v>37.301171618138227</v>
      </c>
      <c r="F98" s="483">
        <f>SUM(F99+F101+F105+F106+F116)</f>
        <v>43797.659729999999</v>
      </c>
      <c r="G98" s="477">
        <f t="shared" si="6"/>
        <v>138.09388858412416</v>
      </c>
    </row>
    <row r="99" spans="1:8" ht="27" customHeight="1">
      <c r="A99" s="353" t="s">
        <v>387</v>
      </c>
      <c r="B99" s="534" t="s">
        <v>388</v>
      </c>
      <c r="C99" s="485">
        <v>250</v>
      </c>
      <c r="D99" s="486">
        <v>174.84</v>
      </c>
      <c r="E99" s="477">
        <f t="shared" si="5"/>
        <v>69.935999999999993</v>
      </c>
      <c r="F99" s="486">
        <v>155.1</v>
      </c>
      <c r="G99" s="477">
        <f t="shared" si="6"/>
        <v>112.72727272727275</v>
      </c>
    </row>
    <row r="100" spans="1:8" ht="68.25" customHeight="1">
      <c r="A100" s="354"/>
      <c r="B100" s="523" t="s">
        <v>493</v>
      </c>
      <c r="C100" s="545">
        <v>250</v>
      </c>
      <c r="D100" s="546">
        <v>174.84</v>
      </c>
      <c r="E100" s="477">
        <f t="shared" si="5"/>
        <v>69.935999999999993</v>
      </c>
      <c r="F100" s="487">
        <v>155.1</v>
      </c>
      <c r="G100" s="477">
        <f t="shared" si="6"/>
        <v>112.72727272727275</v>
      </c>
    </row>
    <row r="101" spans="1:8" s="6" customFormat="1" ht="20.25" customHeight="1">
      <c r="A101" s="353" t="s">
        <v>57</v>
      </c>
      <c r="B101" s="533" t="s">
        <v>302</v>
      </c>
      <c r="C101" s="487">
        <v>1115.53405</v>
      </c>
      <c r="D101" s="481">
        <v>121.14</v>
      </c>
      <c r="E101" s="477">
        <f t="shared" si="5"/>
        <v>10.859372692388906</v>
      </c>
      <c r="F101" s="479">
        <v>346.77870000000001</v>
      </c>
      <c r="G101" s="477">
        <f t="shared" si="6"/>
        <v>34.932941383078024</v>
      </c>
      <c r="H101" s="50"/>
    </row>
    <row r="102" spans="1:8" s="6" customFormat="1" ht="63.75" customHeight="1">
      <c r="A102" s="509" t="s">
        <v>505</v>
      </c>
      <c r="B102" s="520" t="s">
        <v>532</v>
      </c>
      <c r="C102" s="487">
        <v>527.20000000000005</v>
      </c>
      <c r="D102" s="481">
        <v>121.14</v>
      </c>
      <c r="E102" s="477">
        <f t="shared" si="5"/>
        <v>22.977996965098633</v>
      </c>
      <c r="F102" s="478">
        <v>346.77870000000001</v>
      </c>
      <c r="G102" s="477">
        <f t="shared" si="6"/>
        <v>34.932941383078024</v>
      </c>
      <c r="H102" s="50"/>
    </row>
    <row r="103" spans="1:8" s="6" customFormat="1" ht="40.5" customHeight="1">
      <c r="A103" s="509" t="s">
        <v>505</v>
      </c>
      <c r="B103" s="520" t="s">
        <v>503</v>
      </c>
      <c r="C103" s="487">
        <v>427.7</v>
      </c>
      <c r="D103" s="481">
        <v>0</v>
      </c>
      <c r="E103" s="477">
        <f t="shared" si="5"/>
        <v>0</v>
      </c>
      <c r="F103" s="478"/>
      <c r="G103" s="477"/>
      <c r="H103" s="50"/>
    </row>
    <row r="104" spans="1:8" s="6" customFormat="1" ht="38.25" customHeight="1">
      <c r="A104" s="509" t="s">
        <v>505</v>
      </c>
      <c r="B104" s="520" t="s">
        <v>504</v>
      </c>
      <c r="C104" s="487">
        <v>160.63405</v>
      </c>
      <c r="D104" s="481">
        <v>0</v>
      </c>
      <c r="E104" s="477">
        <f t="shared" si="5"/>
        <v>0</v>
      </c>
      <c r="F104" s="478"/>
      <c r="G104" s="477"/>
      <c r="H104" s="50"/>
    </row>
    <row r="105" spans="1:8" s="6" customFormat="1" ht="20.25" customHeight="1">
      <c r="A105" s="354" t="s">
        <v>59</v>
      </c>
      <c r="B105" s="533" t="s">
        <v>383</v>
      </c>
      <c r="C105" s="485">
        <v>1423.8727799999999</v>
      </c>
      <c r="D105" s="479">
        <v>0</v>
      </c>
      <c r="E105" s="477">
        <f t="shared" si="5"/>
        <v>0</v>
      </c>
      <c r="F105" s="478">
        <v>0</v>
      </c>
      <c r="G105" s="477" t="e">
        <f t="shared" si="6"/>
        <v>#DIV/0!</v>
      </c>
      <c r="H105" s="50"/>
    </row>
    <row r="106" spans="1:8" ht="26.25" customHeight="1">
      <c r="A106" s="516" t="s">
        <v>61</v>
      </c>
      <c r="B106" s="513" t="s">
        <v>450</v>
      </c>
      <c r="C106" s="483">
        <v>156345.16782999999</v>
      </c>
      <c r="D106" s="476">
        <v>59227.988579999997</v>
      </c>
      <c r="E106" s="477">
        <f t="shared" si="5"/>
        <v>37.882839234533186</v>
      </c>
      <c r="F106" s="479">
        <v>42294.374129999997</v>
      </c>
      <c r="G106" s="477">
        <f t="shared" si="6"/>
        <v>140.03751042148357</v>
      </c>
    </row>
    <row r="107" spans="1:8" ht="26.25" customHeight="1">
      <c r="A107" s="509" t="s">
        <v>456</v>
      </c>
      <c r="B107" s="512" t="s">
        <v>467</v>
      </c>
      <c r="C107" s="528">
        <v>48449.336000000003</v>
      </c>
      <c r="D107" s="526">
        <v>2472.3364299999998</v>
      </c>
      <c r="E107" s="477">
        <f t="shared" si="5"/>
        <v>5.1029315035401099</v>
      </c>
      <c r="F107" s="478">
        <v>5714.4719400000004</v>
      </c>
      <c r="G107" s="477">
        <f t="shared" si="6"/>
        <v>43.264477557308638</v>
      </c>
    </row>
    <row r="108" spans="1:8" ht="54" customHeight="1">
      <c r="A108" s="509" t="s">
        <v>457</v>
      </c>
      <c r="B108" s="519" t="s">
        <v>484</v>
      </c>
      <c r="C108" s="544">
        <f>SUM(C109:C115)</f>
        <v>107895.83095</v>
      </c>
      <c r="D108" s="544">
        <f>SUM(D109:D115)</f>
        <v>56755.651620000004</v>
      </c>
      <c r="E108" s="477">
        <f t="shared" si="5"/>
        <v>52.602265648522732</v>
      </c>
      <c r="F108" s="492">
        <f>SUM(F109:F115)</f>
        <v>36579.902190000001</v>
      </c>
      <c r="G108" s="477">
        <f t="shared" si="6"/>
        <v>155.15528534003442</v>
      </c>
    </row>
    <row r="109" spans="1:8" ht="78" customHeight="1">
      <c r="A109" s="509"/>
      <c r="B109" s="518" t="s">
        <v>477</v>
      </c>
      <c r="C109" s="545">
        <v>4242.4151400000001</v>
      </c>
      <c r="D109" s="541">
        <v>1631.9853800000001</v>
      </c>
      <c r="E109" s="477">
        <f t="shared" si="5"/>
        <v>38.468309350791166</v>
      </c>
      <c r="F109" s="480">
        <v>85</v>
      </c>
      <c r="G109" s="477">
        <f t="shared" si="6"/>
        <v>1919.9828</v>
      </c>
    </row>
    <row r="110" spans="1:8" ht="61.5" customHeight="1">
      <c r="A110" s="509"/>
      <c r="B110" s="518" t="s">
        <v>478</v>
      </c>
      <c r="C110" s="545">
        <v>18766.7</v>
      </c>
      <c r="D110" s="541">
        <v>0</v>
      </c>
      <c r="E110" s="477">
        <f t="shared" si="5"/>
        <v>0</v>
      </c>
      <c r="F110" s="480">
        <v>10178.11692</v>
      </c>
      <c r="G110" s="477">
        <f t="shared" si="6"/>
        <v>0</v>
      </c>
    </row>
    <row r="111" spans="1:8" ht="64.5" customHeight="1">
      <c r="A111" s="509"/>
      <c r="B111" s="518" t="s">
        <v>479</v>
      </c>
      <c r="C111" s="545">
        <v>22587.21</v>
      </c>
      <c r="D111" s="541">
        <v>17935.546740000002</v>
      </c>
      <c r="E111" s="477">
        <f t="shared" si="5"/>
        <v>79.40576432414629</v>
      </c>
      <c r="F111" s="480">
        <v>15735.906010000001</v>
      </c>
      <c r="G111" s="477">
        <f t="shared" si="6"/>
        <v>113.97848162414132</v>
      </c>
    </row>
    <row r="112" spans="1:8" ht="62.25" customHeight="1">
      <c r="A112" s="509"/>
      <c r="B112" s="518" t="s">
        <v>480</v>
      </c>
      <c r="C112" s="545">
        <v>20031.93519</v>
      </c>
      <c r="D112" s="541">
        <v>10754.71859</v>
      </c>
      <c r="E112" s="477">
        <f t="shared" si="5"/>
        <v>53.68786633938786</v>
      </c>
      <c r="F112" s="478">
        <v>3466.8888400000001</v>
      </c>
      <c r="G112" s="477">
        <f t="shared" si="6"/>
        <v>310.21238598466283</v>
      </c>
    </row>
    <row r="113" spans="1:7" ht="47.25" customHeight="1">
      <c r="A113" s="509"/>
      <c r="B113" s="518" t="s">
        <v>481</v>
      </c>
      <c r="C113" s="545">
        <v>8791.6206199999997</v>
      </c>
      <c r="D113" s="541">
        <v>5714.2873499999996</v>
      </c>
      <c r="E113" s="477">
        <f t="shared" si="5"/>
        <v>64.996973788889449</v>
      </c>
      <c r="F113" s="549">
        <v>5955.8243400000001</v>
      </c>
      <c r="G113" s="477">
        <f t="shared" si="6"/>
        <v>95.944524616385834</v>
      </c>
    </row>
    <row r="114" spans="1:7" ht="59.25" customHeight="1">
      <c r="A114" s="509"/>
      <c r="B114" s="518" t="s">
        <v>482</v>
      </c>
      <c r="C114" s="545">
        <v>1217.8499999999999</v>
      </c>
      <c r="D114" s="541">
        <v>1217.8494599999999</v>
      </c>
      <c r="E114" s="477">
        <f t="shared" si="5"/>
        <v>99.999955659563994</v>
      </c>
      <c r="F114" s="478">
        <v>1158.16608</v>
      </c>
      <c r="G114" s="477">
        <f t="shared" si="6"/>
        <v>105.15326610152491</v>
      </c>
    </row>
    <row r="115" spans="1:7" ht="65.25" customHeight="1">
      <c r="A115" s="509"/>
      <c r="B115" s="518" t="s">
        <v>483</v>
      </c>
      <c r="C115" s="545">
        <v>32258.1</v>
      </c>
      <c r="D115" s="541">
        <v>19501.2641</v>
      </c>
      <c r="E115" s="477">
        <f t="shared" si="5"/>
        <v>60.45385221076257</v>
      </c>
      <c r="F115" s="478">
        <v>0</v>
      </c>
      <c r="G115" s="477" t="e">
        <f t="shared" si="6"/>
        <v>#DIV/0!</v>
      </c>
    </row>
    <row r="116" spans="1:7" ht="45" customHeight="1">
      <c r="A116" s="353" t="s">
        <v>63</v>
      </c>
      <c r="B116" s="533" t="s">
        <v>536</v>
      </c>
      <c r="C116" s="544">
        <v>3010.17524</v>
      </c>
      <c r="D116" s="493">
        <v>957.92285000000004</v>
      </c>
      <c r="E116" s="477">
        <f t="shared" si="5"/>
        <v>31.822826700282075</v>
      </c>
      <c r="F116" s="479">
        <v>1001.4069</v>
      </c>
      <c r="G116" s="477">
        <f t="shared" si="6"/>
        <v>95.657704175994809</v>
      </c>
    </row>
    <row r="117" spans="1:7" ht="62.25" customHeight="1">
      <c r="A117" s="509" t="s">
        <v>495</v>
      </c>
      <c r="B117" s="520" t="s">
        <v>496</v>
      </c>
      <c r="C117" s="545">
        <v>200</v>
      </c>
      <c r="D117" s="541">
        <v>0</v>
      </c>
      <c r="E117" s="477">
        <f t="shared" si="5"/>
        <v>0</v>
      </c>
      <c r="F117" s="478"/>
      <c r="G117" s="477" t="e">
        <f t="shared" si="6"/>
        <v>#DIV/0!</v>
      </c>
    </row>
    <row r="118" spans="1:7" ht="62.25" customHeight="1">
      <c r="A118" s="509" t="s">
        <v>501</v>
      </c>
      <c r="B118" s="520" t="s">
        <v>497</v>
      </c>
      <c r="C118" s="545">
        <v>1500</v>
      </c>
      <c r="D118" s="541">
        <v>680.87540000000001</v>
      </c>
      <c r="E118" s="477">
        <f t="shared" si="5"/>
        <v>45.391693333333336</v>
      </c>
      <c r="F118" s="550">
        <v>477.84</v>
      </c>
      <c r="G118" s="477">
        <f t="shared" si="6"/>
        <v>142.49024778168427</v>
      </c>
    </row>
    <row r="119" spans="1:7" ht="62.25" customHeight="1">
      <c r="A119" s="509" t="s">
        <v>501</v>
      </c>
      <c r="B119" s="520" t="s">
        <v>498</v>
      </c>
      <c r="C119" s="545">
        <v>787.17524000000003</v>
      </c>
      <c r="D119" s="541">
        <v>0</v>
      </c>
      <c r="E119" s="477">
        <f t="shared" si="5"/>
        <v>0</v>
      </c>
      <c r="F119" s="478"/>
      <c r="G119" s="477" t="e">
        <f t="shared" si="6"/>
        <v>#DIV/0!</v>
      </c>
    </row>
    <row r="120" spans="1:7" ht="38.25" customHeight="1">
      <c r="A120" s="509" t="s">
        <v>499</v>
      </c>
      <c r="B120" s="520" t="s">
        <v>500</v>
      </c>
      <c r="C120" s="528">
        <v>276.5</v>
      </c>
      <c r="D120" s="526">
        <v>101.61799999999999</v>
      </c>
      <c r="E120" s="477">
        <f t="shared" si="5"/>
        <v>36.751537070524407</v>
      </c>
      <c r="F120" s="478">
        <v>261.95400000000001</v>
      </c>
      <c r="G120" s="477">
        <f t="shared" si="6"/>
        <v>38.792307046275297</v>
      </c>
    </row>
    <row r="121" spans="1:7" s="6" customFormat="1" ht="26.25">
      <c r="A121" s="353" t="s">
        <v>65</v>
      </c>
      <c r="B121" s="515" t="s">
        <v>66</v>
      </c>
      <c r="C121" s="475">
        <f>SUM(C122+C125+C133+C142)</f>
        <v>174670.46406</v>
      </c>
      <c r="D121" s="476">
        <f>SUM(D122+D125+D133+D142)</f>
        <v>49260.595400000006</v>
      </c>
      <c r="E121" s="477">
        <f t="shared" si="5"/>
        <v>28.202017819726404</v>
      </c>
      <c r="F121" s="475">
        <f>SUM(F122+F125+F133)</f>
        <v>31183.717450000004</v>
      </c>
      <c r="G121" s="477">
        <f t="shared" si="6"/>
        <v>157.96896402420424</v>
      </c>
    </row>
    <row r="122" spans="1:7" ht="26.25">
      <c r="A122" s="516" t="s">
        <v>67</v>
      </c>
      <c r="B122" s="514" t="s">
        <v>469</v>
      </c>
      <c r="C122" s="478">
        <v>4739.9020899999996</v>
      </c>
      <c r="D122" s="479">
        <v>4121.3121799999999</v>
      </c>
      <c r="E122" s="477">
        <f t="shared" si="5"/>
        <v>86.949310381219291</v>
      </c>
      <c r="F122" s="479">
        <v>377.42970000000003</v>
      </c>
      <c r="G122" s="477">
        <f t="shared" si="6"/>
        <v>1091.9416728466254</v>
      </c>
    </row>
    <row r="123" spans="1:7" ht="57.75">
      <c r="A123" s="509" t="s">
        <v>455</v>
      </c>
      <c r="B123" s="508" t="s">
        <v>453</v>
      </c>
      <c r="C123" s="540">
        <v>1000</v>
      </c>
      <c r="D123" s="541">
        <v>381.41009000000003</v>
      </c>
      <c r="E123" s="477">
        <f t="shared" si="5"/>
        <v>38.141009000000004</v>
      </c>
      <c r="F123" s="480">
        <v>377.42970000000003</v>
      </c>
      <c r="G123" s="477">
        <f t="shared" si="6"/>
        <v>101.05460434088785</v>
      </c>
    </row>
    <row r="124" spans="1:7" ht="40.5" customHeight="1">
      <c r="A124" s="509" t="s">
        <v>556</v>
      </c>
      <c r="B124" s="508" t="s">
        <v>557</v>
      </c>
      <c r="C124" s="540">
        <v>3739.90209</v>
      </c>
      <c r="D124" s="541">
        <v>3739.90209</v>
      </c>
      <c r="E124" s="477"/>
      <c r="F124" s="548">
        <v>0</v>
      </c>
      <c r="G124" s="477" t="e">
        <f t="shared" si="6"/>
        <v>#DIV/0!</v>
      </c>
    </row>
    <row r="125" spans="1:7" ht="23.25" customHeight="1">
      <c r="A125" s="516" t="s">
        <v>69</v>
      </c>
      <c r="B125" s="514" t="s">
        <v>452</v>
      </c>
      <c r="C125" s="480">
        <v>84288.992190000004</v>
      </c>
      <c r="D125" s="481">
        <v>20500.37343</v>
      </c>
      <c r="E125" s="477">
        <f t="shared" si="5"/>
        <v>24.321531077022595</v>
      </c>
      <c r="F125" s="479">
        <v>19834.354060000001</v>
      </c>
      <c r="G125" s="477">
        <f t="shared" si="6"/>
        <v>103.35790804170004</v>
      </c>
    </row>
    <row r="126" spans="1:7" ht="47.25" customHeight="1">
      <c r="A126" s="509" t="s">
        <v>455</v>
      </c>
      <c r="B126" s="508" t="s">
        <v>471</v>
      </c>
      <c r="C126" s="540">
        <v>1258</v>
      </c>
      <c r="D126" s="541">
        <v>866.66537000000005</v>
      </c>
      <c r="E126" s="477">
        <f t="shared" si="5"/>
        <v>68.892318759936416</v>
      </c>
      <c r="F126" s="480">
        <v>333.86434000000003</v>
      </c>
      <c r="G126" s="477">
        <f t="shared" si="6"/>
        <v>259.58608517459515</v>
      </c>
    </row>
    <row r="127" spans="1:7" ht="37.5" customHeight="1">
      <c r="A127" s="509" t="s">
        <v>455</v>
      </c>
      <c r="B127" s="508" t="s">
        <v>537</v>
      </c>
      <c r="C127" s="540">
        <v>7994.3689999999997</v>
      </c>
      <c r="D127" s="541">
        <v>0</v>
      </c>
      <c r="E127" s="477">
        <f t="shared" si="5"/>
        <v>0</v>
      </c>
      <c r="F127" s="478"/>
      <c r="G127" s="477" t="e">
        <f t="shared" si="6"/>
        <v>#DIV/0!</v>
      </c>
    </row>
    <row r="128" spans="1:7" ht="72.75" customHeight="1">
      <c r="A128" s="509" t="s">
        <v>455</v>
      </c>
      <c r="B128" s="508" t="s">
        <v>538</v>
      </c>
      <c r="C128" s="540">
        <v>7000</v>
      </c>
      <c r="D128" s="541">
        <v>0</v>
      </c>
      <c r="E128" s="477">
        <f t="shared" ref="E128" si="7">SUM(D128/C128*100)</f>
        <v>0</v>
      </c>
      <c r="F128" s="478"/>
      <c r="G128" s="477" t="e">
        <f t="shared" si="6"/>
        <v>#DIV/0!</v>
      </c>
    </row>
    <row r="129" spans="1:7" ht="39" customHeight="1">
      <c r="A129" s="509" t="s">
        <v>458</v>
      </c>
      <c r="B129" s="508" t="s">
        <v>451</v>
      </c>
      <c r="C129" s="540">
        <v>38.009</v>
      </c>
      <c r="D129" s="541">
        <v>0</v>
      </c>
      <c r="E129" s="477">
        <f t="shared" si="5"/>
        <v>0</v>
      </c>
      <c r="F129" s="478">
        <v>9791.7811500000007</v>
      </c>
      <c r="G129" s="477">
        <f t="shared" si="6"/>
        <v>0</v>
      </c>
    </row>
    <row r="130" spans="1:7" ht="26.25" customHeight="1">
      <c r="A130" s="509" t="s">
        <v>459</v>
      </c>
      <c r="B130" s="508" t="s">
        <v>470</v>
      </c>
      <c r="C130" s="540">
        <v>17232.448850000001</v>
      </c>
      <c r="D130" s="541">
        <v>9096.8305299999993</v>
      </c>
      <c r="E130" s="477">
        <f t="shared" si="5"/>
        <v>52.78895999740628</v>
      </c>
      <c r="F130" s="478">
        <v>3059.2420000000002</v>
      </c>
      <c r="G130" s="477">
        <f t="shared" si="6"/>
        <v>297.35570216413083</v>
      </c>
    </row>
    <row r="131" spans="1:7" ht="37.5" customHeight="1">
      <c r="A131" s="509" t="s">
        <v>535</v>
      </c>
      <c r="B131" s="508" t="s">
        <v>506</v>
      </c>
      <c r="C131" s="540">
        <v>4817.2</v>
      </c>
      <c r="D131" s="541">
        <v>1535.4811400000001</v>
      </c>
      <c r="E131" s="477">
        <f t="shared" si="5"/>
        <v>31.874971767831937</v>
      </c>
      <c r="F131" s="478"/>
      <c r="G131" s="477" t="e">
        <f t="shared" si="6"/>
        <v>#DIV/0!</v>
      </c>
    </row>
    <row r="132" spans="1:7" ht="23.25" customHeight="1">
      <c r="A132" s="509" t="s">
        <v>456</v>
      </c>
      <c r="B132" s="512" t="s">
        <v>467</v>
      </c>
      <c r="C132" s="525">
        <v>45405.978419999999</v>
      </c>
      <c r="D132" s="526">
        <v>9001.3963899999999</v>
      </c>
      <c r="E132" s="477">
        <f t="shared" si="5"/>
        <v>19.824253772792062</v>
      </c>
      <c r="F132" s="478">
        <v>6649.4665699999996</v>
      </c>
      <c r="G132" s="477">
        <f t="shared" si="6"/>
        <v>135.37020293644397</v>
      </c>
    </row>
    <row r="133" spans="1:7" ht="27.75" customHeight="1">
      <c r="A133" s="516" t="s">
        <v>71</v>
      </c>
      <c r="B133" s="513" t="s">
        <v>468</v>
      </c>
      <c r="C133" s="478">
        <v>85636.669779999997</v>
      </c>
      <c r="D133" s="479">
        <v>24638.909790000002</v>
      </c>
      <c r="E133" s="477">
        <f t="shared" si="5"/>
        <v>28.771447854403011</v>
      </c>
      <c r="F133" s="479">
        <v>10971.93369</v>
      </c>
      <c r="G133" s="477">
        <f t="shared" si="6"/>
        <v>224.56305776306604</v>
      </c>
    </row>
    <row r="134" spans="1:7" ht="57" customHeight="1">
      <c r="A134" s="509" t="s">
        <v>465</v>
      </c>
      <c r="B134" s="517" t="s">
        <v>475</v>
      </c>
      <c r="C134" s="480">
        <f>SUM(C135:C138)</f>
        <v>31816.606199999998</v>
      </c>
      <c r="D134" s="481">
        <v>10537.0342</v>
      </c>
      <c r="E134" s="477">
        <f t="shared" si="5"/>
        <v>33.11803318607879</v>
      </c>
      <c r="F134" s="478">
        <f>SUM(F135:F138)</f>
        <v>6824.7259699999995</v>
      </c>
      <c r="G134" s="477">
        <f t="shared" si="6"/>
        <v>154.39497858695711</v>
      </c>
    </row>
    <row r="135" spans="1:7" ht="27" customHeight="1">
      <c r="A135" s="509" t="s">
        <v>465</v>
      </c>
      <c r="B135" s="512" t="s">
        <v>472</v>
      </c>
      <c r="C135" s="540">
        <v>10000</v>
      </c>
      <c r="D135" s="541">
        <v>2736.36861</v>
      </c>
      <c r="E135" s="477">
        <f t="shared" si="5"/>
        <v>27.363686100000002</v>
      </c>
      <c r="F135" s="478">
        <v>3260.4356499999999</v>
      </c>
      <c r="G135" s="477">
        <f t="shared" si="6"/>
        <v>83.92647191181338</v>
      </c>
    </row>
    <row r="136" spans="1:7" ht="44.25" customHeight="1">
      <c r="A136" s="509" t="s">
        <v>465</v>
      </c>
      <c r="B136" s="512" t="s">
        <v>473</v>
      </c>
      <c r="C136" s="540">
        <v>899.3</v>
      </c>
      <c r="D136" s="541">
        <v>58.454749999999997</v>
      </c>
      <c r="E136" s="477">
        <f t="shared" si="5"/>
        <v>6.5000277993995326</v>
      </c>
      <c r="F136" s="478"/>
      <c r="G136" s="477" t="e">
        <f t="shared" si="6"/>
        <v>#DIV/0!</v>
      </c>
    </row>
    <row r="137" spans="1:7" ht="28.5" customHeight="1">
      <c r="A137" s="509" t="s">
        <v>465</v>
      </c>
      <c r="B137" s="512" t="s">
        <v>474</v>
      </c>
      <c r="C137" s="540">
        <v>14604.159</v>
      </c>
      <c r="D137" s="541">
        <v>5512.7175999999999</v>
      </c>
      <c r="E137" s="477">
        <f t="shared" si="5"/>
        <v>37.747586834681819</v>
      </c>
      <c r="F137" s="478">
        <v>3564.2903200000001</v>
      </c>
      <c r="G137" s="477">
        <f t="shared" si="6"/>
        <v>154.66522379131001</v>
      </c>
    </row>
    <row r="138" spans="1:7" ht="28.5" customHeight="1">
      <c r="A138" s="509" t="s">
        <v>465</v>
      </c>
      <c r="B138" s="512" t="s">
        <v>485</v>
      </c>
      <c r="C138" s="540">
        <v>6313.1472000000003</v>
      </c>
      <c r="D138" s="541">
        <v>2229.4932399999998</v>
      </c>
      <c r="E138" s="477">
        <f t="shared" si="5"/>
        <v>35.31508405189728</v>
      </c>
      <c r="F138" s="478"/>
      <c r="G138" s="477" t="e">
        <f t="shared" si="6"/>
        <v>#DIV/0!</v>
      </c>
    </row>
    <row r="139" spans="1:7" ht="27.75" customHeight="1">
      <c r="A139" s="509" t="s">
        <v>456</v>
      </c>
      <c r="B139" s="512" t="s">
        <v>467</v>
      </c>
      <c r="C139" s="540">
        <v>47002.353000000003</v>
      </c>
      <c r="D139" s="541">
        <v>8568.2714199999991</v>
      </c>
      <c r="E139" s="477">
        <f t="shared" si="5"/>
        <v>18.229452087217844</v>
      </c>
      <c r="F139" s="478">
        <v>4147.2077200000003</v>
      </c>
      <c r="G139" s="477">
        <f t="shared" si="6"/>
        <v>206.6033822872995</v>
      </c>
    </row>
    <row r="140" spans="1:7" ht="39" customHeight="1">
      <c r="A140" s="509" t="s">
        <v>456</v>
      </c>
      <c r="B140" s="512" t="s">
        <v>540</v>
      </c>
      <c r="C140" s="540">
        <v>4622.3130000000001</v>
      </c>
      <c r="D140" s="541">
        <v>4622.3133900000003</v>
      </c>
      <c r="E140" s="477">
        <f t="shared" si="5"/>
        <v>100.0000084373343</v>
      </c>
      <c r="F140" s="478"/>
      <c r="G140" s="477" t="e">
        <f t="shared" si="6"/>
        <v>#DIV/0!</v>
      </c>
    </row>
    <row r="141" spans="1:7" ht="50.25" customHeight="1">
      <c r="A141" s="509" t="s">
        <v>466</v>
      </c>
      <c r="B141" s="512" t="s">
        <v>476</v>
      </c>
      <c r="C141" s="540">
        <v>2100</v>
      </c>
      <c r="D141" s="541">
        <v>815.90189999999996</v>
      </c>
      <c r="E141" s="477">
        <f t="shared" si="5"/>
        <v>38.852471428571427</v>
      </c>
      <c r="F141" s="478">
        <v>0</v>
      </c>
      <c r="G141" s="477" t="e">
        <f t="shared" si="6"/>
        <v>#DIV/0!</v>
      </c>
    </row>
    <row r="142" spans="1:7" ht="45.75" customHeight="1">
      <c r="A142" s="530" t="s">
        <v>247</v>
      </c>
      <c r="B142" s="533" t="s">
        <v>257</v>
      </c>
      <c r="C142" s="480">
        <v>4.9000000000000004</v>
      </c>
      <c r="D142" s="481">
        <v>0</v>
      </c>
      <c r="E142" s="477">
        <f t="shared" si="5"/>
        <v>0</v>
      </c>
      <c r="F142" s="478">
        <v>0</v>
      </c>
      <c r="G142" s="477" t="e">
        <f t="shared" si="6"/>
        <v>#DIV/0!</v>
      </c>
    </row>
    <row r="143" spans="1:7" s="6" customFormat="1" ht="26.25">
      <c r="A143" s="516" t="s">
        <v>73</v>
      </c>
      <c r="B143" s="532" t="s">
        <v>74</v>
      </c>
      <c r="C143" s="483">
        <v>1162.05</v>
      </c>
      <c r="D143" s="483">
        <f>SUM(D144:D145)</f>
        <v>1131.1697799999999</v>
      </c>
      <c r="E143" s="477">
        <f t="shared" si="5"/>
        <v>97.342608321500791</v>
      </c>
      <c r="F143" s="483">
        <f>SUM(F144:F145)</f>
        <v>454.32675</v>
      </c>
      <c r="G143" s="477">
        <f t="shared" si="6"/>
        <v>248.97714695425702</v>
      </c>
    </row>
    <row r="144" spans="1:7" s="6" customFormat="1" ht="47.25">
      <c r="A144" s="530" t="s">
        <v>490</v>
      </c>
      <c r="B144" s="535" t="s">
        <v>539</v>
      </c>
      <c r="C144" s="483"/>
      <c r="D144" s="484"/>
      <c r="E144" s="477"/>
      <c r="F144" s="485">
        <v>0</v>
      </c>
      <c r="G144" s="477"/>
    </row>
    <row r="145" spans="1:7" ht="28.5" customHeight="1">
      <c r="A145" s="530" t="s">
        <v>436</v>
      </c>
      <c r="B145" s="533" t="s">
        <v>437</v>
      </c>
      <c r="C145" s="487">
        <v>1162.05</v>
      </c>
      <c r="D145" s="481">
        <v>1131.1697799999999</v>
      </c>
      <c r="E145" s="477">
        <f t="shared" si="5"/>
        <v>97.342608321500791</v>
      </c>
      <c r="F145" s="480">
        <v>454.32675</v>
      </c>
      <c r="G145" s="477">
        <f t="shared" si="6"/>
        <v>248.97714695425702</v>
      </c>
    </row>
    <row r="146" spans="1:7" ht="28.5" customHeight="1">
      <c r="A146" s="509" t="s">
        <v>541</v>
      </c>
      <c r="B146" s="520" t="s">
        <v>542</v>
      </c>
      <c r="C146" s="545">
        <v>1100</v>
      </c>
      <c r="D146" s="541">
        <v>1069.48498</v>
      </c>
      <c r="E146" s="477"/>
      <c r="F146" s="480">
        <v>454.32675</v>
      </c>
      <c r="G146" s="477">
        <f t="shared" si="6"/>
        <v>235.39995828993119</v>
      </c>
    </row>
    <row r="147" spans="1:7" ht="44.25" customHeight="1">
      <c r="A147" s="509" t="s">
        <v>466</v>
      </c>
      <c r="B147" s="520" t="s">
        <v>543</v>
      </c>
      <c r="C147" s="545">
        <v>62.05</v>
      </c>
      <c r="D147" s="541">
        <v>61.684800000000003</v>
      </c>
      <c r="E147" s="477"/>
      <c r="F147" s="480"/>
      <c r="G147" s="477" t="e">
        <f t="shared" si="6"/>
        <v>#DIV/0!</v>
      </c>
    </row>
    <row r="148" spans="1:7" s="6" customFormat="1" ht="26.25">
      <c r="A148" s="516" t="s">
        <v>75</v>
      </c>
      <c r="B148" s="532" t="s">
        <v>76</v>
      </c>
      <c r="C148" s="483">
        <f>SUM(C149+C153+C162+C166+C167+C168)</f>
        <v>703972.46360999998</v>
      </c>
      <c r="D148" s="484">
        <f>D149+D153+D167+D168+D162+D166</f>
        <v>428618.64750999992</v>
      </c>
      <c r="E148" s="477">
        <f t="shared" si="5"/>
        <v>60.885712107548315</v>
      </c>
      <c r="F148" s="483">
        <f>SUM(F149+F153+F162+F166+F167+F168)</f>
        <v>377403.87874999992</v>
      </c>
      <c r="G148" s="477">
        <f t="shared" si="6"/>
        <v>113.57028150575148</v>
      </c>
    </row>
    <row r="149" spans="1:7" ht="26.25">
      <c r="A149" s="530" t="s">
        <v>77</v>
      </c>
      <c r="B149" s="531" t="s">
        <v>242</v>
      </c>
      <c r="C149" s="485">
        <v>146505.43700000001</v>
      </c>
      <c r="D149" s="479">
        <v>80032.500499999995</v>
      </c>
      <c r="E149" s="477">
        <f t="shared" si="5"/>
        <v>54.627665797822914</v>
      </c>
      <c r="F149" s="479">
        <v>81363.358139999997</v>
      </c>
      <c r="G149" s="477">
        <f t="shared" si="6"/>
        <v>98.364303452531999</v>
      </c>
    </row>
    <row r="150" spans="1:7" ht="42">
      <c r="A150" s="509" t="s">
        <v>508</v>
      </c>
      <c r="B150" s="522" t="s">
        <v>559</v>
      </c>
      <c r="C150" s="528">
        <v>18084.837</v>
      </c>
      <c r="D150" s="526">
        <v>9076.2360000000008</v>
      </c>
      <c r="E150" s="477">
        <f t="shared" si="5"/>
        <v>50.186993667678628</v>
      </c>
      <c r="F150" s="478">
        <v>9754.9436399999995</v>
      </c>
      <c r="G150" s="477"/>
    </row>
    <row r="151" spans="1:7" ht="102.75">
      <c r="A151" s="509" t="s">
        <v>508</v>
      </c>
      <c r="B151" s="522" t="s">
        <v>515</v>
      </c>
      <c r="C151" s="528">
        <v>1521.8</v>
      </c>
      <c r="D151" s="526">
        <v>534.96900000000005</v>
      </c>
      <c r="E151" s="477">
        <f t="shared" si="5"/>
        <v>35.153699566303068</v>
      </c>
      <c r="F151" s="478">
        <v>430.31950000000001</v>
      </c>
      <c r="G151" s="477"/>
    </row>
    <row r="152" spans="1:7" ht="48" customHeight="1">
      <c r="A152" s="509" t="s">
        <v>507</v>
      </c>
      <c r="B152" s="522" t="s">
        <v>516</v>
      </c>
      <c r="C152" s="528">
        <v>60</v>
      </c>
      <c r="D152" s="526">
        <v>0</v>
      </c>
      <c r="E152" s="477">
        <f t="shared" si="5"/>
        <v>0</v>
      </c>
      <c r="F152" s="478"/>
      <c r="G152" s="477"/>
    </row>
    <row r="153" spans="1:7" ht="26.25">
      <c r="A153" s="530" t="s">
        <v>78</v>
      </c>
      <c r="B153" s="531" t="s">
        <v>243</v>
      </c>
      <c r="C153" s="485">
        <v>499848.58351000003</v>
      </c>
      <c r="D153" s="479">
        <v>321926.22459</v>
      </c>
      <c r="E153" s="477">
        <f t="shared" si="5"/>
        <v>64.404748800005251</v>
      </c>
      <c r="F153" s="479">
        <v>274447.57137999998</v>
      </c>
      <c r="G153" s="477">
        <f t="shared" si="6"/>
        <v>117.29971701744853</v>
      </c>
    </row>
    <row r="154" spans="1:7" ht="62.25">
      <c r="A154" s="509" t="s">
        <v>508</v>
      </c>
      <c r="B154" s="522" t="s">
        <v>517</v>
      </c>
      <c r="C154" s="528">
        <v>35344.15</v>
      </c>
      <c r="D154" s="526">
        <v>8664.8505999999998</v>
      </c>
      <c r="E154" s="477">
        <f t="shared" si="5"/>
        <v>24.5156570464985</v>
      </c>
      <c r="F154" s="478">
        <v>4664.5629300000001</v>
      </c>
      <c r="G154" s="477">
        <f t="shared" si="6"/>
        <v>185.75911033962618</v>
      </c>
    </row>
    <row r="155" spans="1:7" ht="62.25">
      <c r="A155" s="509" t="s">
        <v>508</v>
      </c>
      <c r="B155" s="522" t="s">
        <v>518</v>
      </c>
      <c r="C155" s="528">
        <v>1743.4</v>
      </c>
      <c r="D155" s="526">
        <v>670.31582000000003</v>
      </c>
      <c r="E155" s="477">
        <f t="shared" ref="E155:E160" si="8">SUM(D155/C155*100)</f>
        <v>38.44876792474475</v>
      </c>
      <c r="F155" s="478">
        <v>927.08660999999995</v>
      </c>
      <c r="G155" s="477">
        <f t="shared" si="6"/>
        <v>72.303473350780038</v>
      </c>
    </row>
    <row r="156" spans="1:7" ht="88.5" customHeight="1">
      <c r="A156" s="509" t="s">
        <v>508</v>
      </c>
      <c r="B156" s="522" t="s">
        <v>545</v>
      </c>
      <c r="C156" s="528">
        <v>23080</v>
      </c>
      <c r="D156" s="526">
        <v>20097.64</v>
      </c>
      <c r="E156" s="477">
        <f t="shared" si="8"/>
        <v>87.078162911611784</v>
      </c>
      <c r="F156" s="478">
        <v>11127.76</v>
      </c>
      <c r="G156" s="477">
        <f t="shared" si="6"/>
        <v>180.60813676786702</v>
      </c>
    </row>
    <row r="157" spans="1:7" ht="88.5" customHeight="1">
      <c r="A157" s="509" t="s">
        <v>508</v>
      </c>
      <c r="B157" s="522" t="s">
        <v>546</v>
      </c>
      <c r="C157" s="528">
        <v>15268.844440000001</v>
      </c>
      <c r="D157" s="526">
        <v>7031.8795300000002</v>
      </c>
      <c r="E157" s="477">
        <f t="shared" si="8"/>
        <v>46.053776745399858</v>
      </c>
      <c r="F157" s="478">
        <v>6336.1450000000004</v>
      </c>
      <c r="G157" s="477">
        <f t="shared" si="6"/>
        <v>110.98040732969336</v>
      </c>
    </row>
    <row r="158" spans="1:7" ht="127.5" customHeight="1">
      <c r="A158" s="509" t="s">
        <v>508</v>
      </c>
      <c r="B158" s="522" t="s">
        <v>544</v>
      </c>
      <c r="C158" s="528">
        <v>2568.1129999999998</v>
      </c>
      <c r="D158" s="526">
        <v>1065.59095</v>
      </c>
      <c r="E158" s="477"/>
      <c r="F158" s="478">
        <v>629.24571000000003</v>
      </c>
      <c r="G158" s="477">
        <f t="shared" si="6"/>
        <v>169.34417399524264</v>
      </c>
    </row>
    <row r="159" spans="1:7" ht="46.5" customHeight="1">
      <c r="A159" s="509" t="s">
        <v>508</v>
      </c>
      <c r="B159" s="522" t="s">
        <v>558</v>
      </c>
      <c r="C159" s="528">
        <v>3208.9247300000002</v>
      </c>
      <c r="D159" s="526">
        <v>3118.59402</v>
      </c>
      <c r="E159" s="477"/>
      <c r="F159" s="478"/>
      <c r="G159" s="477"/>
    </row>
    <row r="160" spans="1:7" ht="87" customHeight="1">
      <c r="A160" s="509" t="s">
        <v>509</v>
      </c>
      <c r="B160" s="522" t="s">
        <v>530</v>
      </c>
      <c r="C160" s="528">
        <v>3149.3708999999999</v>
      </c>
      <c r="D160" s="526">
        <v>1815.5036700000001</v>
      </c>
      <c r="E160" s="477">
        <f t="shared" si="8"/>
        <v>57.646549982410775</v>
      </c>
      <c r="F160" s="550">
        <v>1863.5873899999999</v>
      </c>
      <c r="G160" s="477">
        <f t="shared" si="6"/>
        <v>97.419830148131666</v>
      </c>
    </row>
    <row r="161" spans="1:7" ht="42">
      <c r="A161" s="509" t="s">
        <v>526</v>
      </c>
      <c r="B161" s="522" t="s">
        <v>516</v>
      </c>
      <c r="C161" s="528">
        <v>200</v>
      </c>
      <c r="D161" s="526">
        <v>12.6</v>
      </c>
      <c r="E161" s="477">
        <f t="shared" ref="E161" si="9">SUM(D161/C161*100)</f>
        <v>6.3</v>
      </c>
      <c r="F161" s="478">
        <v>11.4</v>
      </c>
      <c r="G161" s="477">
        <f t="shared" si="6"/>
        <v>110.52631578947367</v>
      </c>
    </row>
    <row r="162" spans="1:7" ht="26.25">
      <c r="A162" s="530" t="s">
        <v>310</v>
      </c>
      <c r="B162" s="531" t="s">
        <v>311</v>
      </c>
      <c r="C162" s="485">
        <v>26571.947830000001</v>
      </c>
      <c r="D162" s="479">
        <v>18350.228810000001</v>
      </c>
      <c r="E162" s="477">
        <f t="shared" ref="E162:E199" si="10">SUM(D162/C162*100)</f>
        <v>69.058651354427255</v>
      </c>
      <c r="F162" s="479">
        <v>16271.04263</v>
      </c>
      <c r="G162" s="477">
        <f t="shared" si="6"/>
        <v>112.77844467180283</v>
      </c>
    </row>
    <row r="163" spans="1:7" ht="42">
      <c r="A163" s="509" t="s">
        <v>508</v>
      </c>
      <c r="B163" s="522" t="s">
        <v>494</v>
      </c>
      <c r="C163" s="528">
        <v>10773.84</v>
      </c>
      <c r="D163" s="526">
        <v>5679.5072</v>
      </c>
      <c r="E163" s="477">
        <f t="shared" si="10"/>
        <v>52.715718815204241</v>
      </c>
      <c r="F163" s="478">
        <v>5709.8620000000001</v>
      </c>
      <c r="G163" s="477">
        <f t="shared" si="6"/>
        <v>99.468379445948074</v>
      </c>
    </row>
    <row r="164" spans="1:7" ht="48" customHeight="1">
      <c r="A164" s="509" t="s">
        <v>508</v>
      </c>
      <c r="B164" s="522" t="s">
        <v>523</v>
      </c>
      <c r="C164" s="528">
        <v>13683.9218</v>
      </c>
      <c r="D164" s="526">
        <v>12670.721610000001</v>
      </c>
      <c r="E164" s="477">
        <f t="shared" si="10"/>
        <v>92.595688540108441</v>
      </c>
      <c r="F164" s="478">
        <v>5088.5</v>
      </c>
      <c r="G164" s="477">
        <f t="shared" si="6"/>
        <v>249.00700815564508</v>
      </c>
    </row>
    <row r="165" spans="1:7" ht="45.75" customHeight="1">
      <c r="A165" s="509" t="s">
        <v>525</v>
      </c>
      <c r="B165" s="522" t="s">
        <v>524</v>
      </c>
      <c r="C165" s="528">
        <v>0</v>
      </c>
      <c r="D165" s="526">
        <v>0</v>
      </c>
      <c r="E165" s="477" t="e">
        <f t="shared" si="10"/>
        <v>#DIV/0!</v>
      </c>
      <c r="F165" s="478">
        <v>4385.4859999999999</v>
      </c>
      <c r="G165" s="477">
        <f t="shared" si="6"/>
        <v>0</v>
      </c>
    </row>
    <row r="166" spans="1:7" ht="47.25">
      <c r="A166" s="530" t="s">
        <v>427</v>
      </c>
      <c r="B166" s="531" t="s">
        <v>428</v>
      </c>
      <c r="C166" s="487">
        <v>140</v>
      </c>
      <c r="D166" s="481">
        <v>72.3</v>
      </c>
      <c r="E166" s="477">
        <f t="shared" si="10"/>
        <v>51.642857142857146</v>
      </c>
      <c r="F166" s="478">
        <v>38.6</v>
      </c>
      <c r="G166" s="477">
        <f t="shared" si="6"/>
        <v>187.30569948186528</v>
      </c>
    </row>
    <row r="167" spans="1:7" ht="26.25">
      <c r="A167" s="530" t="s">
        <v>79</v>
      </c>
      <c r="B167" s="531" t="s">
        <v>244</v>
      </c>
      <c r="C167" s="487">
        <v>620</v>
      </c>
      <c r="D167" s="481">
        <v>145.91890000000001</v>
      </c>
      <c r="E167" s="477">
        <f t="shared" si="10"/>
        <v>23.535306451612907</v>
      </c>
      <c r="F167" s="478">
        <v>137.69919999999999</v>
      </c>
      <c r="G167" s="477">
        <f t="shared" si="6"/>
        <v>105.96931572587205</v>
      </c>
    </row>
    <row r="168" spans="1:7" ht="26.25">
      <c r="A168" s="530" t="s">
        <v>80</v>
      </c>
      <c r="B168" s="531" t="s">
        <v>245</v>
      </c>
      <c r="C168" s="487">
        <v>30286.495269999999</v>
      </c>
      <c r="D168" s="481">
        <v>8091.4747100000004</v>
      </c>
      <c r="E168" s="477">
        <f t="shared" si="10"/>
        <v>26.716444533662941</v>
      </c>
      <c r="F168" s="479">
        <v>5145.6073999999999</v>
      </c>
      <c r="G168" s="477">
        <f t="shared" si="6"/>
        <v>157.25013746676439</v>
      </c>
    </row>
    <row r="169" spans="1:7" ht="42">
      <c r="A169" s="509" t="s">
        <v>527</v>
      </c>
      <c r="B169" s="522" t="s">
        <v>491</v>
      </c>
      <c r="C169" s="487">
        <v>2820</v>
      </c>
      <c r="D169" s="481">
        <v>2813.5590000000002</v>
      </c>
      <c r="E169" s="477">
        <f t="shared" si="10"/>
        <v>99.771595744680866</v>
      </c>
      <c r="F169" s="478">
        <v>2606.154</v>
      </c>
      <c r="G169" s="477">
        <f t="shared" si="6"/>
        <v>107.95827875098709</v>
      </c>
    </row>
    <row r="170" spans="1:7" ht="51.75" customHeight="1">
      <c r="A170" s="509" t="s">
        <v>548</v>
      </c>
      <c r="B170" s="522" t="s">
        <v>547</v>
      </c>
      <c r="C170" s="487">
        <v>1100</v>
      </c>
      <c r="D170" s="481">
        <v>680.05560000000003</v>
      </c>
      <c r="E170" s="477">
        <f t="shared" si="10"/>
        <v>61.823236363636369</v>
      </c>
      <c r="F170" s="478">
        <v>574.44479999999999</v>
      </c>
      <c r="G170" s="477">
        <f t="shared" si="6"/>
        <v>118.38484742137105</v>
      </c>
    </row>
    <row r="171" spans="1:7" s="6" customFormat="1" ht="26.25">
      <c r="A171" s="353" t="s">
        <v>81</v>
      </c>
      <c r="B171" s="439" t="s">
        <v>82</v>
      </c>
      <c r="C171" s="475">
        <f>SUM(C172+C178)</f>
        <v>114559.58645</v>
      </c>
      <c r="D171" s="476">
        <f>SUM(D172+D178)</f>
        <v>60722.016810000001</v>
      </c>
      <c r="E171" s="477">
        <f t="shared" si="10"/>
        <v>53.004745121441552</v>
      </c>
      <c r="F171" s="475">
        <f>SUM(F172+F178)</f>
        <v>38862.092809999995</v>
      </c>
      <c r="G171" s="477">
        <f t="shared" si="6"/>
        <v>156.24999175128062</v>
      </c>
    </row>
    <row r="172" spans="1:7" ht="26.25">
      <c r="A172" s="530" t="s">
        <v>83</v>
      </c>
      <c r="B172" s="533" t="s">
        <v>225</v>
      </c>
      <c r="C172" s="478">
        <v>112459.58645</v>
      </c>
      <c r="D172" s="479">
        <v>58648.072939999998</v>
      </c>
      <c r="E172" s="477">
        <f t="shared" si="10"/>
        <v>52.150354444060824</v>
      </c>
      <c r="F172" s="479">
        <v>37725.727099999996</v>
      </c>
      <c r="G172" s="477">
        <f t="shared" si="6"/>
        <v>155.459092370946</v>
      </c>
    </row>
    <row r="173" spans="1:7" ht="62.25">
      <c r="A173" s="509" t="s">
        <v>519</v>
      </c>
      <c r="B173" s="520" t="s">
        <v>520</v>
      </c>
      <c r="C173" s="540">
        <v>14117.346</v>
      </c>
      <c r="D173" s="541">
        <v>2704.58241</v>
      </c>
      <c r="E173" s="477">
        <f t="shared" si="10"/>
        <v>19.157867279019726</v>
      </c>
      <c r="F173" s="480">
        <v>424.73817000000003</v>
      </c>
      <c r="G173" s="477">
        <f t="shared" si="6"/>
        <v>636.764623721009</v>
      </c>
    </row>
    <row r="174" spans="1:7" ht="42">
      <c r="A174" s="509" t="s">
        <v>519</v>
      </c>
      <c r="B174" s="520" t="s">
        <v>521</v>
      </c>
      <c r="C174" s="540">
        <v>488.05</v>
      </c>
      <c r="D174" s="541">
        <v>78.12</v>
      </c>
      <c r="E174" s="477">
        <f t="shared" si="10"/>
        <v>16.006556705255608</v>
      </c>
      <c r="F174" s="480"/>
      <c r="G174" s="477" t="e">
        <f t="shared" si="6"/>
        <v>#DIV/0!</v>
      </c>
    </row>
    <row r="175" spans="1:7" ht="42">
      <c r="A175" s="509" t="s">
        <v>519</v>
      </c>
      <c r="B175" s="520" t="s">
        <v>522</v>
      </c>
      <c r="C175" s="540">
        <v>4335.75</v>
      </c>
      <c r="D175" s="541">
        <v>2317.16095</v>
      </c>
      <c r="E175" s="477">
        <f t="shared" si="10"/>
        <v>53.443140171827253</v>
      </c>
      <c r="F175" s="480">
        <v>556</v>
      </c>
      <c r="G175" s="477">
        <f t="shared" si="6"/>
        <v>416.75556654676262</v>
      </c>
    </row>
    <row r="176" spans="1:7" ht="26.25">
      <c r="A176" s="509" t="s">
        <v>519</v>
      </c>
      <c r="B176" s="520" t="s">
        <v>549</v>
      </c>
      <c r="C176" s="540">
        <v>95.344440000000006</v>
      </c>
      <c r="D176" s="541"/>
      <c r="E176" s="477"/>
      <c r="F176" s="480"/>
      <c r="G176" s="477" t="e">
        <f t="shared" si="6"/>
        <v>#DIV/0!</v>
      </c>
    </row>
    <row r="177" spans="1:8" ht="38.25" customHeight="1">
      <c r="A177" s="509" t="s">
        <v>551</v>
      </c>
      <c r="B177" s="520" t="s">
        <v>550</v>
      </c>
      <c r="C177" s="540">
        <v>18409.7</v>
      </c>
      <c r="D177" s="541">
        <v>2255.0917199999999</v>
      </c>
      <c r="E177" s="477"/>
      <c r="F177" s="480"/>
      <c r="G177" s="477" t="e">
        <f t="shared" si="6"/>
        <v>#DIV/0!</v>
      </c>
    </row>
    <row r="178" spans="1:8" ht="32.25" customHeight="1">
      <c r="A178" s="530" t="s">
        <v>254</v>
      </c>
      <c r="B178" s="441" t="s">
        <v>255</v>
      </c>
      <c r="C178" s="480">
        <v>2100</v>
      </c>
      <c r="D178" s="481">
        <v>2073.9438700000001</v>
      </c>
      <c r="E178" s="477">
        <f t="shared" si="10"/>
        <v>98.759231904761918</v>
      </c>
      <c r="F178" s="479">
        <v>1136.36571</v>
      </c>
      <c r="G178" s="477">
        <f t="shared" si="6"/>
        <v>182.5067275217236</v>
      </c>
    </row>
    <row r="179" spans="1:8" s="6" customFormat="1" ht="26.25">
      <c r="A179" s="359">
        <v>1000</v>
      </c>
      <c r="B179" s="439" t="s">
        <v>84</v>
      </c>
      <c r="C179" s="492">
        <f>SUM(C180+C181+C184+C188)</f>
        <v>51270.183059999996</v>
      </c>
      <c r="D179" s="542">
        <f>D180+D181+D184+D188</f>
        <v>43480.726419999999</v>
      </c>
      <c r="E179" s="477">
        <f t="shared" si="10"/>
        <v>84.807043441049885</v>
      </c>
      <c r="F179" s="543">
        <f>SUM(F180+F181+F184+F188)</f>
        <v>25619.974109999999</v>
      </c>
      <c r="G179" s="477">
        <f t="shared" si="6"/>
        <v>169.71417001951062</v>
      </c>
      <c r="H179" s="93"/>
    </row>
    <row r="180" spans="1:8" ht="26.25">
      <c r="A180" s="536">
        <v>1001</v>
      </c>
      <c r="B180" s="537" t="s">
        <v>85</v>
      </c>
      <c r="C180" s="480">
        <v>200</v>
      </c>
      <c r="D180" s="481">
        <v>116.26810999999999</v>
      </c>
      <c r="E180" s="477">
        <f t="shared" si="10"/>
        <v>58.134054999999996</v>
      </c>
      <c r="F180" s="480">
        <v>0</v>
      </c>
      <c r="G180" s="477" t="e">
        <f t="shared" si="6"/>
        <v>#DIV/0!</v>
      </c>
    </row>
    <row r="181" spans="1:8" ht="26.25">
      <c r="A181" s="536">
        <v>1003</v>
      </c>
      <c r="B181" s="537" t="s">
        <v>86</v>
      </c>
      <c r="C181" s="480">
        <v>11648.05918</v>
      </c>
      <c r="D181" s="481">
        <v>5915.0058799999997</v>
      </c>
      <c r="E181" s="477">
        <f t="shared" si="10"/>
        <v>50.781042477498808</v>
      </c>
      <c r="F181" s="479">
        <v>4695.1716900000001</v>
      </c>
      <c r="G181" s="477">
        <f t="shared" si="6"/>
        <v>125.98060881560646</v>
      </c>
    </row>
    <row r="182" spans="1:8" ht="48" customHeight="1">
      <c r="A182" s="524" t="s">
        <v>510</v>
      </c>
      <c r="B182" s="521" t="s">
        <v>511</v>
      </c>
      <c r="C182" s="540">
        <v>893.49409000000003</v>
      </c>
      <c r="D182" s="541">
        <v>0</v>
      </c>
      <c r="E182" s="477">
        <f t="shared" si="10"/>
        <v>0</v>
      </c>
      <c r="F182" s="480"/>
      <c r="G182" s="477"/>
    </row>
    <row r="183" spans="1:8" ht="65.25" customHeight="1">
      <c r="A183" s="524" t="s">
        <v>508</v>
      </c>
      <c r="B183" s="521" t="s">
        <v>492</v>
      </c>
      <c r="C183" s="540">
        <v>214.4</v>
      </c>
      <c r="D183" s="541">
        <v>175.29897</v>
      </c>
      <c r="E183" s="477">
        <f t="shared" si="10"/>
        <v>81.762579291044773</v>
      </c>
      <c r="F183" s="540">
        <v>66.09</v>
      </c>
      <c r="G183" s="477"/>
    </row>
    <row r="184" spans="1:8" ht="26.25">
      <c r="A184" s="536">
        <v>1004</v>
      </c>
      <c r="B184" s="537" t="s">
        <v>486</v>
      </c>
      <c r="C184" s="478">
        <v>39336.923880000002</v>
      </c>
      <c r="D184" s="488">
        <v>37411.649019999997</v>
      </c>
      <c r="E184" s="477">
        <f t="shared" si="10"/>
        <v>95.105680185178727</v>
      </c>
      <c r="F184" s="489">
        <v>20890.924129999999</v>
      </c>
      <c r="G184" s="477">
        <f t="shared" si="6"/>
        <v>179.08087161293039</v>
      </c>
    </row>
    <row r="185" spans="1:8" ht="26.25">
      <c r="A185" s="524" t="s">
        <v>454</v>
      </c>
      <c r="B185" s="521" t="s">
        <v>487</v>
      </c>
      <c r="C185" s="525">
        <v>12679.45788</v>
      </c>
      <c r="D185" s="527">
        <v>12584.95788</v>
      </c>
      <c r="E185" s="477">
        <f t="shared" si="10"/>
        <v>99.254699996684721</v>
      </c>
      <c r="F185" s="553">
        <v>15576.65567</v>
      </c>
      <c r="G185" s="477"/>
    </row>
    <row r="186" spans="1:8" ht="26.25">
      <c r="A186" s="524" t="s">
        <v>512</v>
      </c>
      <c r="B186" s="521" t="s">
        <v>488</v>
      </c>
      <c r="C186" s="525">
        <v>25479.366000000002</v>
      </c>
      <c r="D186" s="527">
        <v>24457.125</v>
      </c>
      <c r="E186" s="477">
        <f t="shared" si="10"/>
        <v>95.98796532064415</v>
      </c>
      <c r="F186" s="553">
        <v>5007.7830000000004</v>
      </c>
      <c r="G186" s="477"/>
    </row>
    <row r="187" spans="1:8" ht="42">
      <c r="A187" s="524" t="s">
        <v>454</v>
      </c>
      <c r="B187" s="521" t="s">
        <v>489</v>
      </c>
      <c r="C187" s="540">
        <v>0</v>
      </c>
      <c r="D187" s="539">
        <v>0</v>
      </c>
      <c r="E187" s="477" t="e">
        <f t="shared" si="10"/>
        <v>#DIV/0!</v>
      </c>
      <c r="F187" s="553"/>
      <c r="G187" s="477"/>
    </row>
    <row r="188" spans="1:8" ht="28.5" customHeight="1">
      <c r="A188" s="530" t="s">
        <v>88</v>
      </c>
      <c r="B188" s="533" t="s">
        <v>89</v>
      </c>
      <c r="C188" s="478">
        <v>85.2</v>
      </c>
      <c r="D188" s="479">
        <v>37.80341</v>
      </c>
      <c r="E188" s="477">
        <f t="shared" si="10"/>
        <v>44.37019953051643</v>
      </c>
      <c r="F188" s="479">
        <v>33.87829</v>
      </c>
      <c r="G188" s="477">
        <f t="shared" si="6"/>
        <v>111.58594486321476</v>
      </c>
    </row>
    <row r="189" spans="1:8" ht="26.25">
      <c r="A189" s="353" t="s">
        <v>90</v>
      </c>
      <c r="B189" s="439" t="s">
        <v>91</v>
      </c>
      <c r="C189" s="475">
        <f>C190+C192+C194</f>
        <v>17285.738469999997</v>
      </c>
      <c r="D189" s="476">
        <f>D190+D192+D194</f>
        <v>13508.869119999999</v>
      </c>
      <c r="E189" s="477">
        <f t="shared" si="10"/>
        <v>78.150373172920069</v>
      </c>
      <c r="F189" s="475">
        <f>SUM(F190+F192)</f>
        <v>7018.0586800000001</v>
      </c>
      <c r="G189" s="477">
        <f t="shared" si="6"/>
        <v>192.48726372860705</v>
      </c>
    </row>
    <row r="190" spans="1:8" ht="26.25">
      <c r="A190" s="530" t="s">
        <v>92</v>
      </c>
      <c r="B190" s="533" t="s">
        <v>93</v>
      </c>
      <c r="C190" s="478">
        <v>1008.8049999999999</v>
      </c>
      <c r="D190" s="479">
        <v>726.25112000000001</v>
      </c>
      <c r="E190" s="477">
        <f t="shared" si="10"/>
        <v>71.991229226659271</v>
      </c>
      <c r="F190" s="479">
        <v>570.80999999999995</v>
      </c>
      <c r="G190" s="477">
        <f t="shared" si="6"/>
        <v>127.23167428741615</v>
      </c>
    </row>
    <row r="191" spans="1:8" ht="38.25" customHeight="1">
      <c r="A191" s="509" t="s">
        <v>513</v>
      </c>
      <c r="B191" s="520" t="s">
        <v>531</v>
      </c>
      <c r="C191" s="525">
        <v>1008.8</v>
      </c>
      <c r="D191" s="479">
        <v>726.25112000000001</v>
      </c>
      <c r="E191" s="477">
        <f t="shared" si="10"/>
        <v>71.991586042823158</v>
      </c>
      <c r="F191" s="525">
        <v>570.80999999999995</v>
      </c>
      <c r="G191" s="477">
        <f t="shared" si="6"/>
        <v>127.23167428741615</v>
      </c>
    </row>
    <row r="192" spans="1:8" ht="26.25" customHeight="1">
      <c r="A192" s="530" t="s">
        <v>94</v>
      </c>
      <c r="B192" s="533" t="s">
        <v>95</v>
      </c>
      <c r="C192" s="478">
        <v>7747.2</v>
      </c>
      <c r="D192" s="479">
        <v>7120.06</v>
      </c>
      <c r="E192" s="477">
        <f t="shared" si="10"/>
        <v>91.904946303180509</v>
      </c>
      <c r="F192" s="479">
        <v>6447.2486799999997</v>
      </c>
      <c r="G192" s="477">
        <f t="shared" si="6"/>
        <v>110.43563469309208</v>
      </c>
    </row>
    <row r="193" spans="1:9" ht="44.25" customHeight="1">
      <c r="A193" s="509" t="s">
        <v>513</v>
      </c>
      <c r="B193" s="520" t="s">
        <v>514</v>
      </c>
      <c r="C193" s="525">
        <v>7747.2</v>
      </c>
      <c r="D193" s="479">
        <v>7120.06</v>
      </c>
      <c r="E193" s="477">
        <f t="shared" si="10"/>
        <v>91.904946303180509</v>
      </c>
      <c r="F193" s="525">
        <v>4313.8270000000002</v>
      </c>
      <c r="G193" s="477">
        <f t="shared" si="6"/>
        <v>165.05205238874902</v>
      </c>
    </row>
    <row r="194" spans="1:9" ht="44.25" customHeight="1">
      <c r="A194" s="530" t="s">
        <v>96</v>
      </c>
      <c r="B194" s="533" t="s">
        <v>97</v>
      </c>
      <c r="C194" s="478">
        <v>8529.7334699999992</v>
      </c>
      <c r="D194" s="548">
        <v>5662.558</v>
      </c>
      <c r="E194" s="477"/>
      <c r="F194" s="478"/>
      <c r="G194" s="477"/>
    </row>
    <row r="195" spans="1:9" ht="35.25" customHeight="1">
      <c r="A195" s="353" t="s">
        <v>102</v>
      </c>
      <c r="B195" s="439" t="s">
        <v>103</v>
      </c>
      <c r="C195" s="475">
        <f>C196</f>
        <v>0</v>
      </c>
      <c r="D195" s="490">
        <f>D196</f>
        <v>0</v>
      </c>
      <c r="E195" s="477"/>
      <c r="F195" s="491">
        <v>0</v>
      </c>
      <c r="G195" s="477"/>
    </row>
    <row r="196" spans="1:9" ht="30" customHeight="1">
      <c r="A196" s="530" t="s">
        <v>104</v>
      </c>
      <c r="B196" s="533" t="s">
        <v>105</v>
      </c>
      <c r="C196" s="478">
        <v>0</v>
      </c>
      <c r="D196" s="479">
        <v>0</v>
      </c>
      <c r="E196" s="477"/>
      <c r="F196" s="478">
        <v>0</v>
      </c>
      <c r="G196" s="477"/>
    </row>
    <row r="197" spans="1:9" ht="42.75" customHeight="1">
      <c r="A197" s="353" t="s">
        <v>106</v>
      </c>
      <c r="B197" s="442" t="s">
        <v>107</v>
      </c>
      <c r="C197" s="492">
        <f>C198</f>
        <v>0</v>
      </c>
      <c r="D197" s="493">
        <v>0</v>
      </c>
      <c r="E197" s="477"/>
      <c r="F197" s="492">
        <v>0</v>
      </c>
      <c r="G197" s="477"/>
    </row>
    <row r="198" spans="1:9" ht="45.75" hidden="1" customHeight="1">
      <c r="A198" s="530" t="s">
        <v>108</v>
      </c>
      <c r="B198" s="538" t="s">
        <v>529</v>
      </c>
      <c r="C198" s="480">
        <v>0</v>
      </c>
      <c r="D198" s="481">
        <v>0</v>
      </c>
      <c r="E198" s="477"/>
      <c r="F198" s="480">
        <v>0</v>
      </c>
      <c r="G198" s="477" t="e">
        <f t="shared" si="6"/>
        <v>#DIV/0!</v>
      </c>
    </row>
    <row r="199" spans="1:9" s="6" customFormat="1" ht="27" thickBot="1">
      <c r="A199" s="359"/>
      <c r="B199" s="445" t="s">
        <v>113</v>
      </c>
      <c r="C199" s="494">
        <f>C82+C91+C93+C98+C121+C143+C148+C171+C179+C189+C195+C197</f>
        <v>1390718.4892899999</v>
      </c>
      <c r="D199" s="494">
        <f>D82+D91+D93+D98+D121+D143+D148+D171+D179+D189+D195+D197</f>
        <v>731042.74546000001</v>
      </c>
      <c r="E199" s="503">
        <f t="shared" si="10"/>
        <v>52.565832056580874</v>
      </c>
      <c r="F199" s="494">
        <f>F82+F91+F93+F98+F121+F143+F148+F171+F179+F189+F195+F197</f>
        <v>579931.11766999983</v>
      </c>
      <c r="G199" s="477">
        <f t="shared" si="6"/>
        <v>126.0568235064061</v>
      </c>
      <c r="H199" s="93"/>
      <c r="I199" s="93"/>
    </row>
    <row r="200" spans="1:9" ht="20.25">
      <c r="A200" s="360"/>
      <c r="B200" s="361"/>
      <c r="C200" s="362"/>
      <c r="D200" s="373"/>
      <c r="E200" s="373"/>
      <c r="F200" s="373"/>
      <c r="G200" s="363"/>
    </row>
    <row r="201" spans="1:9" s="65" customFormat="1" ht="20.25">
      <c r="A201" s="364" t="s">
        <v>444</v>
      </c>
      <c r="B201" s="364"/>
      <c r="C201" s="365"/>
      <c r="D201" s="365"/>
      <c r="E201" s="365"/>
      <c r="F201" s="365"/>
      <c r="G201" s="366"/>
    </row>
    <row r="202" spans="1:9" s="65" customFormat="1" ht="20.25">
      <c r="A202" s="367" t="s">
        <v>430</v>
      </c>
      <c r="B202" s="367"/>
      <c r="C202" s="365" t="s">
        <v>431</v>
      </c>
      <c r="D202" s="365"/>
      <c r="E202" s="365"/>
      <c r="F202" s="365"/>
      <c r="G202" s="366"/>
    </row>
  </sheetData>
  <customSheetViews>
    <customSheetView guid="{61528DAC-5C4C-48F4-ADE2-8A724B05A086}" scale="62" showPageBreaks="1" printArea="1" hiddenRows="1" view="pageBreakPreview">
      <selection activeCell="D87" sqref="D87"/>
      <rowBreaks count="2" manualBreakCount="2">
        <brk id="79" max="6" man="1"/>
        <brk id="140" max="6" man="1"/>
      </rowBreaks>
      <pageMargins left="0.59055118110236227" right="0.55118110236220474" top="0.15748031496062992" bottom="0.15748031496062992" header="0.15748031496062992" footer="0.27559055118110237"/>
      <pageSetup paperSize="9" scale="32" orientation="portrait" r:id="rId1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5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6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7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10"/>
      <headerFooter alignWithMargins="0"/>
    </customSheetView>
    <customSheetView guid="{F85EE840-0C31-454A-8951-832C2E9E0600}" scale="60" showPageBreaks="1" printArea="1" view="pageBreakPreview" topLeftCell="A95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0" orientation="portrait" r:id="rId11"/>
      <headerFooter alignWithMargins="0"/>
    </customSheetView>
    <customSheetView guid="{F1E84C44-1ACD-474A-BDE0-C7088DB6C590}" scale="62" showPageBreaks="1" printArea="1" view="pageBreakPreview" topLeftCell="A63">
      <selection activeCell="B80" sqref="B80:G183"/>
      <rowBreaks count="2" manualBreakCount="2">
        <brk id="79" max="5" man="1"/>
        <brk id="141" max="6" man="1"/>
      </rowBreaks>
      <pageMargins left="0.59055118110236227" right="0.55118110236220474" top="0.15748031496062992" bottom="0.15748031496062992" header="0.15748031496062992" footer="0.27559055118110237"/>
      <pageSetup paperSize="9" scale="35" orientation="portrait" r:id="rId12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2" orientation="portrait" r:id="rId13"/>
  <headerFooter alignWithMargins="0"/>
  <rowBreaks count="2" manualBreakCount="2">
    <brk id="79" max="6" man="1"/>
    <brk id="14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98" t="s">
        <v>408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220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259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261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265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260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266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219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218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222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217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124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398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125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128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405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223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281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2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0">
        <f>C37+C38</f>
        <v>7133.6502700000001</v>
      </c>
      <c r="D47" s="392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300</v>
      </c>
      <c r="C48" s="397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394</v>
      </c>
      <c r="D50" s="399" t="s">
        <v>409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210</v>
      </c>
      <c r="B66" s="47" t="s">
        <v>211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330</v>
      </c>
      <c r="B67" s="47" t="s">
        <v>384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225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109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110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111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112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113</v>
      </c>
      <c r="C94" s="386">
        <f>C52+C60+C62+C68+C73+C77+C84</f>
        <v>7895.2142299999996</v>
      </c>
      <c r="D94" s="386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114</v>
      </c>
      <c r="B96" s="63"/>
      <c r="C96" s="178"/>
      <c r="D96" s="178"/>
    </row>
    <row r="97" spans="1:3" s="65" customFormat="1" ht="20.25" customHeight="1">
      <c r="A97" s="66" t="s">
        <v>115</v>
      </c>
      <c r="B97" s="66"/>
      <c r="C97" s="65" t="s">
        <v>116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5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6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7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8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9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8" t="s">
        <v>424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220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259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261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267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260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269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221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219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122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305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216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124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395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307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125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126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214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236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390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128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212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6">
        <f>C43+C44+C45+C47+C48+C46+C49</f>
        <v>55210.448759999999</v>
      </c>
      <c r="D42" s="421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7">
        <v>5604.2</v>
      </c>
      <c r="D43" s="378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223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3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299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1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2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210</v>
      </c>
      <c r="B72" s="47" t="s">
        <v>211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330</v>
      </c>
      <c r="B73" s="47" t="s">
        <v>331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4" t="s">
        <v>55</v>
      </c>
      <c r="B74" s="31" t="s">
        <v>56</v>
      </c>
      <c r="C74" s="403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4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247</v>
      </c>
      <c r="B83" s="39" t="s">
        <v>248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225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254</v>
      </c>
      <c r="B86" s="39" t="s">
        <v>255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109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110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111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112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113</v>
      </c>
      <c r="C102" s="386">
        <f>C58+C66+C68+C74+C79+C84+C92+C87+C98</f>
        <v>60977.588550000008</v>
      </c>
      <c r="D102" s="386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114</v>
      </c>
      <c r="B104" s="63"/>
      <c r="C104" s="131"/>
      <c r="D104" s="64"/>
    </row>
    <row r="105" spans="1:7" s="65" customFormat="1" ht="12.75">
      <c r="A105" s="66" t="s">
        <v>115</v>
      </c>
      <c r="B105" s="66"/>
      <c r="C105" s="131" t="s">
        <v>116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4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5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6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7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8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9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8" t="s">
        <v>423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220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259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261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267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260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269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219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122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278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216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124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395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307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125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214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236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404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128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405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5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223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322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4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299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210</v>
      </c>
      <c r="B70" s="47" t="s">
        <v>211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330</v>
      </c>
      <c r="B71" s="47" t="s">
        <v>381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210</v>
      </c>
      <c r="B78" s="47" t="s">
        <v>211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225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109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110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111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112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113</v>
      </c>
      <c r="C100" s="386">
        <f>C56+C64+C66+C72+C79+C83+C85+C90+C77</f>
        <v>19744.993429999999</v>
      </c>
      <c r="D100" s="386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114</v>
      </c>
      <c r="B102" s="63"/>
      <c r="C102" s="114"/>
      <c r="D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5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6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10"/>
    </customSheetView>
    <customSheetView guid="{F85EE840-0C31-454A-8951-832C2E9E0600}" scale="70" showPageBreaks="1" fitToPage="1" printArea="1" state="hidden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39" orientation="portrait" r:id="rId11"/>
    </customSheetView>
    <customSheetView guid="{F1E84C44-1ACD-474A-BDE0-C7088DB6C590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8" t="s">
        <v>422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220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259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261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267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260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268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221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129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219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122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217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216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124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215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402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128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405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212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223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322</v>
      </c>
      <c r="C44" s="379">
        <v>0</v>
      </c>
      <c r="D44" s="38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323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299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210</v>
      </c>
      <c r="B69" s="47" t="s">
        <v>211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330</v>
      </c>
      <c r="B70" s="47" t="s">
        <v>384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225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110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111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112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113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114</v>
      </c>
      <c r="B98" s="63"/>
      <c r="C98" s="178"/>
      <c r="D98" s="178"/>
    </row>
    <row r="99" spans="1:6" ht="16.5" customHeight="1">
      <c r="A99" s="66" t="s">
        <v>115</v>
      </c>
      <c r="B99" s="66"/>
      <c r="C99" s="178" t="s">
        <v>116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8" t="s">
        <v>421</v>
      </c>
      <c r="B1" s="598"/>
      <c r="C1" s="598"/>
      <c r="D1" s="598"/>
      <c r="E1" s="598"/>
      <c r="F1" s="598"/>
    </row>
    <row r="2" spans="1:6">
      <c r="A2" s="598"/>
      <c r="B2" s="598"/>
      <c r="C2" s="598"/>
      <c r="D2" s="598"/>
      <c r="E2" s="598"/>
      <c r="F2" s="598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220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258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261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267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260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269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238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219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121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122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124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398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125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126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236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128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7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276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299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210</v>
      </c>
      <c r="B70" s="47" t="s">
        <v>211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330</v>
      </c>
      <c r="B71" s="47" t="s">
        <v>385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225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247</v>
      </c>
      <c r="B83" s="39" t="s">
        <v>248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109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111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113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114</v>
      </c>
      <c r="B100" s="63"/>
      <c r="C100" s="117"/>
      <c r="D100" s="64"/>
    </row>
    <row r="101" spans="1:7" s="65" customFormat="1" ht="12.75">
      <c r="A101" s="66" t="s">
        <v>115</v>
      </c>
      <c r="B101" s="66"/>
      <c r="C101" s="132" t="s">
        <v>116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5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6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7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10"/>
    </customSheetView>
    <customSheetView guid="{F85EE840-0C31-454A-8951-832C2E9E0600}" scale="70" showPageBreaks="1" printArea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10</vt:i4>
      </vt:variant>
    </vt:vector>
  </HeadingPairs>
  <TitlesOfParts>
    <vt:vector size="35" baseType="lpstr">
      <vt:lpstr>Консол</vt:lpstr>
      <vt:lpstr>Справка</vt:lpstr>
      <vt:lpstr>район</vt:lpstr>
      <vt:lpstr>Лист5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Лист6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2024-08-06T11:28:09Z</cp:lastPrinted>
  <dcterms:created xsi:type="dcterms:W3CDTF">1996-10-08T23:32:33Z</dcterms:created>
  <dcterms:modified xsi:type="dcterms:W3CDTF">2024-08-06T11:41:24Z</dcterms:modified>
</cp:coreProperties>
</file>