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оперативка!$A$2:$Y$231</definedName>
  </definedNames>
  <calcPr calcId="125725"/>
</workbook>
</file>

<file path=xl/calcChain.xml><?xml version="1.0" encoding="utf-8"?>
<calcChain xmlns="http://schemas.openxmlformats.org/spreadsheetml/2006/main">
  <c r="D11" i="1"/>
  <c r="B22" l="1"/>
  <c r="C25"/>
  <c r="F11"/>
  <c r="E11" l="1"/>
  <c r="F227" l="1"/>
  <c r="C224"/>
  <c r="E130" l="1"/>
  <c r="C184" l="1"/>
  <c r="C183"/>
  <c r="J164"/>
  <c r="J165"/>
  <c r="I185" l="1"/>
  <c r="N112" l="1"/>
  <c r="T185" l="1"/>
  <c r="W137" l="1"/>
  <c r="W103"/>
  <c r="W105" s="1"/>
  <c r="K170" l="1"/>
  <c r="K185"/>
  <c r="V138" l="1"/>
  <c r="V141" s="1"/>
  <c r="B164" l="1"/>
  <c r="T137" l="1"/>
  <c r="T138" s="1"/>
  <c r="T141" s="1"/>
  <c r="C147" l="1"/>
  <c r="Q176" l="1"/>
  <c r="I176" l="1"/>
  <c r="B105" l="1"/>
  <c r="C161" l="1"/>
  <c r="C162"/>
  <c r="F176" l="1"/>
  <c r="G112" l="1"/>
  <c r="H112"/>
  <c r="I112"/>
  <c r="J112"/>
  <c r="K112"/>
  <c r="L112"/>
  <c r="O112"/>
  <c r="P112"/>
  <c r="Q112"/>
  <c r="R112"/>
  <c r="S112"/>
  <c r="T112"/>
  <c r="U112"/>
  <c r="V112"/>
  <c r="W112"/>
  <c r="X112"/>
  <c r="Y112"/>
  <c r="F112"/>
  <c r="C111" l="1"/>
  <c r="C102"/>
  <c r="O148" l="1"/>
  <c r="C148" s="1"/>
  <c r="L155" l="1"/>
  <c r="O141" l="1"/>
  <c r="H131" l="1"/>
  <c r="H105"/>
  <c r="B140" l="1"/>
  <c r="F103" l="1"/>
  <c r="Q165" l="1"/>
  <c r="E164"/>
  <c r="S190" l="1"/>
  <c r="N176" l="1"/>
  <c r="H138"/>
  <c r="O103" l="1"/>
  <c r="Q103"/>
  <c r="Q163"/>
  <c r="C99" l="1"/>
  <c r="V103"/>
  <c r="K141" l="1"/>
  <c r="F190" l="1"/>
  <c r="Y196" l="1"/>
  <c r="T145" l="1"/>
  <c r="J185" l="1"/>
  <c r="G163" l="1"/>
  <c r="O149"/>
  <c r="Q105" l="1"/>
  <c r="M103"/>
  <c r="M104" l="1"/>
  <c r="M112"/>
  <c r="B156"/>
  <c r="B141" l="1"/>
  <c r="H164" l="1"/>
  <c r="H167" s="1"/>
  <c r="I163" l="1"/>
  <c r="E149" l="1"/>
  <c r="E156" s="1"/>
  <c r="Q141"/>
  <c r="E141"/>
  <c r="E103"/>
  <c r="E105" s="1"/>
  <c r="C95"/>
  <c r="C112" l="1"/>
  <c r="C104"/>
  <c r="W138"/>
  <c r="W141" s="1"/>
  <c r="C136"/>
  <c r="C139"/>
  <c r="C101"/>
  <c r="D101" l="1"/>
  <c r="C163"/>
  <c r="C100"/>
  <c r="E165" l="1"/>
  <c r="E167"/>
  <c r="E185"/>
  <c r="R155" l="1"/>
  <c r="R151"/>
  <c r="R159"/>
  <c r="Y164"/>
  <c r="Y167" s="1"/>
  <c r="Y165"/>
  <c r="Y185"/>
  <c r="Y166" l="1"/>
  <c r="L164" l="1"/>
  <c r="L167" s="1"/>
  <c r="G164"/>
  <c r="G167" s="1"/>
  <c r="F164" l="1"/>
  <c r="F167" s="1"/>
  <c r="I164"/>
  <c r="I167" s="1"/>
  <c r="J167"/>
  <c r="K164"/>
  <c r="K167" s="1"/>
  <c r="M164"/>
  <c r="M167" s="1"/>
  <c r="N164"/>
  <c r="N167" s="1"/>
  <c r="O164"/>
  <c r="O167" s="1"/>
  <c r="J190"/>
  <c r="X164" l="1"/>
  <c r="X167" s="1"/>
  <c r="P173"/>
  <c r="Q173"/>
  <c r="Q164" l="1"/>
  <c r="Q167" s="1"/>
  <c r="N173"/>
  <c r="R105"/>
  <c r="M105"/>
  <c r="H141"/>
  <c r="F165"/>
  <c r="H165"/>
  <c r="I165"/>
  <c r="K165"/>
  <c r="L165"/>
  <c r="M165"/>
  <c r="N165"/>
  <c r="O165"/>
  <c r="P165"/>
  <c r="R165"/>
  <c r="S165"/>
  <c r="T165"/>
  <c r="U165"/>
  <c r="V165"/>
  <c r="W165"/>
  <c r="X165"/>
  <c r="P164"/>
  <c r="P167" s="1"/>
  <c r="R164"/>
  <c r="R167" s="1"/>
  <c r="S164"/>
  <c r="S167" s="1"/>
  <c r="T164"/>
  <c r="T167" s="1"/>
  <c r="U164"/>
  <c r="U167" s="1"/>
  <c r="V164"/>
  <c r="V167" s="1"/>
  <c r="W164"/>
  <c r="W167" s="1"/>
  <c r="G165"/>
  <c r="G176"/>
  <c r="C167" l="1"/>
  <c r="R190"/>
  <c r="C153" l="1"/>
  <c r="C150"/>
  <c r="Y155"/>
  <c r="T131" l="1"/>
  <c r="U185" l="1"/>
  <c r="X182"/>
  <c r="L185"/>
  <c r="R130" l="1"/>
  <c r="B130" l="1"/>
  <c r="B131" l="1"/>
  <c r="D117"/>
  <c r="R176" l="1"/>
  <c r="M131" l="1"/>
  <c r="G131"/>
  <c r="C125"/>
  <c r="D125" s="1"/>
  <c r="C118"/>
  <c r="C110"/>
  <c r="C131" l="1"/>
  <c r="D131" s="1"/>
  <c r="D118"/>
  <c r="S131"/>
  <c r="X131"/>
  <c r="X103" l="1"/>
  <c r="X105" s="1"/>
  <c r="Y103"/>
  <c r="Y105" s="1"/>
  <c r="G185" l="1"/>
  <c r="R185" l="1"/>
  <c r="R170" l="1"/>
  <c r="S170"/>
  <c r="U170" l="1"/>
  <c r="E166" l="1"/>
  <c r="B185" l="1"/>
  <c r="S155" l="1"/>
  <c r="F226" l="1"/>
  <c r="G226"/>
  <c r="H226"/>
  <c r="I226"/>
  <c r="J226"/>
  <c r="K226"/>
  <c r="L226"/>
  <c r="M226"/>
  <c r="N226"/>
  <c r="O226"/>
  <c r="P226"/>
  <c r="Q226"/>
  <c r="R226"/>
  <c r="S226"/>
  <c r="T226"/>
  <c r="U226"/>
  <c r="W226"/>
  <c r="X226"/>
  <c r="Y226"/>
  <c r="X104" l="1"/>
  <c r="R227" l="1"/>
  <c r="E155" l="1"/>
  <c r="Q166" l="1"/>
  <c r="M166"/>
  <c r="U166"/>
  <c r="I166"/>
  <c r="T166"/>
  <c r="H166"/>
  <c r="V166"/>
  <c r="N166"/>
  <c r="F166"/>
  <c r="J166"/>
  <c r="P166"/>
  <c r="X166"/>
  <c r="L166"/>
  <c r="W166"/>
  <c r="S166"/>
  <c r="O166"/>
  <c r="K166"/>
  <c r="G166"/>
  <c r="R166"/>
  <c r="T190" l="1"/>
  <c r="T103" l="1"/>
  <c r="T105" s="1"/>
  <c r="S176" l="1"/>
  <c r="O155" l="1"/>
  <c r="N155" l="1"/>
  <c r="T199" l="1"/>
  <c r="O199" l="1"/>
  <c r="V155" l="1"/>
  <c r="S227" l="1"/>
  <c r="L145" l="1"/>
  <c r="G182" l="1"/>
  <c r="Y159" l="1"/>
  <c r="F145" l="1"/>
  <c r="Q145"/>
  <c r="X155" l="1"/>
  <c r="T176" l="1"/>
  <c r="W190" l="1"/>
  <c r="G130" l="1"/>
  <c r="X130"/>
  <c r="C119" l="1"/>
  <c r="I155" l="1"/>
  <c r="I145"/>
  <c r="G170" l="1"/>
  <c r="E170" l="1"/>
  <c r="N145" l="1"/>
  <c r="M145"/>
  <c r="K173" l="1"/>
  <c r="W145" l="1"/>
  <c r="V145" l="1"/>
  <c r="K145" l="1"/>
  <c r="M227" l="1"/>
  <c r="Q227" l="1"/>
  <c r="Q190"/>
  <c r="C207"/>
  <c r="C206"/>
  <c r="O145"/>
  <c r="G227" l="1"/>
  <c r="L227" l="1"/>
  <c r="O170" l="1"/>
  <c r="Y227" l="1"/>
  <c r="U145"/>
  <c r="R199" l="1"/>
  <c r="H170"/>
  <c r="P145" l="1"/>
  <c r="S199" l="1"/>
  <c r="X227" l="1"/>
  <c r="X126"/>
  <c r="D192"/>
  <c r="D194"/>
  <c r="N227" l="1"/>
  <c r="J155" l="1"/>
  <c r="E190" l="1"/>
  <c r="L170"/>
  <c r="U227" l="1"/>
  <c r="T173" l="1"/>
  <c r="H145" l="1"/>
  <c r="G103" l="1"/>
  <c r="I103"/>
  <c r="I105" s="1"/>
  <c r="J103"/>
  <c r="K103"/>
  <c r="L103"/>
  <c r="N103"/>
  <c r="P103"/>
  <c r="R104"/>
  <c r="S103"/>
  <c r="T104"/>
  <c r="U103"/>
  <c r="Y104"/>
  <c r="C103" l="1"/>
  <c r="C105" s="1"/>
  <c r="I104"/>
  <c r="H104"/>
  <c r="P104"/>
  <c r="P105"/>
  <c r="L104"/>
  <c r="L105"/>
  <c r="W104"/>
  <c r="O104"/>
  <c r="O105"/>
  <c r="K104"/>
  <c r="K105"/>
  <c r="G104"/>
  <c r="G105"/>
  <c r="E104"/>
  <c r="Q104"/>
  <c r="N104"/>
  <c r="N105"/>
  <c r="J104"/>
  <c r="J105"/>
  <c r="F104"/>
  <c r="F105"/>
  <c r="U104"/>
  <c r="U105"/>
  <c r="S104"/>
  <c r="S105"/>
  <c r="V104"/>
  <c r="V105"/>
  <c r="U176"/>
  <c r="C175" l="1"/>
  <c r="D175" s="1"/>
  <c r="C174"/>
  <c r="D174" l="1"/>
  <c r="C176"/>
  <c r="D176" s="1"/>
  <c r="G145"/>
  <c r="F133" l="1"/>
  <c r="G133"/>
  <c r="H133"/>
  <c r="I133"/>
  <c r="J133"/>
  <c r="K133"/>
  <c r="L133"/>
  <c r="M133"/>
  <c r="N133"/>
  <c r="O133"/>
  <c r="P133"/>
  <c r="Q133"/>
  <c r="R133"/>
  <c r="S133"/>
  <c r="T133"/>
  <c r="U133"/>
  <c r="V133"/>
  <c r="W133"/>
  <c r="X133"/>
  <c r="Y133"/>
  <c r="E133"/>
  <c r="H199" l="1"/>
  <c r="J227" l="1"/>
  <c r="V170" l="1"/>
  <c r="I170" l="1"/>
  <c r="L126"/>
  <c r="B199" l="1"/>
  <c r="C198" l="1"/>
  <c r="D198" s="1"/>
  <c r="C197"/>
  <c r="D197" s="1"/>
  <c r="C199" l="1"/>
  <c r="D199" s="1"/>
  <c r="W199" l="1"/>
  <c r="X190" l="1"/>
  <c r="I190" l="1"/>
  <c r="Q179" l="1"/>
  <c r="Q170"/>
  <c r="S145" l="1"/>
  <c r="P190" l="1"/>
  <c r="C133" l="1"/>
  <c r="D133" s="1"/>
  <c r="F170" l="1"/>
  <c r="I128" l="1"/>
  <c r="R145"/>
  <c r="J173" l="1"/>
  <c r="B165" l="1"/>
  <c r="B166" l="1"/>
  <c r="W170"/>
  <c r="W155"/>
  <c r="Q128"/>
  <c r="X170" l="1"/>
  <c r="H190" l="1"/>
  <c r="C189"/>
  <c r="C188"/>
  <c r="C190" l="1"/>
  <c r="J145"/>
  <c r="J170"/>
  <c r="B170" l="1"/>
  <c r="F173" l="1"/>
  <c r="P170" l="1"/>
  <c r="R173"/>
  <c r="P155"/>
  <c r="X127"/>
  <c r="B219" l="1"/>
  <c r="B223"/>
  <c r="B227"/>
  <c r="C132" l="1"/>
  <c r="D132" s="1"/>
  <c r="H201" l="1"/>
  <c r="E145" l="1"/>
  <c r="F155" l="1"/>
  <c r="U159" l="1"/>
  <c r="V129" l="1"/>
  <c r="W129"/>
  <c r="V128"/>
  <c r="K129"/>
  <c r="H173" l="1"/>
  <c r="O129" l="1"/>
  <c r="G155" l="1"/>
  <c r="P196" l="1"/>
  <c r="P195" s="1"/>
  <c r="B155" l="1"/>
  <c r="M173" l="1"/>
  <c r="P128" l="1"/>
  <c r="R129"/>
  <c r="M129" l="1"/>
  <c r="M128"/>
  <c r="N129" l="1"/>
  <c r="P129"/>
  <c r="Q129"/>
  <c r="N128"/>
  <c r="W227" l="1"/>
  <c r="T196" l="1"/>
  <c r="T195" s="1"/>
  <c r="T155"/>
  <c r="T129"/>
  <c r="T128"/>
  <c r="B173" l="1"/>
  <c r="O128" l="1"/>
  <c r="F128" l="1"/>
  <c r="F129"/>
  <c r="J129" l="1"/>
  <c r="E129"/>
  <c r="E128"/>
  <c r="H129" l="1"/>
  <c r="H128"/>
  <c r="J128"/>
  <c r="S129"/>
  <c r="L129" l="1"/>
  <c r="L128"/>
  <c r="G128"/>
  <c r="G129"/>
  <c r="C135" l="1"/>
  <c r="D135" s="1"/>
  <c r="F138"/>
  <c r="F141" s="1"/>
  <c r="G138"/>
  <c r="G141" s="1"/>
  <c r="H140"/>
  <c r="I138"/>
  <c r="J138"/>
  <c r="K140"/>
  <c r="L138"/>
  <c r="M138"/>
  <c r="N138"/>
  <c r="N141" s="1"/>
  <c r="P138"/>
  <c r="Q140"/>
  <c r="R138"/>
  <c r="R141" s="1"/>
  <c r="S138"/>
  <c r="T140"/>
  <c r="U138"/>
  <c r="W140"/>
  <c r="X138"/>
  <c r="Y138"/>
  <c r="Y141" s="1"/>
  <c r="E140"/>
  <c r="B151"/>
  <c r="G156"/>
  <c r="H156"/>
  <c r="I149"/>
  <c r="M149"/>
  <c r="M156" s="1"/>
  <c r="N149"/>
  <c r="P149"/>
  <c r="Q149"/>
  <c r="Q156" s="1"/>
  <c r="R156"/>
  <c r="S149"/>
  <c r="U149"/>
  <c r="U156" s="1"/>
  <c r="V149"/>
  <c r="W149"/>
  <c r="X149"/>
  <c r="Y149"/>
  <c r="S140" l="1"/>
  <c r="S141"/>
  <c r="O140"/>
  <c r="R140"/>
  <c r="J140"/>
  <c r="J141"/>
  <c r="U140"/>
  <c r="U141"/>
  <c r="M140"/>
  <c r="M141"/>
  <c r="I140"/>
  <c r="I141"/>
  <c r="V140"/>
  <c r="X140"/>
  <c r="X141"/>
  <c r="P140"/>
  <c r="P141"/>
  <c r="L140"/>
  <c r="L141"/>
  <c r="D136"/>
  <c r="N140"/>
  <c r="F140"/>
  <c r="Y156"/>
  <c r="Y151"/>
  <c r="G140"/>
  <c r="T151"/>
  <c r="T156"/>
  <c r="W151"/>
  <c r="W156"/>
  <c r="G151"/>
  <c r="P151"/>
  <c r="P156"/>
  <c r="O151"/>
  <c r="O156"/>
  <c r="E151"/>
  <c r="V151"/>
  <c r="V156"/>
  <c r="N151"/>
  <c r="N156"/>
  <c r="J151"/>
  <c r="J156"/>
  <c r="F151"/>
  <c r="F156"/>
  <c r="X151"/>
  <c r="X156"/>
  <c r="L151"/>
  <c r="L156"/>
  <c r="S151"/>
  <c r="S156"/>
  <c r="K151"/>
  <c r="K156"/>
  <c r="I151"/>
  <c r="I156"/>
  <c r="F201"/>
  <c r="G201"/>
  <c r="I201"/>
  <c r="J201"/>
  <c r="K201"/>
  <c r="L201"/>
  <c r="M201"/>
  <c r="N201"/>
  <c r="O201"/>
  <c r="P201"/>
  <c r="Q201"/>
  <c r="R201"/>
  <c r="S201"/>
  <c r="T201"/>
  <c r="U201"/>
  <c r="V201"/>
  <c r="W201"/>
  <c r="X201"/>
  <c r="Y201"/>
  <c r="E201"/>
  <c r="B201"/>
  <c r="C203"/>
  <c r="D203" s="1"/>
  <c r="C156" l="1"/>
  <c r="I129"/>
  <c r="U129"/>
  <c r="X129"/>
  <c r="Y129"/>
  <c r="O127"/>
  <c r="O126"/>
  <c r="U127" l="1"/>
  <c r="U126"/>
  <c r="V127" l="1"/>
  <c r="V126"/>
  <c r="K127"/>
  <c r="T127" l="1"/>
  <c r="T126"/>
  <c r="K128"/>
  <c r="R128"/>
  <c r="S128"/>
  <c r="W128"/>
  <c r="X128"/>
  <c r="Y128"/>
  <c r="H127" l="1"/>
  <c r="I127"/>
  <c r="H126"/>
  <c r="M126" l="1"/>
  <c r="M127"/>
  <c r="C115"/>
  <c r="D115" s="1"/>
  <c r="C123"/>
  <c r="D123" s="1"/>
  <c r="I126"/>
  <c r="C129" l="1"/>
  <c r="J127"/>
  <c r="J126"/>
  <c r="G195" l="1"/>
  <c r="G196"/>
  <c r="L196"/>
  <c r="L195" s="1"/>
  <c r="L193"/>
  <c r="C193" s="1"/>
  <c r="D193" s="1"/>
  <c r="L191"/>
  <c r="S196"/>
  <c r="S195" s="1"/>
  <c r="S191"/>
  <c r="C191" l="1"/>
  <c r="C196"/>
  <c r="D196" s="1"/>
  <c r="N127"/>
  <c r="N126"/>
  <c r="C195" l="1"/>
  <c r="D195" s="1"/>
  <c r="D191"/>
  <c r="W127"/>
  <c r="W126"/>
  <c r="G127" l="1"/>
  <c r="G126"/>
  <c r="B129" l="1"/>
  <c r="D129" s="1"/>
  <c r="B127"/>
  <c r="E127" l="1"/>
  <c r="F127"/>
  <c r="L127"/>
  <c r="P127"/>
  <c r="Y127"/>
  <c r="R127"/>
  <c r="S127"/>
  <c r="Q127"/>
  <c r="E126" l="1"/>
  <c r="Y126"/>
  <c r="F126"/>
  <c r="S126"/>
  <c r="K155"/>
  <c r="K126"/>
  <c r="R126"/>
  <c r="B126" l="1"/>
  <c r="P126" l="1"/>
  <c r="Q126" l="1"/>
  <c r="D102" l="1"/>
  <c r="P229" l="1"/>
  <c r="D152" l="1"/>
  <c r="M155" l="1"/>
  <c r="Q223" l="1"/>
  <c r="C212" l="1"/>
  <c r="D212" s="1"/>
  <c r="R59" l="1"/>
  <c r="F222" l="1"/>
  <c r="G222"/>
  <c r="H222"/>
  <c r="I222"/>
  <c r="J222"/>
  <c r="K222"/>
  <c r="L222"/>
  <c r="M222"/>
  <c r="N222"/>
  <c r="O222"/>
  <c r="P222"/>
  <c r="Q222"/>
  <c r="R222"/>
  <c r="S222"/>
  <c r="T222"/>
  <c r="U222"/>
  <c r="V222"/>
  <c r="W222"/>
  <c r="X222"/>
  <c r="Y222"/>
  <c r="E222"/>
  <c r="F218"/>
  <c r="G218"/>
  <c r="H218"/>
  <c r="I218"/>
  <c r="J218"/>
  <c r="K218"/>
  <c r="L218"/>
  <c r="M218"/>
  <c r="N218"/>
  <c r="O218"/>
  <c r="P218"/>
  <c r="Q218"/>
  <c r="R218"/>
  <c r="S218"/>
  <c r="T218"/>
  <c r="U218"/>
  <c r="V218"/>
  <c r="W218"/>
  <c r="X218"/>
  <c r="Y218"/>
  <c r="E218"/>
  <c r="E219"/>
  <c r="H233" l="1"/>
  <c r="H235" s="1"/>
  <c r="O233"/>
  <c r="O235" s="1"/>
  <c r="F233"/>
  <c r="F235" s="1"/>
  <c r="E233"/>
  <c r="E235" s="1"/>
  <c r="B229"/>
  <c r="K227" l="1"/>
  <c r="I227" l="1"/>
  <c r="P227" l="1"/>
  <c r="C263" l="1"/>
  <c r="C257"/>
  <c r="C255"/>
  <c r="C253"/>
  <c r="C252"/>
  <c r="C251"/>
  <c r="C250"/>
  <c r="C249"/>
  <c r="C241"/>
  <c r="C240"/>
  <c r="C239"/>
  <c r="C238"/>
  <c r="C237"/>
  <c r="C234"/>
  <c r="Y233"/>
  <c r="Y235" s="1"/>
  <c r="X233"/>
  <c r="X235" s="1"/>
  <c r="W233"/>
  <c r="W235" s="1"/>
  <c r="V233"/>
  <c r="V235" s="1"/>
  <c r="U233"/>
  <c r="U235" s="1"/>
  <c r="T233"/>
  <c r="T235" s="1"/>
  <c r="S233"/>
  <c r="S235" s="1"/>
  <c r="R233"/>
  <c r="R235" s="1"/>
  <c r="Q233"/>
  <c r="Q235" s="1"/>
  <c r="P233"/>
  <c r="P235" s="1"/>
  <c r="N233"/>
  <c r="N235" s="1"/>
  <c r="M233"/>
  <c r="M235" s="1"/>
  <c r="L233"/>
  <c r="L235" s="1"/>
  <c r="K233"/>
  <c r="K235" s="1"/>
  <c r="J233"/>
  <c r="J235" s="1"/>
  <c r="I233"/>
  <c r="I235" s="1"/>
  <c r="G233"/>
  <c r="G235" s="1"/>
  <c r="C232"/>
  <c r="B231"/>
  <c r="C230"/>
  <c r="C231" s="1"/>
  <c r="C228"/>
  <c r="C229" s="1"/>
  <c r="T227"/>
  <c r="O227"/>
  <c r="H227"/>
  <c r="C225"/>
  <c r="D225" s="1"/>
  <c r="C226"/>
  <c r="D226" s="1"/>
  <c r="Y223"/>
  <c r="X223"/>
  <c r="W223"/>
  <c r="V223"/>
  <c r="U223"/>
  <c r="T223"/>
  <c r="S223"/>
  <c r="R223"/>
  <c r="P223"/>
  <c r="O223"/>
  <c r="N223"/>
  <c r="M223"/>
  <c r="L223"/>
  <c r="K223"/>
  <c r="J223"/>
  <c r="I223"/>
  <c r="H223"/>
  <c r="G223"/>
  <c r="F223"/>
  <c r="E223"/>
  <c r="B222"/>
  <c r="C221"/>
  <c r="D221" s="1"/>
  <c r="C220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F219"/>
  <c r="B218"/>
  <c r="C217"/>
  <c r="D217" s="1"/>
  <c r="C216"/>
  <c r="C218" s="1"/>
  <c r="C213"/>
  <c r="D213" s="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F211"/>
  <c r="E211"/>
  <c r="B211"/>
  <c r="C210"/>
  <c r="D210" s="1"/>
  <c r="C209"/>
  <c r="D209" s="1"/>
  <c r="C208"/>
  <c r="D207"/>
  <c r="D206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F205"/>
  <c r="E205"/>
  <c r="B205"/>
  <c r="C204"/>
  <c r="C202"/>
  <c r="D202" s="1"/>
  <c r="C200"/>
  <c r="C186"/>
  <c r="D186" s="1"/>
  <c r="X185"/>
  <c r="D184"/>
  <c r="D183"/>
  <c r="U182"/>
  <c r="B182"/>
  <c r="C181"/>
  <c r="D181" s="1"/>
  <c r="C180"/>
  <c r="D180" s="1"/>
  <c r="B179"/>
  <c r="C178"/>
  <c r="D178" s="1"/>
  <c r="C177"/>
  <c r="D177" s="1"/>
  <c r="I173"/>
  <c r="C172"/>
  <c r="C171"/>
  <c r="D171" s="1"/>
  <c r="C169"/>
  <c r="C168"/>
  <c r="G159"/>
  <c r="B159"/>
  <c r="C158"/>
  <c r="D158" s="1"/>
  <c r="C157"/>
  <c r="D157" s="1"/>
  <c r="Y154"/>
  <c r="X154"/>
  <c r="W154"/>
  <c r="U154"/>
  <c r="T154"/>
  <c r="S154"/>
  <c r="R154"/>
  <c r="O154"/>
  <c r="M154"/>
  <c r="B154"/>
  <c r="M151"/>
  <c r="D150"/>
  <c r="C146"/>
  <c r="X145"/>
  <c r="B145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B144"/>
  <c r="C143"/>
  <c r="C144" s="1"/>
  <c r="D142"/>
  <c r="C137"/>
  <c r="C138" s="1"/>
  <c r="C141" s="1"/>
  <c r="C134"/>
  <c r="D134" s="1"/>
  <c r="B128"/>
  <c r="C124"/>
  <c r="D124" s="1"/>
  <c r="C122"/>
  <c r="D122" s="1"/>
  <c r="C121"/>
  <c r="D121" s="1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B120"/>
  <c r="C116"/>
  <c r="D116" s="1"/>
  <c r="C114"/>
  <c r="D114" s="1"/>
  <c r="C113"/>
  <c r="E112"/>
  <c r="B112"/>
  <c r="C109"/>
  <c r="C108"/>
  <c r="D108" s="1"/>
  <c r="C107"/>
  <c r="D107" s="1"/>
  <c r="C106"/>
  <c r="D106" s="1"/>
  <c r="B104"/>
  <c r="D91"/>
  <c r="C90"/>
  <c r="D90" s="1"/>
  <c r="D88"/>
  <c r="C87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4"/>
  <c r="C83"/>
  <c r="D83" s="1"/>
  <c r="D82"/>
  <c r="C81"/>
  <c r="D81" s="1"/>
  <c r="C80"/>
  <c r="D80" s="1"/>
  <c r="C79"/>
  <c r="D79" s="1"/>
  <c r="C78"/>
  <c r="D78" s="1"/>
  <c r="C77"/>
  <c r="D77" s="1"/>
  <c r="C76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B63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C61"/>
  <c r="D61" s="1"/>
  <c r="C60"/>
  <c r="D60" s="1"/>
  <c r="Y59"/>
  <c r="X59"/>
  <c r="W59"/>
  <c r="T59"/>
  <c r="S59"/>
  <c r="P59"/>
  <c r="O59"/>
  <c r="N59"/>
  <c r="M59"/>
  <c r="L59"/>
  <c r="K59"/>
  <c r="J59"/>
  <c r="I59"/>
  <c r="G59"/>
  <c r="F59"/>
  <c r="E59"/>
  <c r="B59"/>
  <c r="C58"/>
  <c r="D58" s="1"/>
  <c r="C57"/>
  <c r="D57" s="1"/>
  <c r="C56"/>
  <c r="D56" s="1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B55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B44"/>
  <c r="C43"/>
  <c r="D43" s="1"/>
  <c r="C42"/>
  <c r="C41"/>
  <c r="D41" s="1"/>
  <c r="C40"/>
  <c r="D40" s="1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C38"/>
  <c r="C37"/>
  <c r="D37" s="1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C35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C33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B32"/>
  <c r="C31"/>
  <c r="D31" s="1"/>
  <c r="C30"/>
  <c r="D30" s="1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B29"/>
  <c r="C28"/>
  <c r="D28" s="1"/>
  <c r="C27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B24"/>
  <c r="C23"/>
  <c r="D23" s="1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C21"/>
  <c r="C20"/>
  <c r="C19"/>
  <c r="C18"/>
  <c r="Y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B17"/>
  <c r="C16"/>
  <c r="D16" s="1"/>
  <c r="C15"/>
  <c r="D15" s="1"/>
  <c r="C14"/>
  <c r="B13"/>
  <c r="C12"/>
  <c r="Y11"/>
  <c r="X11"/>
  <c r="W11"/>
  <c r="U11"/>
  <c r="T11"/>
  <c r="S11"/>
  <c r="R11"/>
  <c r="Q11"/>
  <c r="P11"/>
  <c r="N11"/>
  <c r="M11"/>
  <c r="L11"/>
  <c r="J11"/>
  <c r="I11"/>
  <c r="H11"/>
  <c r="G11"/>
  <c r="C10"/>
  <c r="D10" s="1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B9"/>
  <c r="C8"/>
  <c r="D8" s="1"/>
  <c r="C7"/>
  <c r="C164" l="1"/>
  <c r="D164" s="1"/>
  <c r="D20"/>
  <c r="C26"/>
  <c r="C22"/>
  <c r="D21"/>
  <c r="C165"/>
  <c r="D139"/>
  <c r="C173"/>
  <c r="D173" s="1"/>
  <c r="D169"/>
  <c r="C130"/>
  <c r="D130" s="1"/>
  <c r="C179"/>
  <c r="D179" s="1"/>
  <c r="C155"/>
  <c r="D155" s="1"/>
  <c r="C126"/>
  <c r="D126" s="1"/>
  <c r="D172"/>
  <c r="D168"/>
  <c r="C205"/>
  <c r="D205" s="1"/>
  <c r="D204"/>
  <c r="C149"/>
  <c r="D113"/>
  <c r="C127"/>
  <c r="D127" s="1"/>
  <c r="D105"/>
  <c r="D104"/>
  <c r="C120"/>
  <c r="D120" s="1"/>
  <c r="D119"/>
  <c r="D112"/>
  <c r="D111"/>
  <c r="D153"/>
  <c r="C201"/>
  <c r="D201" s="1"/>
  <c r="D200"/>
  <c r="D214"/>
  <c r="C17"/>
  <c r="C9"/>
  <c r="C24"/>
  <c r="D24" s="1"/>
  <c r="C44"/>
  <c r="D44" s="1"/>
  <c r="D22"/>
  <c r="C29"/>
  <c r="D29" s="1"/>
  <c r="C182"/>
  <c r="D182" s="1"/>
  <c r="D7"/>
  <c r="C13"/>
  <c r="C32"/>
  <c r="D32" s="1"/>
  <c r="C36"/>
  <c r="D36" s="1"/>
  <c r="C34"/>
  <c r="D34" s="1"/>
  <c r="C59"/>
  <c r="D143"/>
  <c r="C159"/>
  <c r="D159" s="1"/>
  <c r="D230"/>
  <c r="C39"/>
  <c r="D39" s="1"/>
  <c r="C185"/>
  <c r="D185" s="1"/>
  <c r="C223"/>
  <c r="D223" s="1"/>
  <c r="D228"/>
  <c r="D231"/>
  <c r="B233"/>
  <c r="C62"/>
  <c r="D62" s="1"/>
  <c r="C145"/>
  <c r="D145" s="1"/>
  <c r="C170"/>
  <c r="D170" s="1"/>
  <c r="C128"/>
  <c r="D128" s="1"/>
  <c r="C154"/>
  <c r="D154" s="1"/>
  <c r="C63"/>
  <c r="D63" s="1"/>
  <c r="C55"/>
  <c r="D42"/>
  <c r="C86"/>
  <c r="D224"/>
  <c r="C227"/>
  <c r="D227" s="1"/>
  <c r="C219"/>
  <c r="D219" s="1"/>
  <c r="D220"/>
  <c r="C222"/>
  <c r="D222" s="1"/>
  <c r="C211"/>
  <c r="D211" s="1"/>
  <c r="D216"/>
  <c r="D218"/>
  <c r="C166" l="1"/>
  <c r="D166" s="1"/>
  <c r="D165"/>
  <c r="C151"/>
  <c r="D151" s="1"/>
  <c r="D138"/>
  <c r="C140"/>
  <c r="D140" s="1"/>
  <c r="C92"/>
  <c r="C93" s="1"/>
  <c r="D93" s="1"/>
  <c r="C233"/>
  <c r="C235" l="1"/>
  <c r="D235" s="1"/>
  <c r="D233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<sst xmlns="http://schemas.openxmlformats.org/spreadsheetml/2006/main" count="275" uniqueCount="219">
  <si>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</si>
  <si>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</si>
  <si>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</si>
  <si>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</si>
  <si>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</si>
  <si>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</si>
  <si>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</si>
  <si>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</si>
  <si>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</si>
  <si>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</si>
  <si>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</si>
  <si>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</si>
  <si>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</si>
  <si>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</si>
  <si>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</si>
  <si>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</si>
  <si>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</si>
  <si>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</si>
  <si>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</si>
  <si>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</si>
  <si>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</si>
  <si>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</si>
  <si>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</si>
  <si>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</si>
  <si>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</si>
  <si>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</si>
  <si>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</si>
  <si>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</si>
  <si>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</si>
  <si>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</si>
  <si>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</si>
  <si>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</si>
  <si>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</si>
  <si>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</si>
  <si>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</si>
  <si>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</si>
  <si>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</si>
  <si>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</si>
  <si>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</si>
  <si>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</si>
  <si>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</si>
  <si>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</si>
  <si>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</si>
  <si>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</si>
  <si>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</si>
  <si>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</si>
  <si>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</si>
  <si>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</si>
  <si>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</si>
  <si>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</si>
  <si>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</si>
  <si>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</si>
  <si>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</si>
  <si>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</si>
  <si>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</si>
  <si>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</si>
  <si>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</si>
  <si>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</si>
  <si>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</si>
  <si>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</si>
  <si>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</si>
  <si>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</si>
  <si>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</si>
  <si>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</si>
  <si>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</si>
  <si>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</si>
  <si>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</si>
  <si>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</si>
  <si>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</si>
  <si>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</si>
  <si>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</si>
  <si>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</si>
  <si>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</si>
  <si>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</si>
  <si>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</si>
  <si>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</si>
  <si>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</si>
  <si>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</si>
  <si>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</si>
  <si>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</si>
  <si>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</si>
  <si>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</si>
  <si>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</si>
  <si>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</si>
  <si>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</si>
  <si>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</si>
  <si>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</si>
  <si>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</si>
  <si>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</si>
  <si>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</si>
  <si>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</si>
  <si>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</si>
  <si>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</si>
  <si>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</si>
  <si>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</si>
  <si>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</si>
  <si>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</si>
  <si>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</si>
  <si>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</si>
  <si>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</si>
  <si>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</si>
  <si>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</si>
  <si>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</si>
  <si>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</si>
  <si>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</si>
  <si>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</si>
  <si>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</si>
  <si>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</si>
  <si>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</si>
  <si>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</si>
  <si>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</si>
  <si>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</si>
  <si>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</si>
  <si>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</si>
  <si>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</si>
  <si>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</si>
  <si>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</si>
  <si>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</si>
  <si>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</si>
  <si>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</si>
  <si>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</si>
  <si>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</si>
  <si>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</si>
  <si>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</si>
  <si>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</si>
  <si>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</si>
  <si>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</si>
  <si>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</si>
  <si>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</si>
  <si>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</si>
  <si>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</si>
  <si>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</si>
  <si>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</si>
  <si>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</si>
  <si>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</si>
  <si>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</si>
  <si>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</si>
  <si>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</si>
  <si>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</si>
  <si>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</si>
  <si>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</si>
  <si>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</si>
  <si>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</si>
  <si>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</si>
  <si>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</si>
  <si>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</si>
  <si>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</si>
  <si>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</si>
  <si>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</si>
  <si>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</si>
  <si>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</si>
  <si>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</si>
  <si>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</si>
  <si>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</si>
  <si>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</si>
  <si>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</si>
  <si>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</si>
  <si>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</si>
  <si>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</si>
  <si>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</si>
  <si>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</si>
  <si>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</si>
  <si>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</si>
  <si>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</si>
  <si>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</si>
  <si>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</si>
  <si>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</si>
  <si>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</si>
  <si>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</si>
  <si>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</si>
  <si>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</si>
  <si>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</si>
  <si>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</si>
  <si>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</si>
  <si>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</si>
  <si>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</si>
  <si>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</si>
  <si>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</si>
  <si>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</si>
  <si>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</si>
  <si>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</si>
  <si>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</si>
  <si>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</si>
  <si>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</si>
  <si>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</si>
  <si>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</si>
  <si>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</si>
  <si>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</si>
  <si>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</si>
  <si>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</si>
  <si>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</si>
  <si>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</si>
  <si>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</si>
  <si>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</si>
  <si>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</si>
  <si>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</si>
  <si>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</si>
  <si>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</si>
  <si>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</si>
  <si>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</si>
  <si>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</si>
  <si>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</si>
  <si>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</si>
  <si>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</si>
  <si>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</si>
  <si>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</si>
  <si>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</si>
  <si>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</si>
  <si>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</si>
  <si>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</si>
  <si>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</si>
  <si>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</si>
  <si>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</si>
  <si>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</si>
  <si>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</si>
  <si>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</si>
  <si>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</si>
  <si>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</si>
  <si>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11 мая 2023 г. (СХО и КФХ)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</si>
</sst>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.0"/>
    <numFmt numFmtId="166" formatCode="0.0"/>
  </numFmts>
  <fonts count="19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justify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O42" sqref="O42"/>
    </sheetView>
  </sheetViews>
  <sheetFormatPr defaultColWidth="9.140625" defaultRowHeight="16.5" outlineLevelRow="1"/>
  <cols>
    <col min="1" max="1" width="103" style="72" customWidth="1"/>
    <col min="2" max="2" width="14.42578125" style="2" hidden="1" customWidth="1"/>
    <col min="3" max="3" width="15.42578125" style="2" hidden="1" customWidth="1"/>
    <col min="4" max="4" width="15" style="2" hidden="1" customWidth="1"/>
    <col min="5" max="8" width="13.7109375" style="1" hidden="1" customWidth="1"/>
    <col min="9" max="9" width="14" style="95" hidden="1" customWidth="1"/>
    <col min="10" max="13" width="13.7109375" style="1" hidden="1" customWidth="1"/>
    <col min="14" max="14" width="15.42578125" style="1" hidden="1" customWidth="1"/>
    <col min="15" max="15" width="13.7109375" style="1" customWidth="1"/>
    <col min="16" max="16" width="13.7109375" style="95" hidden="1" customWidth="1"/>
    <col min="17" max="17" width="13.5703125" style="111" hidden="1" customWidth="1"/>
    <col min="18" max="22" width="13.7109375" style="1" hidden="1" customWidth="1"/>
    <col min="23" max="23" width="13.7109375" style="111" hidden="1" customWidth="1"/>
    <col min="24" max="24" width="13.7109375" style="95" hidden="1" customWidth="1"/>
    <col min="25" max="25" width="13.7109375" style="1" hidden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>
      <c r="A1" s="1"/>
      <c r="Y1" s="3"/>
    </row>
    <row r="2" spans="1:26" s="4" customFormat="1" ht="55.5" customHeight="1" thickBot="1">
      <c r="A2" s="192" t="s">
        <v>218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</row>
    <row r="3" spans="1:26" s="4" customFormat="1" ht="3.75" hidden="1" customHeight="1" thickBot="1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>
      <c r="A4" s="193" t="s">
        <v>3</v>
      </c>
      <c r="B4" s="196" t="s">
        <v>214</v>
      </c>
      <c r="C4" s="199" t="s">
        <v>215</v>
      </c>
      <c r="D4" s="199" t="s">
        <v>216</v>
      </c>
      <c r="E4" s="202" t="s">
        <v>4</v>
      </c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4"/>
      <c r="Z4" s="178" t="s">
        <v>0</v>
      </c>
    </row>
    <row r="5" spans="1:26" s="178" customFormat="1" ht="57.75" customHeight="1">
      <c r="A5" s="194"/>
      <c r="B5" s="197"/>
      <c r="C5" s="200"/>
      <c r="D5" s="200"/>
      <c r="E5" s="205" t="s">
        <v>5</v>
      </c>
      <c r="F5" s="205" t="s">
        <v>6</v>
      </c>
      <c r="G5" s="205" t="s">
        <v>7</v>
      </c>
      <c r="H5" s="205" t="s">
        <v>8</v>
      </c>
      <c r="I5" s="205" t="s">
        <v>9</v>
      </c>
      <c r="J5" s="205" t="s">
        <v>10</v>
      </c>
      <c r="K5" s="205" t="s">
        <v>11</v>
      </c>
      <c r="L5" s="205" t="s">
        <v>12</v>
      </c>
      <c r="M5" s="205" t="s">
        <v>13</v>
      </c>
      <c r="N5" s="205" t="s">
        <v>14</v>
      </c>
      <c r="O5" s="205" t="s">
        <v>15</v>
      </c>
      <c r="P5" s="205" t="s">
        <v>16</v>
      </c>
      <c r="Q5" s="205" t="s">
        <v>17</v>
      </c>
      <c r="R5" s="205" t="s">
        <v>18</v>
      </c>
      <c r="S5" s="205" t="s">
        <v>19</v>
      </c>
      <c r="T5" s="205" t="s">
        <v>20</v>
      </c>
      <c r="U5" s="205" t="s">
        <v>21</v>
      </c>
      <c r="V5" s="205" t="s">
        <v>22</v>
      </c>
      <c r="W5" s="205" t="s">
        <v>23</v>
      </c>
      <c r="X5" s="205" t="s">
        <v>24</v>
      </c>
      <c r="Y5" s="205" t="s">
        <v>25</v>
      </c>
    </row>
    <row r="6" spans="1:26" s="178" customFormat="1" ht="53.25" customHeight="1" thickBot="1">
      <c r="A6" s="195"/>
      <c r="B6" s="198"/>
      <c r="C6" s="201"/>
      <c r="D6" s="201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</row>
    <row r="7" spans="1:26" s="2" customFormat="1" ht="30" hidden="1" customHeight="1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hidden="1" customHeight="1">
      <c r="A8" s="11" t="s">
        <v>27</v>
      </c>
      <c r="B8" s="8">
        <v>50509</v>
      </c>
      <c r="C8" s="8">
        <f>SUM(E8:Y8)</f>
        <v>52660</v>
      </c>
      <c r="D8" s="15">
        <f t="shared" si="0"/>
        <v>1.0425864697380665</v>
      </c>
      <c r="E8" s="113">
        <v>2886</v>
      </c>
      <c r="F8" s="113">
        <v>1536</v>
      </c>
      <c r="G8" s="113">
        <v>3488</v>
      </c>
      <c r="H8" s="113">
        <v>3013</v>
      </c>
      <c r="I8" s="113">
        <v>1381</v>
      </c>
      <c r="J8" s="113">
        <v>3788.5</v>
      </c>
      <c r="K8" s="113">
        <v>2220</v>
      </c>
      <c r="L8" s="113">
        <v>2813.5</v>
      </c>
      <c r="M8" s="113">
        <v>3065.6</v>
      </c>
      <c r="N8" s="113">
        <v>708</v>
      </c>
      <c r="O8" s="113">
        <v>1580</v>
      </c>
      <c r="P8" s="113">
        <v>1997</v>
      </c>
      <c r="Q8" s="113">
        <v>4027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2015</v>
      </c>
      <c r="X8" s="113">
        <v>4314</v>
      </c>
      <c r="Y8" s="113">
        <v>2370</v>
      </c>
    </row>
    <row r="9" spans="1:26" s="12" customFormat="1" ht="30" hidden="1" customHeight="1">
      <c r="A9" s="13" t="s">
        <v>28</v>
      </c>
      <c r="B9" s="14">
        <f t="shared" ref="B9:Y9" si="1">B8/B7</f>
        <v>1.0467969575760088</v>
      </c>
      <c r="C9" s="14">
        <f t="shared" si="1"/>
        <v>1.0945521814138139</v>
      </c>
      <c r="D9" s="15"/>
      <c r="E9" s="140">
        <f t="shared" si="1"/>
        <v>1.3955512572533848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1.171097372488408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1.023121387283237</v>
      </c>
      <c r="O9" s="140">
        <f t="shared" si="1"/>
        <v>1.0006333122229258</v>
      </c>
      <c r="P9" s="140">
        <f t="shared" si="1"/>
        <v>1</v>
      </c>
      <c r="Q9" s="140">
        <f t="shared" si="1"/>
        <v>1.4402718168812589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1.0689655172413792</v>
      </c>
      <c r="X9" s="140">
        <f t="shared" si="1"/>
        <v>1.0787696924231058</v>
      </c>
      <c r="Y9" s="140">
        <f t="shared" si="1"/>
        <v>1.1048951048951048</v>
      </c>
    </row>
    <row r="10" spans="1:26" s="12" customFormat="1" ht="30" hidden="1" customHeight="1">
      <c r="A10" s="11" t="s">
        <v>29</v>
      </c>
      <c r="B10" s="8">
        <v>48535</v>
      </c>
      <c r="C10" s="8">
        <f>SUM(E10:Y10)</f>
        <v>49414.5</v>
      </c>
      <c r="D10" s="15">
        <f t="shared" si="0"/>
        <v>1.0181209436489131</v>
      </c>
      <c r="E10" s="113">
        <v>2736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3788.5</v>
      </c>
      <c r="K10" s="113">
        <v>2954</v>
      </c>
      <c r="L10" s="113">
        <v>2600</v>
      </c>
      <c r="M10" s="113">
        <v>3065.6</v>
      </c>
      <c r="N10" s="113">
        <v>639</v>
      </c>
      <c r="O10" s="113">
        <v>1279</v>
      </c>
      <c r="P10" s="113">
        <v>1863</v>
      </c>
      <c r="Q10" s="113">
        <v>3947</v>
      </c>
      <c r="R10" s="113">
        <v>2442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2015</v>
      </c>
      <c r="X10" s="113">
        <v>4314</v>
      </c>
      <c r="Y10" s="113">
        <v>1895</v>
      </c>
    </row>
    <row r="11" spans="1:26" s="12" customFormat="1" ht="30" hidden="1" customHeight="1">
      <c r="A11" s="11" t="s">
        <v>30</v>
      </c>
      <c r="B11" s="14">
        <v>0.87</v>
      </c>
      <c r="C11" s="14">
        <v>0.96</v>
      </c>
      <c r="D11" s="15">
        <f t="shared" si="0"/>
        <v>1.103448275862069</v>
      </c>
      <c r="E11" s="140">
        <f>E10/E8</f>
        <v>0.94802494802494808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0.92411586991291983</v>
      </c>
      <c r="M11" s="140">
        <f t="shared" si="2"/>
        <v>1</v>
      </c>
      <c r="N11" s="140">
        <f t="shared" si="2"/>
        <v>0.90254237288135597</v>
      </c>
      <c r="O11" s="140">
        <v>0.94</v>
      </c>
      <c r="P11" s="140">
        <f t="shared" si="2"/>
        <v>0.93289934902353533</v>
      </c>
      <c r="Q11" s="140">
        <f t="shared" si="2"/>
        <v>0.98013409485969705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0.79957805907172996</v>
      </c>
    </row>
    <row r="12" spans="1:26" s="12" customFormat="1" ht="30" hidden="1" customHeight="1">
      <c r="A12" s="13" t="s">
        <v>31</v>
      </c>
      <c r="B12" s="8"/>
      <c r="C12" s="8">
        <f>SUM(E12:Y12)</f>
        <v>2070</v>
      </c>
      <c r="D12" s="15"/>
      <c r="E12" s="141">
        <v>55</v>
      </c>
      <c r="F12" s="141">
        <v>310</v>
      </c>
      <c r="G12" s="141"/>
      <c r="H12" s="141"/>
      <c r="I12" s="141">
        <v>90</v>
      </c>
      <c r="J12" s="141">
        <v>380</v>
      </c>
      <c r="K12" s="141"/>
      <c r="L12" s="141"/>
      <c r="M12" s="141"/>
      <c r="N12" s="141"/>
      <c r="O12" s="141">
        <v>670</v>
      </c>
      <c r="P12" s="141"/>
      <c r="Q12" s="141"/>
      <c r="R12" s="141"/>
      <c r="S12" s="141">
        <v>115</v>
      </c>
      <c r="T12" s="141"/>
      <c r="U12" s="141"/>
      <c r="V12" s="141"/>
      <c r="W12" s="141"/>
      <c r="X12" s="141"/>
      <c r="Y12" s="141">
        <v>450</v>
      </c>
    </row>
    <row r="13" spans="1:26" s="12" customFormat="1" ht="30" hidden="1" customHeight="1">
      <c r="A13" s="13" t="s">
        <v>32</v>
      </c>
      <c r="B13" s="15">
        <f>B12/B8</f>
        <v>0</v>
      </c>
      <c r="C13" s="15">
        <f>C12/C8</f>
        <v>3.9308773262438285E-2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hidden="1" customHeight="1">
      <c r="A14" s="18" t="s">
        <v>33</v>
      </c>
      <c r="B14" s="8"/>
      <c r="C14" s="23">
        <f t="shared" ref="C14:C19" si="3">SUM(E14:Y14)</f>
        <v>335</v>
      </c>
      <c r="D14" s="15"/>
      <c r="E14" s="113">
        <v>40</v>
      </c>
      <c r="F14" s="113"/>
      <c r="G14" s="113">
        <v>30</v>
      </c>
      <c r="H14" s="113"/>
      <c r="I14" s="113"/>
      <c r="J14" s="113">
        <v>120</v>
      </c>
      <c r="K14" s="113"/>
      <c r="L14" s="113"/>
      <c r="M14" s="113"/>
      <c r="N14" s="113"/>
      <c r="O14" s="113">
        <v>120</v>
      </c>
      <c r="P14" s="113"/>
      <c r="Q14" s="113"/>
      <c r="R14" s="113"/>
      <c r="S14" s="113"/>
      <c r="T14" s="113"/>
      <c r="U14" s="113"/>
      <c r="V14" s="113">
        <v>25</v>
      </c>
      <c r="W14" s="113"/>
      <c r="X14" s="113"/>
      <c r="Y14" s="113"/>
    </row>
    <row r="15" spans="1:26" s="12" customFormat="1" ht="30" hidden="1" customHeight="1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hidden="1" customHeight="1">
      <c r="A20" s="22" t="s">
        <v>39</v>
      </c>
      <c r="B20" s="23">
        <v>100529</v>
      </c>
      <c r="C20" s="23">
        <f>SUM(E20:Y20)</f>
        <v>81874.5</v>
      </c>
      <c r="D20" s="15">
        <f t="shared" si="0"/>
        <v>0.81443663022610391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2435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hidden="1" customHeight="1">
      <c r="A25" s="13" t="s">
        <v>44</v>
      </c>
      <c r="B25" s="23"/>
      <c r="C25" s="23">
        <f>SUM(E25:Y25)</f>
        <v>4513</v>
      </c>
      <c r="D25" s="15"/>
      <c r="E25" s="94">
        <v>600</v>
      </c>
      <c r="F25" s="94"/>
      <c r="G25" s="94"/>
      <c r="H25" s="94">
        <v>240</v>
      </c>
      <c r="I25" s="94"/>
      <c r="J25" s="94">
        <v>180</v>
      </c>
      <c r="K25" s="94">
        <v>22</v>
      </c>
      <c r="L25" s="94"/>
      <c r="M25" s="94">
        <v>40</v>
      </c>
      <c r="N25" s="94"/>
      <c r="O25" s="94">
        <v>1807</v>
      </c>
      <c r="P25" s="94"/>
      <c r="Q25" s="94">
        <v>120</v>
      </c>
      <c r="R25" s="94"/>
      <c r="S25" s="94"/>
      <c r="T25" s="94"/>
      <c r="U25" s="94">
        <v>275</v>
      </c>
      <c r="V25" s="94"/>
      <c r="W25" s="94"/>
      <c r="X25" s="94">
        <v>1164</v>
      </c>
      <c r="Y25" s="94">
        <v>65</v>
      </c>
    </row>
    <row r="26" spans="1:26" s="12" customFormat="1" ht="30" hidden="1" customHeight="1">
      <c r="A26" s="18" t="s">
        <v>45</v>
      </c>
      <c r="B26" s="28"/>
      <c r="C26" s="28">
        <f>C25/C20</f>
        <v>5.5120947303494983E-2</v>
      </c>
      <c r="D26" s="15"/>
      <c r="E26" s="117">
        <f t="shared" ref="E26:Y26" si="7">E25/E20</f>
        <v>7.8947368421052627E-2</v>
      </c>
      <c r="F26" s="117">
        <f t="shared" si="7"/>
        <v>0</v>
      </c>
      <c r="G26" s="117">
        <f t="shared" si="7"/>
        <v>0</v>
      </c>
      <c r="H26" s="117">
        <f t="shared" si="7"/>
        <v>4.9833887043189369E-2</v>
      </c>
      <c r="I26" s="117">
        <f t="shared" si="7"/>
        <v>0</v>
      </c>
      <c r="J26" s="117">
        <f t="shared" si="7"/>
        <v>3.0508474576271188E-2</v>
      </c>
      <c r="K26" s="117">
        <f t="shared" si="7"/>
        <v>9.0349075975359339E-3</v>
      </c>
      <c r="L26" s="117">
        <f t="shared" si="7"/>
        <v>0</v>
      </c>
      <c r="M26" s="117">
        <f t="shared" si="7"/>
        <v>9.4585008276188223E-3</v>
      </c>
      <c r="N26" s="117">
        <f t="shared" si="7"/>
        <v>0</v>
      </c>
      <c r="O26" s="117">
        <f t="shared" si="7"/>
        <v>0.85035294117647053</v>
      </c>
      <c r="P26" s="117">
        <f t="shared" si="7"/>
        <v>0</v>
      </c>
      <c r="Q26" s="117">
        <f t="shared" si="7"/>
        <v>3.292181069958848E-2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0.16243354991139988</v>
      </c>
      <c r="V26" s="117">
        <f t="shared" si="7"/>
        <v>0</v>
      </c>
      <c r="W26" s="117">
        <f t="shared" si="7"/>
        <v>0</v>
      </c>
      <c r="X26" s="117">
        <f t="shared" si="7"/>
        <v>0.21194464675892208</v>
      </c>
      <c r="Y26" s="117">
        <f t="shared" si="7"/>
        <v>3.140096618357488E-2</v>
      </c>
    </row>
    <row r="27" spans="1:26" s="91" customFormat="1" ht="30" hidden="1" customHeight="1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hidden="1" customHeight="1">
      <c r="A28" s="25" t="s">
        <v>46</v>
      </c>
      <c r="B28" s="23">
        <v>31856</v>
      </c>
      <c r="C28" s="23">
        <f t="shared" si="8"/>
        <v>58050</v>
      </c>
      <c r="D28" s="15">
        <f t="shared" si="0"/>
        <v>1.822262682069312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94">
        <v>6276</v>
      </c>
      <c r="K28" s="94">
        <v>2486</v>
      </c>
      <c r="L28" s="94">
        <v>1451</v>
      </c>
      <c r="M28" s="94">
        <v>100</v>
      </c>
      <c r="N28" s="94">
        <v>1784</v>
      </c>
      <c r="O28" s="94">
        <v>2000</v>
      </c>
      <c r="P28" s="94">
        <v>6400</v>
      </c>
      <c r="Q28" s="94">
        <v>6080</v>
      </c>
      <c r="R28" s="94">
        <v>3300</v>
      </c>
      <c r="S28" s="94">
        <v>5875</v>
      </c>
      <c r="T28" s="94">
        <v>3124</v>
      </c>
      <c r="U28" s="94"/>
      <c r="V28" s="94"/>
      <c r="W28" s="94">
        <v>6102</v>
      </c>
      <c r="X28" s="94">
        <v>2399</v>
      </c>
      <c r="Y28" s="94">
        <v>2190</v>
      </c>
    </row>
    <row r="29" spans="1:26" s="12" customFormat="1" ht="30" hidden="1" customHeight="1">
      <c r="A29" s="18" t="s">
        <v>45</v>
      </c>
      <c r="B29" s="9">
        <f t="shared" ref="B29:Y29" si="9">B28/B20</f>
        <v>0.31688368530473793</v>
      </c>
      <c r="C29" s="23">
        <f t="shared" si="8"/>
        <v>14.395505740218061</v>
      </c>
      <c r="D29" s="15">
        <f t="shared" si="0"/>
        <v>45.428358756855268</v>
      </c>
      <c r="E29" s="116">
        <f t="shared" si="9"/>
        <v>0.65789473684210531</v>
      </c>
      <c r="F29" s="116">
        <f t="shared" si="9"/>
        <v>0.55650857719475277</v>
      </c>
      <c r="G29" s="116">
        <f t="shared" si="9"/>
        <v>1.1268875366238449E-2</v>
      </c>
      <c r="H29" s="116">
        <f t="shared" si="9"/>
        <v>0.23255813953488372</v>
      </c>
      <c r="I29" s="116">
        <f t="shared" si="9"/>
        <v>0.38994521430873347</v>
      </c>
      <c r="J29" s="116">
        <f t="shared" si="9"/>
        <v>1.0637288135593221</v>
      </c>
      <c r="K29" s="116">
        <f t="shared" si="9"/>
        <v>1.0209445585215606</v>
      </c>
      <c r="L29" s="116">
        <f t="shared" si="9"/>
        <v>0.54081252329481921</v>
      </c>
      <c r="M29" s="116">
        <f t="shared" si="9"/>
        <v>2.3646252069047056E-2</v>
      </c>
      <c r="N29" s="116">
        <f t="shared" si="9"/>
        <v>1.2231744943435037</v>
      </c>
      <c r="O29" s="116">
        <f t="shared" si="9"/>
        <v>0.94117647058823528</v>
      </c>
      <c r="P29" s="116">
        <f t="shared" si="9"/>
        <v>1.2225405921680994</v>
      </c>
      <c r="Q29" s="116">
        <f t="shared" si="9"/>
        <v>1.6680384087791496</v>
      </c>
      <c r="R29" s="116">
        <f t="shared" si="9"/>
        <v>0.64553990610328638</v>
      </c>
      <c r="S29" s="116">
        <f t="shared" si="9"/>
        <v>0.86017569546120054</v>
      </c>
      <c r="T29" s="116">
        <f t="shared" si="9"/>
        <v>0.88</v>
      </c>
      <c r="U29" s="116">
        <f t="shared" si="9"/>
        <v>0</v>
      </c>
      <c r="V29" s="116">
        <f t="shared" si="9"/>
        <v>0</v>
      </c>
      <c r="W29" s="116">
        <f t="shared" si="9"/>
        <v>0.96276427895235095</v>
      </c>
      <c r="X29" s="116">
        <f t="shared" si="9"/>
        <v>0.43681718863801894</v>
      </c>
      <c r="Y29" s="116">
        <f t="shared" si="9"/>
        <v>1.0579710144927537</v>
      </c>
    </row>
    <row r="30" spans="1:26" s="12" customFormat="1" ht="30" hidden="1" customHeight="1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hidden="1" customHeight="1">
      <c r="A33" s="13" t="s">
        <v>48</v>
      </c>
      <c r="B33" s="23"/>
      <c r="C33" s="23">
        <f t="shared" si="8"/>
        <v>4424</v>
      </c>
      <c r="D33" s="15"/>
      <c r="E33" s="94">
        <v>470</v>
      </c>
      <c r="F33" s="94"/>
      <c r="G33" s="94">
        <v>470</v>
      </c>
      <c r="H33" s="94">
        <v>40</v>
      </c>
      <c r="I33" s="94"/>
      <c r="J33" s="94">
        <v>50</v>
      </c>
      <c r="K33" s="94"/>
      <c r="L33" s="94"/>
      <c r="M33" s="94">
        <v>240</v>
      </c>
      <c r="N33" s="94">
        <v>230</v>
      </c>
      <c r="O33" s="94">
        <v>961</v>
      </c>
      <c r="P33" s="94"/>
      <c r="Q33" s="94"/>
      <c r="R33" s="94"/>
      <c r="S33" s="94">
        <v>320</v>
      </c>
      <c r="T33" s="94">
        <v>160</v>
      </c>
      <c r="U33" s="94">
        <v>90</v>
      </c>
      <c r="V33" s="94"/>
      <c r="W33" s="94"/>
      <c r="X33" s="94">
        <v>1328</v>
      </c>
      <c r="Y33" s="94">
        <v>65</v>
      </c>
    </row>
    <row r="34" spans="1:29" s="12" customFormat="1" ht="30" hidden="1" customHeight="1">
      <c r="A34" s="13" t="s">
        <v>45</v>
      </c>
      <c r="B34" s="28"/>
      <c r="C34" s="28">
        <f t="shared" ref="C34:Y34" si="11">C33/C30</f>
        <v>3.9609279172001327E-2</v>
      </c>
      <c r="D34" s="15" t="e">
        <f t="shared" si="0"/>
        <v>#DIV/0!</v>
      </c>
      <c r="E34" s="117">
        <f t="shared" si="11"/>
        <v>0.35795887281035799</v>
      </c>
      <c r="F34" s="117">
        <f t="shared" si="11"/>
        <v>0</v>
      </c>
      <c r="G34" s="117">
        <f t="shared" si="11"/>
        <v>3.8987971795935293E-2</v>
      </c>
      <c r="H34" s="117">
        <f t="shared" si="11"/>
        <v>5.180676078228209E-3</v>
      </c>
      <c r="I34" s="117">
        <f t="shared" si="11"/>
        <v>0</v>
      </c>
      <c r="J34" s="117">
        <f t="shared" si="11"/>
        <v>8.8276836158192092E-3</v>
      </c>
      <c r="K34" s="117">
        <f t="shared" si="11"/>
        <v>0</v>
      </c>
      <c r="L34" s="117">
        <f t="shared" si="11"/>
        <v>0</v>
      </c>
      <c r="M34" s="117">
        <f t="shared" si="11"/>
        <v>7.4441687344913146E-2</v>
      </c>
      <c r="N34" s="117">
        <f t="shared" si="11"/>
        <v>5.5155875299760189E-2</v>
      </c>
      <c r="O34" s="117">
        <f t="shared" si="11"/>
        <v>0.21712607320379576</v>
      </c>
      <c r="P34" s="117">
        <f>P33/Q30</f>
        <v>0</v>
      </c>
      <c r="Q34" s="117">
        <f>Q33/R30</f>
        <v>0</v>
      </c>
      <c r="R34" s="117">
        <f>R33/S30</f>
        <v>0</v>
      </c>
      <c r="S34" s="117">
        <f>S33/T30</f>
        <v>5.9645852749301023E-2</v>
      </c>
      <c r="T34" s="117">
        <f t="shared" si="11"/>
        <v>2.9822926374650512E-2</v>
      </c>
      <c r="U34" s="117">
        <f t="shared" si="11"/>
        <v>4.9261083743842367E-2</v>
      </c>
      <c r="V34" s="117">
        <f t="shared" si="11"/>
        <v>0</v>
      </c>
      <c r="W34" s="117">
        <f t="shared" si="11"/>
        <v>0</v>
      </c>
      <c r="X34" s="117">
        <f t="shared" si="11"/>
        <v>0.15908001916626738</v>
      </c>
      <c r="Y34" s="117">
        <f t="shared" si="11"/>
        <v>1.0027769207034866E-2</v>
      </c>
    </row>
    <row r="35" spans="1:29" s="12" customFormat="1" ht="30" hidden="1" customHeight="1">
      <c r="A35" s="25" t="s">
        <v>49</v>
      </c>
      <c r="B35" s="23"/>
      <c r="C35" s="23">
        <f>SUM(E35:Y35)</f>
        <v>3501</v>
      </c>
      <c r="D35" s="15"/>
      <c r="E35" s="94">
        <v>150</v>
      </c>
      <c r="F35" s="94"/>
      <c r="G35" s="94">
        <v>150</v>
      </c>
      <c r="H35" s="94"/>
      <c r="I35" s="94"/>
      <c r="J35" s="94"/>
      <c r="K35" s="94"/>
      <c r="L35" s="94"/>
      <c r="M35" s="94"/>
      <c r="N35" s="94"/>
      <c r="O35" s="94">
        <v>3136</v>
      </c>
      <c r="P35" s="94"/>
      <c r="Q35" s="94"/>
      <c r="R35" s="94"/>
      <c r="S35" s="94"/>
      <c r="T35" s="94"/>
      <c r="U35" s="94"/>
      <c r="V35" s="94"/>
      <c r="W35" s="94"/>
      <c r="X35" s="94"/>
      <c r="Y35" s="94">
        <v>65</v>
      </c>
    </row>
    <row r="36" spans="1:29" s="12" customFormat="1" ht="30" hidden="1" customHeight="1">
      <c r="A36" s="18" t="s">
        <v>45</v>
      </c>
      <c r="B36" s="9"/>
      <c r="C36" s="9">
        <f t="shared" ref="C36:Y36" si="12">C35/C30</f>
        <v>3.1345408314009185E-2</v>
      </c>
      <c r="D36" s="15" t="e">
        <f t="shared" si="0"/>
        <v>#DIV/0!</v>
      </c>
      <c r="E36" s="116">
        <f t="shared" si="12"/>
        <v>0.11424219345011424</v>
      </c>
      <c r="F36" s="116">
        <f t="shared" si="12"/>
        <v>0</v>
      </c>
      <c r="G36" s="116">
        <f t="shared" si="12"/>
        <v>1.244296972210701E-2</v>
      </c>
      <c r="H36" s="116">
        <f t="shared" si="12"/>
        <v>0</v>
      </c>
      <c r="I36" s="116">
        <f t="shared" si="12"/>
        <v>0</v>
      </c>
      <c r="J36" s="116">
        <f t="shared" si="12"/>
        <v>0</v>
      </c>
      <c r="K36" s="116">
        <f t="shared" si="12"/>
        <v>0</v>
      </c>
      <c r="L36" s="116">
        <f t="shared" si="12"/>
        <v>0</v>
      </c>
      <c r="M36" s="116">
        <f t="shared" si="12"/>
        <v>0</v>
      </c>
      <c r="N36" s="116">
        <f t="shared" si="12"/>
        <v>0</v>
      </c>
      <c r="O36" s="116">
        <f t="shared" si="12"/>
        <v>0.70854044283777673</v>
      </c>
      <c r="P36" s="116">
        <f>P35/Q30</f>
        <v>0</v>
      </c>
      <c r="Q36" s="116">
        <f>Q35/R30</f>
        <v>0</v>
      </c>
      <c r="R36" s="116">
        <f>R35/S30</f>
        <v>0</v>
      </c>
      <c r="S36" s="116">
        <f>S35/T30</f>
        <v>0</v>
      </c>
      <c r="T36" s="116">
        <f t="shared" si="12"/>
        <v>0</v>
      </c>
      <c r="U36" s="116">
        <f t="shared" si="12"/>
        <v>0</v>
      </c>
      <c r="V36" s="116">
        <f t="shared" si="12"/>
        <v>0</v>
      </c>
      <c r="W36" s="116">
        <f t="shared" si="12"/>
        <v>0</v>
      </c>
      <c r="X36" s="116">
        <f t="shared" si="12"/>
        <v>0</v>
      </c>
      <c r="Y36" s="116">
        <f t="shared" si="12"/>
        <v>1.0027769207034866E-2</v>
      </c>
      <c r="Z36" s="92"/>
      <c r="AA36" s="92"/>
      <c r="AB36" s="92"/>
      <c r="AC36" s="92"/>
    </row>
    <row r="37" spans="1:29" s="12" customFormat="1" ht="30" hidden="1" customHeight="1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43.5" hidden="1" customHeight="1">
      <c r="A38" s="25" t="s">
        <v>51</v>
      </c>
      <c r="B38" s="23"/>
      <c r="C38" s="23">
        <f>SUM(E38:Y38)</f>
        <v>4599</v>
      </c>
      <c r="D38" s="15"/>
      <c r="E38" s="94"/>
      <c r="F38" s="94"/>
      <c r="G38" s="94">
        <v>20</v>
      </c>
      <c r="H38" s="94"/>
      <c r="I38" s="94"/>
      <c r="J38" s="94"/>
      <c r="K38" s="94"/>
      <c r="L38" s="94"/>
      <c r="M38" s="94"/>
      <c r="N38" s="94"/>
      <c r="O38" s="94">
        <v>4579</v>
      </c>
      <c r="P38" s="94"/>
      <c r="Q38" s="94"/>
      <c r="R38" s="94"/>
      <c r="S38" s="94"/>
      <c r="T38" s="94"/>
      <c r="U38" s="94"/>
      <c r="V38" s="94"/>
      <c r="W38" s="94"/>
      <c r="X38" s="94"/>
      <c r="Y38" s="94"/>
    </row>
    <row r="39" spans="1:29" s="12" customFormat="1" ht="30" hidden="1" customHeight="1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hidden="1" customHeight="1">
      <c r="A40" s="73" t="s">
        <v>53</v>
      </c>
      <c r="B40" s="23">
        <v>58899</v>
      </c>
      <c r="C40" s="23">
        <f>SUM(E40:Y40)</f>
        <v>117735</v>
      </c>
      <c r="D40" s="15">
        <f t="shared" si="0"/>
        <v>1.9989303723322978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94">
        <v>2257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customHeight="1">
      <c r="A41" s="11" t="s">
        <v>160</v>
      </c>
      <c r="B41" s="23">
        <v>200224</v>
      </c>
      <c r="C41" s="23">
        <f>SUM(E41:Y41)</f>
        <v>212290</v>
      </c>
      <c r="D41" s="15">
        <f t="shared" si="0"/>
        <v>1.0602625059932875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6989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customHeight="1">
      <c r="A42" s="31" t="s">
        <v>158</v>
      </c>
      <c r="B42" s="23">
        <v>215982</v>
      </c>
      <c r="C42" s="23">
        <f>SUM(E42:Y42)</f>
        <v>221213</v>
      </c>
      <c r="D42" s="15">
        <f t="shared" si="0"/>
        <v>1.0242196108935004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13">
        <v>5524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customHeight="1">
      <c r="A43" s="17" t="s">
        <v>186</v>
      </c>
      <c r="B43" s="23">
        <v>13240</v>
      </c>
      <c r="C43" s="23">
        <f>SUM(E43:Y43)</f>
        <v>65</v>
      </c>
      <c r="D43" s="15">
        <f t="shared" si="0"/>
        <v>4.9093655589123866E-3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33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customHeight="1">
      <c r="A44" s="18" t="s">
        <v>52</v>
      </c>
      <c r="B44" s="32">
        <f>B42/B41</f>
        <v>1.0787018539236055</v>
      </c>
      <c r="C44" s="32">
        <f>C42/C41</f>
        <v>1.0420321258655612</v>
      </c>
      <c r="D44" s="15">
        <f t="shared" si="0"/>
        <v>0.96600568736888315</v>
      </c>
      <c r="E44" s="118">
        <f t="shared" ref="E44:Y44" si="14">E42/E41</f>
        <v>1.0063207547169812</v>
      </c>
      <c r="F44" s="118">
        <f t="shared" si="14"/>
        <v>1.1117424242424243</v>
      </c>
      <c r="G44" s="118">
        <f t="shared" si="14"/>
        <v>1.0783065080475858</v>
      </c>
      <c r="H44" s="118">
        <f t="shared" si="14"/>
        <v>1.0236603462489695</v>
      </c>
      <c r="I44" s="118">
        <f t="shared" si="14"/>
        <v>1.2124137931034482</v>
      </c>
      <c r="J44" s="118">
        <f t="shared" si="14"/>
        <v>1.0136323098483884</v>
      </c>
      <c r="K44" s="118">
        <f t="shared" si="14"/>
        <v>1.0018750000000001</v>
      </c>
      <c r="L44" s="118">
        <f t="shared" si="14"/>
        <v>1</v>
      </c>
      <c r="M44" s="118">
        <f t="shared" si="14"/>
        <v>1.027027027027027</v>
      </c>
      <c r="N44" s="118">
        <f t="shared" si="14"/>
        <v>1.0340090090090091</v>
      </c>
      <c r="O44" s="118">
        <f t="shared" si="14"/>
        <v>0.79038489054228067</v>
      </c>
      <c r="P44" s="118">
        <f t="shared" si="14"/>
        <v>1.2048192771084338</v>
      </c>
      <c r="Q44" s="118">
        <f t="shared" si="14"/>
        <v>1.1119819819819821</v>
      </c>
      <c r="R44" s="118">
        <f t="shared" si="14"/>
        <v>1.0214189087629642</v>
      </c>
      <c r="S44" s="118">
        <f t="shared" si="14"/>
        <v>1.0307410955325262</v>
      </c>
      <c r="T44" s="118">
        <f t="shared" si="14"/>
        <v>1.0224730424266855</v>
      </c>
      <c r="U44" s="118">
        <f t="shared" si="14"/>
        <v>0.99347150259067363</v>
      </c>
      <c r="V44" s="118">
        <f t="shared" si="14"/>
        <v>1.0859196341065012</v>
      </c>
      <c r="W44" s="118">
        <f t="shared" si="14"/>
        <v>1.0818831942789036</v>
      </c>
      <c r="X44" s="118">
        <f t="shared" si="14"/>
        <v>1.0613089005235603</v>
      </c>
      <c r="Y44" s="118">
        <f t="shared" si="14"/>
        <v>1.0603406326034064</v>
      </c>
      <c r="Z44" s="21"/>
    </row>
    <row r="45" spans="1:29" s="2" customFormat="1" ht="30" customHeight="1">
      <c r="A45" s="18" t="s">
        <v>159</v>
      </c>
      <c r="B45" s="23">
        <v>96919</v>
      </c>
      <c r="C45" s="23">
        <f>SUM(E45:Y45)</f>
        <v>94712</v>
      </c>
      <c r="D45" s="15">
        <f t="shared" si="0"/>
        <v>0.97722840722665316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19">
        <v>1051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customHeight="1">
      <c r="A46" s="18" t="s">
        <v>54</v>
      </c>
      <c r="B46" s="23">
        <v>93837</v>
      </c>
      <c r="C46" s="23">
        <f>SUM(E46:Y46)</f>
        <v>96512</v>
      </c>
      <c r="D46" s="15">
        <f t="shared" si="0"/>
        <v>1.0285068789496681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94">
        <v>3846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customHeight="1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customHeight="1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customHeight="1">
      <c r="A49" s="18" t="s">
        <v>57</v>
      </c>
      <c r="B49" s="23">
        <v>8737</v>
      </c>
      <c r="C49" s="23">
        <f>SUM(E49:Y49)</f>
        <v>19382</v>
      </c>
      <c r="D49" s="15">
        <f t="shared" si="0"/>
        <v>2.2183815955133341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170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customHeight="1" outlineLevel="1">
      <c r="A51" s="17" t="s">
        <v>161</v>
      </c>
      <c r="B51" s="23">
        <v>251283</v>
      </c>
      <c r="C51" s="23">
        <f t="shared" si="15"/>
        <v>232907.7</v>
      </c>
      <c r="D51" s="15">
        <f t="shared" si="0"/>
        <v>0.92687408221009782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146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customHeight="1" outlineLevel="1">
      <c r="A52" s="17" t="s">
        <v>162</v>
      </c>
      <c r="B52" s="23">
        <v>174016</v>
      </c>
      <c r="C52" s="23">
        <f t="shared" si="15"/>
        <v>157896.70000000001</v>
      </c>
      <c r="D52" s="15">
        <f t="shared" si="0"/>
        <v>0.90736886263332117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0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customHeight="1">
      <c r="A54" s="31" t="s">
        <v>60</v>
      </c>
      <c r="B54" s="23">
        <v>5003</v>
      </c>
      <c r="C54" s="23">
        <f t="shared" si="15"/>
        <v>5420.1</v>
      </c>
      <c r="D54" s="15">
        <f>C54/B54</f>
        <v>1.0833699780131922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9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>
      <c r="A55" s="18" t="s">
        <v>52</v>
      </c>
      <c r="B55" s="32">
        <f>B54/B53</f>
        <v>0.90963636363636369</v>
      </c>
      <c r="C55" s="15">
        <f>C54/C53</f>
        <v>0.98225806451612907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3.8135593220338986E-2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30" hidden="1" customHeight="1" outlineLevel="1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>
      <c r="A57" s="11" t="s">
        <v>153</v>
      </c>
      <c r="B57" s="23">
        <v>900</v>
      </c>
      <c r="C57" s="23">
        <f t="shared" si="15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customHeight="1">
      <c r="A58" s="31" t="s">
        <v>154</v>
      </c>
      <c r="B58" s="27">
        <v>828</v>
      </c>
      <c r="C58" s="27">
        <f t="shared" si="15"/>
        <v>881.5</v>
      </c>
      <c r="D58" s="15">
        <f t="shared" si="0"/>
        <v>1.0646135265700483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5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>
      <c r="A59" s="18" t="s">
        <v>52</v>
      </c>
      <c r="B59" s="9">
        <f>B58/B57</f>
        <v>0.92</v>
      </c>
      <c r="C59" s="9">
        <f>C58/C57</f>
        <v>1.049404761904762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0.125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hidden="1" customHeight="1">
      <c r="A60" s="13" t="s">
        <v>188</v>
      </c>
      <c r="B60" s="27">
        <v>496</v>
      </c>
      <c r="C60" s="27">
        <f t="shared" si="15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>
      <c r="A61" s="13" t="s">
        <v>52</v>
      </c>
      <c r="B61" s="32"/>
      <c r="C61" s="27">
        <f t="shared" si="15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>
      <c r="A62" s="18" t="s">
        <v>189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18">G64+G67+G68+G70+G74+G73+G75</f>
        <v>1604</v>
      </c>
      <c r="H62" s="119">
        <f t="shared" si="18"/>
        <v>1315</v>
      </c>
      <c r="I62" s="119">
        <f t="shared" si="18"/>
        <v>1051</v>
      </c>
      <c r="J62" s="119">
        <f t="shared" si="18"/>
        <v>5473</v>
      </c>
      <c r="K62" s="119">
        <f t="shared" si="18"/>
        <v>454</v>
      </c>
      <c r="L62" s="119">
        <f t="shared" si="18"/>
        <v>1480</v>
      </c>
      <c r="M62" s="119">
        <f t="shared" si="18"/>
        <v>1069</v>
      </c>
      <c r="N62" s="119">
        <f t="shared" si="18"/>
        <v>157</v>
      </c>
      <c r="O62" s="119">
        <f t="shared" si="18"/>
        <v>650</v>
      </c>
      <c r="P62" s="119">
        <f t="shared" si="18"/>
        <v>1189</v>
      </c>
      <c r="Q62" s="119">
        <f>Q64+Q67+Q68+Q70+Q74+Q73+Q75</f>
        <v>4836</v>
      </c>
      <c r="R62" s="119">
        <f t="shared" ref="R62:Y62" si="19">R64+R67+R68+R70+R74+R73+R75</f>
        <v>495</v>
      </c>
      <c r="S62" s="119">
        <f>S64+S67+S68+S70+S74+S73+S75</f>
        <v>1016</v>
      </c>
      <c r="T62" s="119">
        <f t="shared" si="19"/>
        <v>1180</v>
      </c>
      <c r="U62" s="119">
        <f t="shared" si="19"/>
        <v>2574</v>
      </c>
      <c r="V62" s="119">
        <f t="shared" si="19"/>
        <v>522</v>
      </c>
      <c r="W62" s="119">
        <f t="shared" si="19"/>
        <v>1489</v>
      </c>
      <c r="X62" s="119">
        <f t="shared" si="19"/>
        <v>1580</v>
      </c>
      <c r="Y62" s="119">
        <f t="shared" si="19"/>
        <v>230</v>
      </c>
      <c r="Z62" s="21"/>
    </row>
    <row r="63" spans="1:26" s="2" customFormat="1" ht="30" hidden="1" customHeight="1">
      <c r="A63" s="18" t="s">
        <v>190</v>
      </c>
      <c r="B63" s="27">
        <f>B69+B71+B72+B76</f>
        <v>37664</v>
      </c>
      <c r="C63" s="27">
        <f>SUM(E63:Y63)</f>
        <v>42235.400000000009</v>
      </c>
      <c r="D63" s="15">
        <f t="shared" si="0"/>
        <v>1.1213731945624472</v>
      </c>
      <c r="E63" s="119">
        <f>E69+E71+E72+E76</f>
        <v>2649</v>
      </c>
      <c r="F63" s="119">
        <f>F69+F71+F72+F76</f>
        <v>608</v>
      </c>
      <c r="G63" s="119">
        <f t="shared" ref="G63:Y63" si="20">G69+G71+G72+G76</f>
        <v>6390</v>
      </c>
      <c r="H63" s="119">
        <f t="shared" si="20"/>
        <v>2478</v>
      </c>
      <c r="I63" s="119">
        <f t="shared" si="20"/>
        <v>1613.9</v>
      </c>
      <c r="J63" s="119">
        <f>J69+J71+J72+J76</f>
        <v>2070</v>
      </c>
      <c r="K63" s="119">
        <f t="shared" si="20"/>
        <v>970.5</v>
      </c>
      <c r="L63" s="119">
        <f t="shared" si="20"/>
        <v>3327</v>
      </c>
      <c r="M63" s="119">
        <f t="shared" si="20"/>
        <v>779</v>
      </c>
      <c r="N63" s="119">
        <f>N69+N71+N72+N76</f>
        <v>1126.2</v>
      </c>
      <c r="O63" s="119">
        <f>O69+O71+O72+O76</f>
        <v>775.5</v>
      </c>
      <c r="P63" s="119">
        <f t="shared" si="20"/>
        <v>1556</v>
      </c>
      <c r="Q63" s="119">
        <f t="shared" si="20"/>
        <v>2174</v>
      </c>
      <c r="R63" s="119">
        <f t="shared" si="20"/>
        <v>548</v>
      </c>
      <c r="S63" s="119">
        <f>S69+S71+S72+S76</f>
        <v>2995</v>
      </c>
      <c r="T63" s="119">
        <f t="shared" si="20"/>
        <v>2958</v>
      </c>
      <c r="U63" s="119">
        <f t="shared" si="20"/>
        <v>758</v>
      </c>
      <c r="V63" s="119">
        <f t="shared" si="20"/>
        <v>104.5</v>
      </c>
      <c r="W63" s="119">
        <f t="shared" si="20"/>
        <v>1012.8</v>
      </c>
      <c r="X63" s="119">
        <f t="shared" si="20"/>
        <v>5387</v>
      </c>
      <c r="Y63" s="119">
        <f t="shared" si="20"/>
        <v>1955</v>
      </c>
      <c r="Z63" s="21"/>
    </row>
    <row r="64" spans="1:26" s="2" customFormat="1" ht="30" hidden="1" customHeight="1">
      <c r="A64" s="18" t="s">
        <v>62</v>
      </c>
      <c r="B64" s="23">
        <v>652</v>
      </c>
      <c r="C64" s="27">
        <f t="shared" si="15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>
      <c r="A65" s="17" t="s">
        <v>63</v>
      </c>
      <c r="B65" s="23"/>
      <c r="C65" s="23">
        <f t="shared" ref="C65:C78" si="21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>
      <c r="A66" s="17" t="s">
        <v>64</v>
      </c>
      <c r="B66" s="23"/>
      <c r="C66" s="23">
        <f t="shared" si="21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>
      <c r="A67" s="18" t="s">
        <v>65</v>
      </c>
      <c r="B67" s="27">
        <v>9838</v>
      </c>
      <c r="C67" s="23">
        <f t="shared" si="21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>
      <c r="A68" s="18" t="s">
        <v>66</v>
      </c>
      <c r="B68" s="23">
        <v>4492</v>
      </c>
      <c r="C68" s="23">
        <f t="shared" si="21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customHeight="1">
      <c r="A69" s="18" t="s">
        <v>67</v>
      </c>
      <c r="B69" s="23">
        <v>10893</v>
      </c>
      <c r="C69" s="23">
        <f t="shared" si="21"/>
        <v>13092</v>
      </c>
      <c r="D69" s="15">
        <f t="shared" si="0"/>
        <v>1.2018727623244285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226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customHeight="1">
      <c r="A71" s="18" t="s">
        <v>69</v>
      </c>
      <c r="B71" s="23">
        <v>18066</v>
      </c>
      <c r="C71" s="23">
        <f t="shared" si="21"/>
        <v>19010</v>
      </c>
      <c r="D71" s="15">
        <f t="shared" ref="D71:D79" si="22">C71/B71</f>
        <v>1.0522528506586959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10">
        <v>359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customHeight="1">
      <c r="A72" s="18" t="s">
        <v>70</v>
      </c>
      <c r="B72" s="23">
        <v>8705</v>
      </c>
      <c r="C72" s="23">
        <f t="shared" si="21"/>
        <v>10104</v>
      </c>
      <c r="D72" s="15">
        <f t="shared" si="22"/>
        <v>1.1607122343480758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190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>
      <c r="A73" s="18" t="s">
        <v>71</v>
      </c>
      <c r="B73" s="23">
        <v>541</v>
      </c>
      <c r="C73" s="23">
        <f t="shared" si="21"/>
        <v>1526</v>
      </c>
      <c r="D73" s="15">
        <f t="shared" si="22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customHeight="1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>
      <c r="A86" s="13" t="s">
        <v>80</v>
      </c>
      <c r="B86" s="39"/>
      <c r="C86" s="39">
        <f>SUM(E86:Y86)</f>
        <v>8623</v>
      </c>
      <c r="D86" s="15"/>
      <c r="E86" s="153">
        <f>(E42-E87)</f>
        <v>47</v>
      </c>
      <c r="F86" s="153">
        <f t="shared" ref="F86:Y86" si="24">(F42-F87)</f>
        <v>708</v>
      </c>
      <c r="G86" s="153">
        <f t="shared" si="24"/>
        <v>1119</v>
      </c>
      <c r="H86" s="153">
        <f t="shared" si="24"/>
        <v>818</v>
      </c>
      <c r="I86" s="153">
        <f t="shared" si="24"/>
        <v>632</v>
      </c>
      <c r="J86" s="153">
        <f t="shared" si="24"/>
        <v>132</v>
      </c>
      <c r="K86" s="153">
        <f t="shared" si="24"/>
        <v>287</v>
      </c>
      <c r="L86" s="153">
        <f t="shared" si="24"/>
        <v>698</v>
      </c>
      <c r="M86" s="153">
        <f t="shared" si="24"/>
        <v>148</v>
      </c>
      <c r="N86" s="153">
        <f t="shared" si="24"/>
        <v>0</v>
      </c>
      <c r="O86" s="153">
        <f t="shared" si="24"/>
        <v>64</v>
      </c>
      <c r="P86" s="153">
        <f t="shared" si="24"/>
        <v>1435</v>
      </c>
      <c r="Q86" s="153">
        <f t="shared" si="24"/>
        <v>1207</v>
      </c>
      <c r="R86" s="153">
        <f t="shared" si="24"/>
        <v>35</v>
      </c>
      <c r="S86" s="153">
        <f t="shared" si="24"/>
        <v>-163</v>
      </c>
      <c r="T86" s="153">
        <f t="shared" si="24"/>
        <v>58</v>
      </c>
      <c r="U86" s="153">
        <f t="shared" si="24"/>
        <v>-63</v>
      </c>
      <c r="V86" s="153">
        <f t="shared" si="24"/>
        <v>22</v>
      </c>
      <c r="W86" s="153">
        <f t="shared" si="24"/>
        <v>778</v>
      </c>
      <c r="X86" s="153">
        <f t="shared" si="24"/>
        <v>116</v>
      </c>
      <c r="Y86" s="153">
        <f t="shared" si="24"/>
        <v>545</v>
      </c>
    </row>
    <row r="87" spans="1:26" ht="30" hidden="1" customHeight="1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>
      <c r="A92" s="13" t="s">
        <v>85</v>
      </c>
      <c r="B92" s="39"/>
      <c r="C92" s="39">
        <f>C42+C54+C58+C62+C63</f>
        <v>305143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>
      <c r="A103" s="11" t="s">
        <v>205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f>O101-O100-O99</f>
        <v>8520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6">C104/B104</f>
        <v>1.0137505628939967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>
        <f t="shared" si="27"/>
        <v>0.98802816901408452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6"/>
        <v>6.0351413292589765E-2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102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9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hidden="1" customHeight="1">
      <c r="A106" s="11" t="s">
        <v>92</v>
      </c>
      <c r="B106" s="93">
        <v>167595</v>
      </c>
      <c r="C106" s="26">
        <f t="shared" ref="C106:C110" si="30">SUM(E106:Y106)</f>
        <v>164332.5</v>
      </c>
      <c r="D106" s="15">
        <f t="shared" si="26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>
      <c r="A107" s="11" t="s">
        <v>93</v>
      </c>
      <c r="B107" s="93">
        <v>9935</v>
      </c>
      <c r="C107" s="26">
        <f t="shared" si="30"/>
        <v>10569</v>
      </c>
      <c r="D107" s="15">
        <f t="shared" si="26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>
      <c r="A108" s="11" t="s">
        <v>94</v>
      </c>
      <c r="B108" s="93">
        <v>94835</v>
      </c>
      <c r="C108" s="26">
        <f t="shared" si="30"/>
        <v>91762.3</v>
      </c>
      <c r="D108" s="15">
        <f t="shared" si="26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>
      <c r="A110" s="11" t="s">
        <v>209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>
      <c r="A111" s="172" t="s">
        <v>97</v>
      </c>
      <c r="B111" s="173">
        <v>297991</v>
      </c>
      <c r="C111" s="173">
        <f>SUM(E111:Y111)</f>
        <v>298518</v>
      </c>
      <c r="D111" s="174">
        <f t="shared" si="26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6"/>
        <v>1.0137505628939967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0.97127033575631705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hidden="1" customHeight="1">
      <c r="A113" s="11" t="s">
        <v>197</v>
      </c>
      <c r="B113" s="93">
        <v>167595</v>
      </c>
      <c r="C113" s="26">
        <f t="shared" ref="C113:C124" si="33">SUM(E113:Y113)</f>
        <v>167628</v>
      </c>
      <c r="D113" s="15">
        <f t="shared" si="26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>
      <c r="A114" s="11" t="s">
        <v>93</v>
      </c>
      <c r="B114" s="93">
        <v>9935</v>
      </c>
      <c r="C114" s="26">
        <f t="shared" si="33"/>
        <v>10625</v>
      </c>
      <c r="D114" s="15">
        <f t="shared" si="26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>
      <c r="A115" s="11" t="s">
        <v>94</v>
      </c>
      <c r="B115" s="93">
        <v>94835</v>
      </c>
      <c r="C115" s="26">
        <f t="shared" si="33"/>
        <v>93152.8</v>
      </c>
      <c r="D115" s="15">
        <f t="shared" si="26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>
      <c r="A118" s="11" t="s">
        <v>209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>
      <c r="A119" s="31" t="s">
        <v>185</v>
      </c>
      <c r="B119" s="27">
        <v>582036</v>
      </c>
      <c r="C119" s="27">
        <f>SUM(E119:Y119)</f>
        <v>1016681.1000000001</v>
      </c>
      <c r="D119" s="15">
        <f t="shared" si="26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hidden="1" customHeight="1">
      <c r="A121" s="11" t="s">
        <v>92</v>
      </c>
      <c r="B121" s="26">
        <v>339356</v>
      </c>
      <c r="C121" s="26">
        <f t="shared" si="33"/>
        <v>581715.6100000001</v>
      </c>
      <c r="D121" s="15">
        <f t="shared" si="26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>
      <c r="A122" s="11" t="s">
        <v>93</v>
      </c>
      <c r="B122" s="26">
        <v>19109</v>
      </c>
      <c r="C122" s="26">
        <f t="shared" si="33"/>
        <v>32792</v>
      </c>
      <c r="D122" s="15">
        <f t="shared" si="26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>
      <c r="A123" s="11" t="s">
        <v>94</v>
      </c>
      <c r="B123" s="26">
        <v>179619</v>
      </c>
      <c r="C123" s="26">
        <f t="shared" si="33"/>
        <v>303410.90000000002</v>
      </c>
      <c r="D123" s="15">
        <f t="shared" si="26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>
      <c r="A125" s="11" t="s">
        <v>209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6"/>
        <v>1.7436829744375366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59">
        <f t="shared" si="38"/>
        <v>30.736516987407935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80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hidden="1" customHeight="1">
      <c r="A127" s="11" t="s">
        <v>92</v>
      </c>
      <c r="B127" s="51">
        <f t="shared" ref="B127:C129" si="41">B121/B113*10</f>
        <v>20.248575434828009</v>
      </c>
      <c r="C127" s="51">
        <f t="shared" si="41"/>
        <v>34.702771016775245</v>
      </c>
      <c r="D127" s="15">
        <f t="shared" si="26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f t="shared" ref="O127:Y127" si="45">O121/O113*10</f>
        <v>34.034102511741878</v>
      </c>
      <c r="P127" s="160">
        <f t="shared" si="45"/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hidden="1" customHeight="1">
      <c r="A128" s="11" t="s">
        <v>93</v>
      </c>
      <c r="B128" s="51">
        <f t="shared" si="41"/>
        <v>19.234021137393057</v>
      </c>
      <c r="C128" s="51">
        <f t="shared" si="41"/>
        <v>30.863058823529414</v>
      </c>
      <c r="D128" s="15">
        <f t="shared" si="26"/>
        <v>1.604607721030743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f t="shared" si="47"/>
        <v>28.751219512195121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>
      <c r="A129" s="11" t="s">
        <v>94</v>
      </c>
      <c r="B129" s="51">
        <f t="shared" si="41"/>
        <v>18.94015922391522</v>
      </c>
      <c r="C129" s="51">
        <f t="shared" si="41"/>
        <v>32.571312939600311</v>
      </c>
      <c r="D129" s="15">
        <f t="shared" si="26"/>
        <v>1.7196958354221967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52">
        <f t="shared" si="48"/>
        <v>34.423428920073214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1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hidden="1" customHeight="1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>
      <c r="A133" s="52" t="s">
        <v>99</v>
      </c>
      <c r="B133" s="53">
        <v>2193</v>
      </c>
      <c r="C133" s="53">
        <f>SUM(E133:Y133)</f>
        <v>4968</v>
      </c>
      <c r="D133" s="15">
        <f t="shared" si="54"/>
        <v>2.265389876880985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355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2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hidden="1" customHeight="1">
      <c r="A134" s="31" t="s">
        <v>100</v>
      </c>
      <c r="B134" s="27">
        <v>81</v>
      </c>
      <c r="C134" s="27">
        <f>SUM(E134:Y134)</f>
        <v>317</v>
      </c>
      <c r="D134" s="15">
        <f t="shared" si="54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2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hidden="1" customHeight="1" outlineLevel="1">
      <c r="A139" s="52" t="s">
        <v>105</v>
      </c>
      <c r="B139" s="23">
        <v>4894</v>
      </c>
      <c r="C139" s="27">
        <f>SUM(E139:Y139)</f>
        <v>5060</v>
      </c>
      <c r="D139" s="15">
        <f t="shared" ref="D139:D145" si="58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8"/>
        <v>0.9979291983039148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1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0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3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>
      <c r="A143" s="31" t="s">
        <v>106</v>
      </c>
      <c r="B143" s="23">
        <v>95653</v>
      </c>
      <c r="C143" s="27">
        <f>SUM(E143:Y143)</f>
        <v>122635.5</v>
      </c>
      <c r="D143" s="15">
        <f t="shared" si="58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hidden="1" customHeight="1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8"/>
        <v>1.2400267638184448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59">
        <f t="shared" si="64"/>
        <v>169.63917525773195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6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6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>
      <c r="A153" s="31" t="s">
        <v>110</v>
      </c>
      <c r="B153" s="23">
        <v>25928</v>
      </c>
      <c r="C153" s="27">
        <f>SUM(E153:Y153)</f>
        <v>34944.36</v>
      </c>
      <c r="D153" s="15">
        <f t="shared" si="66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6"/>
        <v>1.2547953971398853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253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4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0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5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4"/>
      <c r="X159" s="55"/>
      <c r="Y159" s="55">
        <f t="shared" si="75"/>
        <v>60</v>
      </c>
    </row>
    <row r="160" spans="1:26" s="12" customFormat="1" ht="30" hidden="1" customHeight="1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6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4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4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>
      <c r="A174" s="52" t="s">
        <v>203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>
      <c r="A175" s="31" t="s">
        <v>204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>
      <c r="A180" s="52" t="s">
        <v>213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8">X181/X180*10</f>
        <v>350</v>
      </c>
      <c r="Y182" s="55"/>
    </row>
    <row r="183" spans="1:25" s="12" customFormat="1" ht="30" hidden="1" customHeight="1" outlineLevel="1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>
      <c r="A186" s="52" t="s">
        <v>116</v>
      </c>
      <c r="B186" s="23">
        <v>10259</v>
      </c>
      <c r="C186" s="27">
        <f>SUM(E186:Y186)</f>
        <v>12695</v>
      </c>
      <c r="D186" s="15">
        <f t="shared" si="66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8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>
      <c r="A191" s="52" t="s">
        <v>192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>
      <c r="A192" s="52" t="s">
        <v>194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>
      <c r="A193" s="31" t="s">
        <v>193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>
      <c r="A194" s="31" t="s">
        <v>196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>
      <c r="A196" s="52" t="s">
        <v>195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/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hidden="1" customHeight="1">
      <c r="A197" s="52" t="s">
        <v>201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hidden="1" customHeight="1">
      <c r="A198" s="31" t="s">
        <v>202</v>
      </c>
      <c r="B198" s="19">
        <v>153.1</v>
      </c>
      <c r="C198" s="50">
        <f>SUM(E198:Y198)</f>
        <v>194.77999999999997</v>
      </c>
      <c r="D198" s="15">
        <f t="shared" si="66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hidden="1" customHeight="1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6"/>
        <v>1.1732036905939913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5.2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0.625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hidden="1" customHeight="1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6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>
      <c r="A204" s="31" t="s">
        <v>122</v>
      </c>
      <c r="B204" s="23">
        <v>89005</v>
      </c>
      <c r="C204" s="27">
        <f>SUM(E204:Y204)</f>
        <v>81874.5</v>
      </c>
      <c r="D204" s="15">
        <f t="shared" si="116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6"/>
        <v>0.91988652322903197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0.625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hidden="1" customHeight="1">
      <c r="A206" s="11" t="s">
        <v>123</v>
      </c>
      <c r="B206" s="26">
        <v>75052</v>
      </c>
      <c r="C206" s="26">
        <f>SUM(E206:Y206)</f>
        <v>71638</v>
      </c>
      <c r="D206" s="15">
        <f t="shared" si="116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>
      <c r="A207" s="11" t="s">
        <v>124</v>
      </c>
      <c r="B207" s="26">
        <v>10126</v>
      </c>
      <c r="C207" s="26">
        <f>SUM(E207:Y207)</f>
        <v>9155</v>
      </c>
      <c r="D207" s="15">
        <f t="shared" si="116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hidden="1" outlineLevel="1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8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>
      <c r="A210" s="31" t="s">
        <v>125</v>
      </c>
      <c r="B210" s="27">
        <v>88096</v>
      </c>
      <c r="C210" s="27">
        <f>SUM(E210:Y210)</f>
        <v>82750.899999999994</v>
      </c>
      <c r="D210" s="15">
        <f t="shared" si="118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8"/>
        <v>0.9896596207139442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0.8482384823848238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1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hidden="1" customHeight="1" outlineLevel="1">
      <c r="A212" s="11" t="s">
        <v>127</v>
      </c>
      <c r="B212" s="27"/>
      <c r="C212" s="27">
        <f>SUM(E212:Y212)</f>
        <v>0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>
      <c r="A213" s="31" t="s">
        <v>128</v>
      </c>
      <c r="B213" s="23">
        <v>10389</v>
      </c>
      <c r="C213" s="27">
        <f>SUM(E213:Y213)</f>
        <v>11691</v>
      </c>
      <c r="D213" s="15">
        <f t="shared" si="118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20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>
      <c r="A217" s="13" t="s">
        <v>132</v>
      </c>
      <c r="B217" s="23">
        <v>99221</v>
      </c>
      <c r="C217" s="27">
        <f>SUM(E217:Y217)</f>
        <v>115218</v>
      </c>
      <c r="D217" s="9">
        <f t="shared" si="120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0"/>
        <v>1.0955872846876304</v>
      </c>
      <c r="E218" s="26">
        <f>E216*0.45</f>
        <v>1395</v>
      </c>
      <c r="F218" s="26">
        <f t="shared" ref="F218:Y218" si="121">F216*0.45</f>
        <v>1003.5</v>
      </c>
      <c r="G218" s="26">
        <f t="shared" si="121"/>
        <v>5958</v>
      </c>
      <c r="H218" s="26">
        <f t="shared" si="121"/>
        <v>4608.9000000000005</v>
      </c>
      <c r="I218" s="26">
        <f t="shared" si="121"/>
        <v>3887.1</v>
      </c>
      <c r="J218" s="26">
        <f t="shared" si="121"/>
        <v>2754</v>
      </c>
      <c r="K218" s="26">
        <f t="shared" si="121"/>
        <v>3145.05</v>
      </c>
      <c r="L218" s="26">
        <f t="shared" si="121"/>
        <v>3549.6</v>
      </c>
      <c r="M218" s="26">
        <f t="shared" si="121"/>
        <v>1174.05</v>
      </c>
      <c r="N218" s="26">
        <f t="shared" si="121"/>
        <v>1827</v>
      </c>
      <c r="O218" s="26">
        <f t="shared" si="121"/>
        <v>1840.95</v>
      </c>
      <c r="P218" s="26">
        <f t="shared" si="121"/>
        <v>2472.75</v>
      </c>
      <c r="Q218" s="26">
        <f t="shared" si="121"/>
        <v>3091.9500000000003</v>
      </c>
      <c r="R218" s="26">
        <f t="shared" si="121"/>
        <v>1260</v>
      </c>
      <c r="S218" s="26">
        <f t="shared" si="121"/>
        <v>1367.1000000000001</v>
      </c>
      <c r="T218" s="26">
        <f t="shared" si="121"/>
        <v>1440.18</v>
      </c>
      <c r="U218" s="26">
        <f t="shared" si="121"/>
        <v>922.5</v>
      </c>
      <c r="V218" s="26">
        <f t="shared" si="121"/>
        <v>681.30000000000007</v>
      </c>
      <c r="W218" s="94">
        <f t="shared" si="121"/>
        <v>2692.35</v>
      </c>
      <c r="X218" s="26">
        <f t="shared" si="121"/>
        <v>3076.65</v>
      </c>
      <c r="Y218" s="26">
        <f t="shared" si="121"/>
        <v>3715.2000000000003</v>
      </c>
      <c r="Z218" s="60"/>
    </row>
    <row r="219" spans="1:35" s="47" customFormat="1" ht="30" hidden="1" customHeight="1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2">F216/F217</f>
        <v>0.75261559230509623</v>
      </c>
      <c r="G219" s="69">
        <f t="shared" si="122"/>
        <v>1.0903401136457218</v>
      </c>
      <c r="H219" s="69">
        <f t="shared" si="122"/>
        <v>0.61918868266731153</v>
      </c>
      <c r="I219" s="69">
        <f t="shared" si="122"/>
        <v>1.3209970943569354</v>
      </c>
      <c r="J219" s="69">
        <f t="shared" si="122"/>
        <v>1.3263979193758126</v>
      </c>
      <c r="K219" s="69">
        <f t="shared" si="122"/>
        <v>1.6178240740740741</v>
      </c>
      <c r="L219" s="69">
        <f t="shared" si="122"/>
        <v>0.99420216788505167</v>
      </c>
      <c r="M219" s="69">
        <f t="shared" si="122"/>
        <v>0.55404544489275853</v>
      </c>
      <c r="N219" s="69">
        <f t="shared" si="122"/>
        <v>1.0642201834862386</v>
      </c>
      <c r="O219" s="69">
        <f t="shared" si="122"/>
        <v>1.3519497686715136</v>
      </c>
      <c r="P219" s="69">
        <f t="shared" si="122"/>
        <v>1.0476644423260248</v>
      </c>
      <c r="Q219" s="69">
        <f t="shared" si="122"/>
        <v>0.81661516520085575</v>
      </c>
      <c r="R219" s="69">
        <f t="shared" si="122"/>
        <v>1.0122921185827911</v>
      </c>
      <c r="S219" s="69">
        <f t="shared" si="122"/>
        <v>0.64734711272107393</v>
      </c>
      <c r="T219" s="69">
        <f t="shared" si="122"/>
        <v>1.0834123222748815</v>
      </c>
      <c r="U219" s="69">
        <f t="shared" si="122"/>
        <v>1.0173697270471465</v>
      </c>
      <c r="V219" s="69">
        <f t="shared" si="122"/>
        <v>1.1949486977111285</v>
      </c>
      <c r="W219" s="191">
        <f t="shared" si="122"/>
        <v>1.0313739010515428</v>
      </c>
      <c r="X219" s="69">
        <f t="shared" si="122"/>
        <v>1.0279657194406857</v>
      </c>
      <c r="Y219" s="69">
        <f t="shared" si="122"/>
        <v>1.2216632139686299</v>
      </c>
    </row>
    <row r="220" spans="1:35" s="157" customFormat="1" ht="30" hidden="1" customHeight="1" outlineLevel="1">
      <c r="A220" s="52" t="s">
        <v>135</v>
      </c>
      <c r="B220" s="23">
        <v>260815</v>
      </c>
      <c r="C220" s="27">
        <f>SUM(E220:Y220)</f>
        <v>300826</v>
      </c>
      <c r="D220" s="9">
        <f t="shared" si="120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>
      <c r="A221" s="13" t="s">
        <v>132</v>
      </c>
      <c r="B221" s="23">
        <v>283125</v>
      </c>
      <c r="C221" s="27">
        <f>SUM(E221:Y221)</f>
        <v>286074</v>
      </c>
      <c r="D221" s="9">
        <f t="shared" si="120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0"/>
        <v>1.1534075877537719</v>
      </c>
      <c r="E222" s="26">
        <f>E220*0.3</f>
        <v>90</v>
      </c>
      <c r="F222" s="26">
        <f t="shared" ref="F222:Y222" si="123">F220*0.3</f>
        <v>2520</v>
      </c>
      <c r="G222" s="26">
        <f t="shared" si="123"/>
        <v>8792.1</v>
      </c>
      <c r="H222" s="26">
        <f t="shared" si="123"/>
        <v>6572.7</v>
      </c>
      <c r="I222" s="26">
        <f t="shared" si="123"/>
        <v>2226.2999999999997</v>
      </c>
      <c r="J222" s="26">
        <f t="shared" si="123"/>
        <v>4323</v>
      </c>
      <c r="K222" s="26">
        <f t="shared" si="123"/>
        <v>1410</v>
      </c>
      <c r="L222" s="26">
        <f t="shared" si="123"/>
        <v>4716.5999999999995</v>
      </c>
      <c r="M222" s="26">
        <f t="shared" si="123"/>
        <v>3780</v>
      </c>
      <c r="N222" s="26">
        <f t="shared" si="123"/>
        <v>4590</v>
      </c>
      <c r="O222" s="26">
        <f t="shared" si="123"/>
        <v>3147</v>
      </c>
      <c r="P222" s="26">
        <f t="shared" si="123"/>
        <v>4306.5</v>
      </c>
      <c r="Q222" s="26">
        <f t="shared" si="123"/>
        <v>1042.2</v>
      </c>
      <c r="R222" s="26">
        <f t="shared" si="123"/>
        <v>2370</v>
      </c>
      <c r="S222" s="26">
        <f t="shared" si="123"/>
        <v>4380</v>
      </c>
      <c r="T222" s="26">
        <f t="shared" si="123"/>
        <v>12924.9</v>
      </c>
      <c r="U222" s="26">
        <f t="shared" si="123"/>
        <v>1350</v>
      </c>
      <c r="V222" s="26">
        <f t="shared" si="123"/>
        <v>300</v>
      </c>
      <c r="W222" s="94">
        <f t="shared" si="123"/>
        <v>2272.7999999999997</v>
      </c>
      <c r="X222" s="26">
        <f t="shared" si="123"/>
        <v>13528.199999999999</v>
      </c>
      <c r="Y222" s="26">
        <f t="shared" si="123"/>
        <v>5605.5</v>
      </c>
    </row>
    <row r="223" spans="1:35" s="59" customFormat="1" ht="30" hidden="1" customHeight="1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0"/>
        <v>1.1415176607548629</v>
      </c>
      <c r="E223" s="92">
        <f t="shared" ref="E223:Y223" si="124">E220/E221</f>
        <v>0.5</v>
      </c>
      <c r="F223" s="92">
        <f t="shared" si="124"/>
        <v>1.05</v>
      </c>
      <c r="G223" s="92">
        <f t="shared" si="124"/>
        <v>1.1665406201488675</v>
      </c>
      <c r="H223" s="92">
        <f t="shared" si="124"/>
        <v>1.1668619514273542</v>
      </c>
      <c r="I223" s="92">
        <f t="shared" si="124"/>
        <v>0.83419514388489213</v>
      </c>
      <c r="J223" s="92">
        <f t="shared" si="124"/>
        <v>1.1945618834452458</v>
      </c>
      <c r="K223" s="92">
        <f t="shared" si="124"/>
        <v>6.619718309859155</v>
      </c>
      <c r="L223" s="92">
        <f t="shared" si="124"/>
        <v>0.798800934864343</v>
      </c>
      <c r="M223" s="92">
        <f t="shared" si="124"/>
        <v>0.97005158210793752</v>
      </c>
      <c r="N223" s="92">
        <f t="shared" si="124"/>
        <v>1.1666920847948756</v>
      </c>
      <c r="O223" s="92">
        <f t="shared" si="124"/>
        <v>1.4307146753955264</v>
      </c>
      <c r="P223" s="92">
        <f t="shared" si="124"/>
        <v>0.93165887850467288</v>
      </c>
      <c r="Q223" s="92">
        <f t="shared" si="124"/>
        <v>1.3249427917620138</v>
      </c>
      <c r="R223" s="92">
        <f t="shared" si="124"/>
        <v>2.4412855377008653</v>
      </c>
      <c r="S223" s="92">
        <f t="shared" si="124"/>
        <v>1.4391325776244455</v>
      </c>
      <c r="T223" s="92">
        <f t="shared" si="124"/>
        <v>0.81031823653325308</v>
      </c>
      <c r="U223" s="92">
        <f t="shared" si="124"/>
        <v>1.3028372900984366</v>
      </c>
      <c r="V223" s="92">
        <f t="shared" si="124"/>
        <v>1.5772870662460567</v>
      </c>
      <c r="W223" s="116">
        <f t="shared" si="124"/>
        <v>1.024337479718767</v>
      </c>
      <c r="X223" s="92">
        <f t="shared" si="124"/>
        <v>1.0430699481865284</v>
      </c>
      <c r="Y223" s="92">
        <f t="shared" si="124"/>
        <v>0.95850005129783522</v>
      </c>
    </row>
    <row r="224" spans="1:35" s="157" customFormat="1" ht="30" hidden="1" customHeight="1" outlineLevel="1">
      <c r="A224" s="52" t="s">
        <v>136</v>
      </c>
      <c r="B224" s="23">
        <v>221605</v>
      </c>
      <c r="C224" s="27">
        <f>SUM(E224:Y224)</f>
        <v>301063.90000000002</v>
      </c>
      <c r="D224" s="9">
        <f t="shared" si="120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>
      <c r="A225" s="13" t="s">
        <v>132</v>
      </c>
      <c r="B225" s="23">
        <v>337167</v>
      </c>
      <c r="C225" s="27">
        <f>SUM(E225:Y225)</f>
        <v>264914</v>
      </c>
      <c r="D225" s="9">
        <f t="shared" si="120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>
      <c r="A226" s="13" t="s">
        <v>137</v>
      </c>
      <c r="B226" s="23">
        <v>849</v>
      </c>
      <c r="C226" s="27">
        <f>C224*0.19</f>
        <v>57202.141000000003</v>
      </c>
      <c r="D226" s="9">
        <f t="shared" si="120"/>
        <v>67.375902237926979</v>
      </c>
      <c r="E226" s="26"/>
      <c r="F226" s="26">
        <f t="shared" ref="F226:Y226" si="125">F224*0.19</f>
        <v>1425</v>
      </c>
      <c r="G226" s="26">
        <f t="shared" si="125"/>
        <v>7429</v>
      </c>
      <c r="H226" s="26">
        <f t="shared" si="125"/>
        <v>5100.17</v>
      </c>
      <c r="I226" s="26">
        <f t="shared" si="125"/>
        <v>1573.01</v>
      </c>
      <c r="J226" s="26">
        <f t="shared" si="125"/>
        <v>798</v>
      </c>
      <c r="K226" s="26">
        <f t="shared" si="125"/>
        <v>440.8</v>
      </c>
      <c r="L226" s="26">
        <f t="shared" si="125"/>
        <v>5829.2</v>
      </c>
      <c r="M226" s="26">
        <f t="shared" si="125"/>
        <v>2128</v>
      </c>
      <c r="N226" s="26">
        <f t="shared" si="125"/>
        <v>1615</v>
      </c>
      <c r="O226" s="26">
        <f t="shared" si="125"/>
        <v>912</v>
      </c>
      <c r="P226" s="26">
        <f t="shared" si="125"/>
        <v>3361.1</v>
      </c>
      <c r="Q226" s="26">
        <f t="shared" si="125"/>
        <v>534.28</v>
      </c>
      <c r="R226" s="26">
        <f t="shared" si="125"/>
        <v>763.99</v>
      </c>
      <c r="S226" s="26">
        <f t="shared" si="125"/>
        <v>798</v>
      </c>
      <c r="T226" s="26">
        <f t="shared" si="125"/>
        <v>11219.291000000001</v>
      </c>
      <c r="U226" s="26">
        <f t="shared" si="125"/>
        <v>1235</v>
      </c>
      <c r="V226" s="26"/>
      <c r="W226" s="94">
        <f t="shared" si="125"/>
        <v>2161.44</v>
      </c>
      <c r="X226" s="26">
        <f t="shared" si="125"/>
        <v>6413.26</v>
      </c>
      <c r="Y226" s="26">
        <f t="shared" si="125"/>
        <v>3465.6</v>
      </c>
    </row>
    <row r="227" spans="1:25" s="59" customFormat="1" ht="30" hidden="1" customHeight="1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0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6">I224/I225</f>
        <v>1.2098494812216865</v>
      </c>
      <c r="J227" s="92">
        <f t="shared" ref="J227:P227" si="127">J224/J225</f>
        <v>3.1866464339908953</v>
      </c>
      <c r="K227" s="92">
        <f t="shared" si="127"/>
        <v>0.82532906438989684</v>
      </c>
      <c r="L227" s="92">
        <f t="shared" si="127"/>
        <v>1.2973064400186054</v>
      </c>
      <c r="M227" s="92">
        <f t="shared" si="127"/>
        <v>2.4572180781044319</v>
      </c>
      <c r="N227" s="92">
        <f t="shared" si="127"/>
        <v>1.0185739964050329</v>
      </c>
      <c r="O227" s="92">
        <f t="shared" si="127"/>
        <v>0.51557465091299681</v>
      </c>
      <c r="P227" s="92">
        <f t="shared" si="127"/>
        <v>1.1164405175134111</v>
      </c>
      <c r="Q227" s="92">
        <f t="shared" ref="Q227" si="128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9">U224/U225</f>
        <v>1.8065591995553085</v>
      </c>
      <c r="V227" s="92"/>
      <c r="W227" s="116">
        <f t="shared" si="129"/>
        <v>1.2068746021642267</v>
      </c>
      <c r="X227" s="92">
        <f t="shared" si="129"/>
        <v>1.5225078935498422</v>
      </c>
      <c r="Y227" s="92">
        <f t="shared" si="129"/>
        <v>1.1696056428342418</v>
      </c>
    </row>
    <row r="228" spans="1:25" s="47" customFormat="1" ht="30" hidden="1" customHeight="1">
      <c r="A228" s="52" t="s">
        <v>139</v>
      </c>
      <c r="B228" s="27">
        <v>50</v>
      </c>
      <c r="C228" s="27">
        <f>SUM(E228:Y228)</f>
        <v>120</v>
      </c>
      <c r="D228" s="9">
        <f t="shared" si="120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>
      <c r="A230" s="31" t="s">
        <v>140</v>
      </c>
      <c r="B230" s="27"/>
      <c r="C230" s="27">
        <f>SUM(E230:Y230)</f>
        <v>0</v>
      </c>
      <c r="D230" s="9" t="e">
        <f t="shared" si="120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0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0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0">G231+G229+G226+G222+G218</f>
        <v>22179.1</v>
      </c>
      <c r="H233" s="26">
        <f>H231+H229+H226+H222+H218</f>
        <v>16281.77</v>
      </c>
      <c r="I233" s="26">
        <f t="shared" si="130"/>
        <v>7686.41</v>
      </c>
      <c r="J233" s="26">
        <f t="shared" si="130"/>
        <v>7875</v>
      </c>
      <c r="K233" s="26">
        <f t="shared" si="130"/>
        <v>4995.8500000000004</v>
      </c>
      <c r="L233" s="26">
        <f t="shared" si="130"/>
        <v>14095.4</v>
      </c>
      <c r="M233" s="26">
        <f t="shared" si="130"/>
        <v>7082.05</v>
      </c>
      <c r="N233" s="26">
        <f t="shared" si="130"/>
        <v>8032</v>
      </c>
      <c r="O233" s="26">
        <f>O231+O229+O226+O222+O218</f>
        <v>5899.95</v>
      </c>
      <c r="P233" s="124">
        <f t="shared" si="130"/>
        <v>10224.35</v>
      </c>
      <c r="Q233" s="94">
        <f t="shared" si="130"/>
        <v>4668.43</v>
      </c>
      <c r="R233" s="26">
        <f t="shared" si="130"/>
        <v>4393.99</v>
      </c>
      <c r="S233" s="26">
        <f t="shared" si="130"/>
        <v>6545.1</v>
      </c>
      <c r="T233" s="26">
        <f t="shared" si="130"/>
        <v>25584.370999999999</v>
      </c>
      <c r="U233" s="26">
        <f t="shared" si="130"/>
        <v>3507.5</v>
      </c>
      <c r="V233" s="26">
        <f t="shared" si="130"/>
        <v>981.30000000000007</v>
      </c>
      <c r="W233" s="94">
        <f t="shared" si="130"/>
        <v>7126.59</v>
      </c>
      <c r="X233" s="26">
        <f t="shared" si="130"/>
        <v>23018.11</v>
      </c>
      <c r="Y233" s="26">
        <f t="shared" si="130"/>
        <v>12786.300000000001</v>
      </c>
    </row>
    <row r="234" spans="1:25" s="47" customFormat="1" ht="45" hidden="1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>
      <c r="A235" s="52" t="s">
        <v>156</v>
      </c>
      <c r="B235" s="50">
        <v>23.5</v>
      </c>
      <c r="C235" s="50">
        <f>C233/C234*10</f>
        <v>28.161240440361269</v>
      </c>
      <c r="D235" s="9">
        <f t="shared" si="120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1">G233/G234*10</f>
        <v>36.490186077886179</v>
      </c>
      <c r="H235" s="51">
        <f>H233/H234*10</f>
        <v>22.661725611368606</v>
      </c>
      <c r="I235" s="51">
        <f t="shared" si="131"/>
        <v>29.542662771927123</v>
      </c>
      <c r="J235" s="51">
        <f t="shared" si="131"/>
        <v>27.875119464797709</v>
      </c>
      <c r="K235" s="51">
        <f t="shared" si="131"/>
        <v>52.527073914414892</v>
      </c>
      <c r="L235" s="51">
        <f t="shared" si="131"/>
        <v>21.555895396849671</v>
      </c>
      <c r="M235" s="51">
        <f>M233/M234*10</f>
        <v>24.552088750216676</v>
      </c>
      <c r="N235" s="51">
        <f t="shared" si="131"/>
        <v>29.195594489476939</v>
      </c>
      <c r="O235" s="51">
        <f>O233/O234*10</f>
        <v>30.418385234068879</v>
      </c>
      <c r="P235" s="51">
        <f t="shared" si="131"/>
        <v>27.029238374705898</v>
      </c>
      <c r="Q235" s="123">
        <f t="shared" si="131"/>
        <v>22.31136493978207</v>
      </c>
      <c r="R235" s="51">
        <f t="shared" si="131"/>
        <v>35.307271996785857</v>
      </c>
      <c r="S235" s="51">
        <f t="shared" si="131"/>
        <v>31.61120502294132</v>
      </c>
      <c r="T235" s="51">
        <f t="shared" si="131"/>
        <v>30.315390904566677</v>
      </c>
      <c r="U235" s="51">
        <f t="shared" si="131"/>
        <v>31.139026988636363</v>
      </c>
      <c r="V235" s="51">
        <f t="shared" si="131"/>
        <v>29.682395644283122</v>
      </c>
      <c r="W235" s="123">
        <f t="shared" si="131"/>
        <v>32.762918352335419</v>
      </c>
      <c r="X235" s="51">
        <f t="shared" si="131"/>
        <v>28.840051119491811</v>
      </c>
      <c r="Y235" s="51">
        <f t="shared" si="131"/>
        <v>25.1436493422217</v>
      </c>
    </row>
    <row r="236" spans="1:25" ht="22.5" hidden="1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>
      <c r="A245" s="209"/>
      <c r="B245" s="209"/>
      <c r="C245" s="209"/>
      <c r="D245" s="209"/>
      <c r="E245" s="209"/>
      <c r="F245" s="209"/>
      <c r="G245" s="209"/>
      <c r="H245" s="209"/>
      <c r="I245" s="209"/>
      <c r="J245" s="209"/>
      <c r="K245" s="209"/>
      <c r="L245" s="209"/>
      <c r="M245" s="209"/>
      <c r="N245" s="209"/>
      <c r="O245" s="209"/>
      <c r="P245" s="209"/>
      <c r="Q245" s="209"/>
      <c r="R245" s="209"/>
      <c r="S245" s="209"/>
      <c r="T245" s="209"/>
      <c r="U245" s="209"/>
      <c r="V245" s="209"/>
      <c r="W245" s="209"/>
      <c r="X245" s="209"/>
      <c r="Y245" s="209"/>
    </row>
    <row r="246" spans="1:25" ht="20.25" hidden="1" customHeight="1">
      <c r="A246" s="207"/>
      <c r="B246" s="208"/>
      <c r="C246" s="208"/>
      <c r="D246" s="208"/>
      <c r="E246" s="208"/>
      <c r="F246" s="208"/>
      <c r="G246" s="208"/>
      <c r="H246" s="208"/>
      <c r="I246" s="208"/>
      <c r="J246" s="208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/>
    <row r="255" spans="1:25" s="61" customFormat="1" ht="16.5" hidden="1" customHeight="1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/>
    <row r="257" spans="1:25" ht="21" hidden="1" customHeight="1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/>
    <row r="259" spans="1:25" ht="16.5" hidden="1" customHeight="1"/>
    <row r="260" spans="1:25" ht="13.5" hidden="1" customHeight="1"/>
    <row r="261" spans="1:25" ht="16.5" hidden="1" customHeight="1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/>
    <row r="263" spans="1:25" ht="22.5" hidden="1" customHeight="1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>
      <c r="B264" s="134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fitToHeight="0" orientation="landscape" r:id="rId1"/>
  <headerFooter alignWithMargins="0"/>
  <rowBreaks count="3" manualBreakCount="3">
    <brk id="32" max="24" man="1"/>
    <brk id="77" max="24" man="1"/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marpos_agro1</cp:lastModifiedBy>
  <cp:lastPrinted>2023-04-03T05:07:52Z</cp:lastPrinted>
  <dcterms:created xsi:type="dcterms:W3CDTF">2017-06-08T05:54:08Z</dcterms:created>
  <dcterms:modified xsi:type="dcterms:W3CDTF">2023-05-11T06:24:51Z</dcterms:modified>
</cp:coreProperties>
</file>