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0730" windowHeight="11760" tabRatio="331"/>
  </bookViews>
  <sheets>
    <sheet name="01.07.2024" sheetId="29" r:id="rId1"/>
  </sheets>
  <definedNames>
    <definedName name="_xlnm._FilterDatabase" localSheetId="0" hidden="1">'01.07.2024'!$B$1:$B$185</definedName>
    <definedName name="_xlnm.Print_Area" localSheetId="0">'01.07.2024'!$A$1:$F$167</definedName>
  </definedNames>
  <calcPr calcId="125725"/>
</workbook>
</file>

<file path=xl/calcChain.xml><?xml version="1.0" encoding="utf-8"?>
<calcChain xmlns="http://schemas.openxmlformats.org/spreadsheetml/2006/main">
  <c r="E117" i="29"/>
  <c r="F117"/>
  <c r="E85"/>
  <c r="F85"/>
  <c r="D101"/>
  <c r="F129"/>
  <c r="F130"/>
  <c r="E129"/>
  <c r="E130"/>
  <c r="F102"/>
  <c r="E102"/>
  <c r="F83"/>
  <c r="E83"/>
  <c r="F27"/>
  <c r="F28"/>
  <c r="E27"/>
  <c r="E28"/>
  <c r="F47"/>
  <c r="E47"/>
  <c r="F76"/>
  <c r="F77"/>
  <c r="F78"/>
  <c r="F79"/>
  <c r="E76"/>
  <c r="E77"/>
  <c r="E78"/>
  <c r="E79"/>
  <c r="F92"/>
  <c r="E92"/>
  <c r="F68"/>
  <c r="F69"/>
  <c r="E69"/>
  <c r="E68"/>
  <c r="D140"/>
  <c r="D125"/>
  <c r="C51"/>
  <c r="C42"/>
  <c r="F46"/>
  <c r="E46"/>
  <c r="E43"/>
  <c r="F43"/>
  <c r="C36"/>
  <c r="F38"/>
  <c r="D80"/>
  <c r="D61" s="1"/>
  <c r="D134"/>
  <c r="E94"/>
  <c r="F94"/>
  <c r="B25"/>
  <c r="C25"/>
  <c r="B42"/>
  <c r="D42"/>
  <c r="E49"/>
  <c r="F49"/>
  <c r="D25"/>
  <c r="C128"/>
  <c r="B128"/>
  <c r="B118"/>
  <c r="B80"/>
  <c r="B157"/>
  <c r="C64"/>
  <c r="C6"/>
  <c r="F54"/>
  <c r="D51"/>
  <c r="D95"/>
  <c r="B8" l="1"/>
  <c r="C8"/>
  <c r="C118"/>
  <c r="F93"/>
  <c r="E93"/>
  <c r="C157"/>
  <c r="D118"/>
  <c r="E87"/>
  <c r="B101"/>
  <c r="B95" s="1"/>
  <c r="C137"/>
  <c r="D146"/>
  <c r="D36"/>
  <c r="B36"/>
  <c r="C39"/>
  <c r="D39"/>
  <c r="B39"/>
  <c r="C58"/>
  <c r="D58"/>
  <c r="B58"/>
  <c r="C125"/>
  <c r="B125"/>
  <c r="C30"/>
  <c r="C101"/>
  <c r="C95" s="1"/>
  <c r="C80" l="1"/>
  <c r="C61" s="1"/>
  <c r="B64"/>
  <c r="B61" s="1"/>
  <c r="F71"/>
  <c r="C140"/>
  <c r="D128" l="1"/>
  <c r="C146"/>
  <c r="B146"/>
  <c r="B140"/>
  <c r="D9"/>
  <c r="E126"/>
  <c r="D157"/>
  <c r="C164" l="1"/>
  <c r="B164"/>
  <c r="D123"/>
  <c r="D30"/>
  <c r="D23"/>
  <c r="D19"/>
  <c r="D14"/>
  <c r="D6"/>
  <c r="E121"/>
  <c r="E122"/>
  <c r="E124"/>
  <c r="D164" l="1"/>
  <c r="D29"/>
  <c r="D5"/>
  <c r="F114"/>
  <c r="E114"/>
  <c r="B30"/>
  <c r="B29" s="1"/>
  <c r="B51"/>
  <c r="E71"/>
  <c r="D4" l="1"/>
  <c r="D55" s="1"/>
  <c r="F48"/>
  <c r="E48"/>
  <c r="E72"/>
  <c r="F72"/>
  <c r="E73"/>
  <c r="F73"/>
  <c r="E74"/>
  <c r="F74"/>
  <c r="E75"/>
  <c r="F75"/>
  <c r="E97"/>
  <c r="F97"/>
  <c r="E98"/>
  <c r="F98"/>
  <c r="E99"/>
  <c r="F99"/>
  <c r="E113"/>
  <c r="F113"/>
  <c r="F120"/>
  <c r="E120"/>
  <c r="E118" s="1"/>
  <c r="E96"/>
  <c r="F96"/>
  <c r="F70" l="1"/>
  <c r="E70"/>
  <c r="F65"/>
  <c r="F66"/>
  <c r="F67"/>
  <c r="E65"/>
  <c r="E66"/>
  <c r="E67"/>
  <c r="F52"/>
  <c r="E52"/>
  <c r="F44"/>
  <c r="F45"/>
  <c r="E45"/>
  <c r="E44"/>
  <c r="F34"/>
  <c r="F35"/>
  <c r="F33"/>
  <c r="E35"/>
  <c r="E34"/>
  <c r="E33"/>
  <c r="F32"/>
  <c r="E32"/>
  <c r="F31"/>
  <c r="E31"/>
  <c r="C9"/>
  <c r="C14"/>
  <c r="C19"/>
  <c r="C23"/>
  <c r="F23" s="1"/>
  <c r="E90"/>
  <c r="F90"/>
  <c r="C123"/>
  <c r="B6"/>
  <c r="D57"/>
  <c r="F163"/>
  <c r="E163"/>
  <c r="F162"/>
  <c r="E162"/>
  <c r="F161"/>
  <c r="E161"/>
  <c r="F160"/>
  <c r="E160"/>
  <c r="F159"/>
  <c r="E159"/>
  <c r="F158"/>
  <c r="E158"/>
  <c r="F156"/>
  <c r="E156"/>
  <c r="F155"/>
  <c r="E155"/>
  <c r="F154"/>
  <c r="E154"/>
  <c r="F153"/>
  <c r="E153"/>
  <c r="F152"/>
  <c r="E152"/>
  <c r="F151"/>
  <c r="E151"/>
  <c r="F150"/>
  <c r="E150"/>
  <c r="F149"/>
  <c r="E149"/>
  <c r="F148"/>
  <c r="E148"/>
  <c r="F147"/>
  <c r="E147"/>
  <c r="F145"/>
  <c r="E145"/>
  <c r="F144"/>
  <c r="E144"/>
  <c r="F143"/>
  <c r="E143"/>
  <c r="F142"/>
  <c r="E142"/>
  <c r="F141"/>
  <c r="E141"/>
  <c r="F139"/>
  <c r="E139"/>
  <c r="F138"/>
  <c r="E138"/>
  <c r="B137"/>
  <c r="F136"/>
  <c r="E136"/>
  <c r="F135"/>
  <c r="E135"/>
  <c r="F134"/>
  <c r="E134"/>
  <c r="F131"/>
  <c r="E131"/>
  <c r="F127"/>
  <c r="E127"/>
  <c r="F126"/>
  <c r="F124"/>
  <c r="B123"/>
  <c r="E123" s="1"/>
  <c r="F122"/>
  <c r="F121"/>
  <c r="F116"/>
  <c r="E116"/>
  <c r="F115"/>
  <c r="E115"/>
  <c r="F112"/>
  <c r="E112"/>
  <c r="F111"/>
  <c r="E111"/>
  <c r="F110"/>
  <c r="E110"/>
  <c r="F109"/>
  <c r="E109"/>
  <c r="F108"/>
  <c r="E108"/>
  <c r="F107"/>
  <c r="E107"/>
  <c r="F106"/>
  <c r="E106"/>
  <c r="F105"/>
  <c r="E105"/>
  <c r="F104"/>
  <c r="E104"/>
  <c r="F103"/>
  <c r="E103"/>
  <c r="F100"/>
  <c r="E100"/>
  <c r="F91"/>
  <c r="E91"/>
  <c r="F89"/>
  <c r="E89"/>
  <c r="F88"/>
  <c r="E88"/>
  <c r="F86"/>
  <c r="E86"/>
  <c r="F84"/>
  <c r="E84"/>
  <c r="F82"/>
  <c r="E82"/>
  <c r="F81"/>
  <c r="E81"/>
  <c r="F63"/>
  <c r="E63"/>
  <c r="F60"/>
  <c r="E60"/>
  <c r="F59"/>
  <c r="E59"/>
  <c r="F53"/>
  <c r="E53"/>
  <c r="F50"/>
  <c r="E50"/>
  <c r="F41"/>
  <c r="E41"/>
  <c r="F40"/>
  <c r="E40"/>
  <c r="F37"/>
  <c r="F36" s="1"/>
  <c r="E37"/>
  <c r="E36" s="1"/>
  <c r="F26"/>
  <c r="F25" s="1"/>
  <c r="E26"/>
  <c r="E25" s="1"/>
  <c r="F24"/>
  <c r="E24"/>
  <c r="B23"/>
  <c r="F22"/>
  <c r="E22"/>
  <c r="F21"/>
  <c r="E21"/>
  <c r="F20"/>
  <c r="E20"/>
  <c r="B19"/>
  <c r="F18"/>
  <c r="E18"/>
  <c r="F17"/>
  <c r="E17"/>
  <c r="F16"/>
  <c r="E16"/>
  <c r="F15"/>
  <c r="E15"/>
  <c r="B14"/>
  <c r="F13"/>
  <c r="E13"/>
  <c r="F12"/>
  <c r="E12"/>
  <c r="F11"/>
  <c r="E11"/>
  <c r="F10"/>
  <c r="E10"/>
  <c r="B9"/>
  <c r="F7"/>
  <c r="E7"/>
  <c r="E39" l="1"/>
  <c r="E58"/>
  <c r="C5"/>
  <c r="F118"/>
  <c r="F39"/>
  <c r="F58"/>
  <c r="C57"/>
  <c r="C56" s="1"/>
  <c r="E125"/>
  <c r="D56"/>
  <c r="D132" s="1"/>
  <c r="E23"/>
  <c r="B57"/>
  <c r="B56" s="1"/>
  <c r="F6"/>
  <c r="E64"/>
  <c r="E62" s="1"/>
  <c r="E140"/>
  <c r="F64"/>
  <c r="F62" s="1"/>
  <c r="F128"/>
  <c r="E6"/>
  <c r="F125"/>
  <c r="E8"/>
  <c r="E51"/>
  <c r="F101"/>
  <c r="F95" s="1"/>
  <c r="F157"/>
  <c r="F146"/>
  <c r="F140"/>
  <c r="F137"/>
  <c r="F51"/>
  <c r="F19"/>
  <c r="E128"/>
  <c r="E101"/>
  <c r="E95" s="1"/>
  <c r="F80"/>
  <c r="E80"/>
  <c r="E157"/>
  <c r="E146"/>
  <c r="E9"/>
  <c r="F123"/>
  <c r="E42"/>
  <c r="C29"/>
  <c r="F30"/>
  <c r="E30"/>
  <c r="E19"/>
  <c r="E14"/>
  <c r="B5"/>
  <c r="F9"/>
  <c r="F8"/>
  <c r="E137"/>
  <c r="F42"/>
  <c r="F14"/>
  <c r="F29" l="1"/>
  <c r="E29"/>
  <c r="F61"/>
  <c r="E61"/>
  <c r="E164"/>
  <c r="F164"/>
  <c r="B4"/>
  <c r="C4"/>
  <c r="C55" s="1"/>
  <c r="E5"/>
  <c r="F5"/>
  <c r="E57"/>
  <c r="F57"/>
  <c r="B55" l="1"/>
  <c r="D165"/>
  <c r="F55"/>
  <c r="F4"/>
  <c r="E4"/>
  <c r="F56"/>
  <c r="E56"/>
  <c r="C132"/>
  <c r="C165" s="1"/>
  <c r="E55" l="1"/>
  <c r="B132"/>
  <c r="B165" s="1"/>
  <c r="F132"/>
  <c r="E132" l="1"/>
</calcChain>
</file>

<file path=xl/sharedStrings.xml><?xml version="1.0" encoding="utf-8"?>
<sst xmlns="http://schemas.openxmlformats.org/spreadsheetml/2006/main" count="171" uniqueCount="168">
  <si>
    <t>Наименование</t>
  </si>
  <si>
    <t>Налог на доходы с физических лиц</t>
  </si>
  <si>
    <t>НАЛОГИ НА СОВОКУПНЫЙ ДОХОД</t>
  </si>
  <si>
    <t>Единый сельскохозяйственный налог</t>
  </si>
  <si>
    <t>Налог на добычу общераспространенных полезных ископаемых</t>
  </si>
  <si>
    <t>ПЛАТЕЖИ ПРИ ПОЛЬЗОВАНИИ ПРИРОДНЫМИ РЕСУРСАМИ</t>
  </si>
  <si>
    <t>Единый налог на вмененный доход для отдельных видов деятельности</t>
  </si>
  <si>
    <t>НАЛОГИ, СБОРЫ И РЕГУЛЯРНЫЕ ПЛАТЕЖИ ЗА ПОЛЬЗОВАНИЕ ПРИРОДНЫМИ РЕСУРСАМИ</t>
  </si>
  <si>
    <t xml:space="preserve">  НАЛОГОВЫЕ ДОХОДЫ</t>
  </si>
  <si>
    <t xml:space="preserve"> НЕНАЛОГОВЫЕ ДОХОДЫ</t>
  </si>
  <si>
    <t>НАЛОГИ НА ИМУЩЕСТВО</t>
  </si>
  <si>
    <t>Земельный налог</t>
  </si>
  <si>
    <t>1. ДОХОДЫ налоговые и неналоговые</t>
  </si>
  <si>
    <t>НАЛОГИ НА ПРИБЫЛЬ, ДОХОДЫ</t>
  </si>
  <si>
    <t>% исп. к уточ. плану</t>
  </si>
  <si>
    <t>ГОСУДАРСТВЕННАЯ ПОШЛИНА</t>
  </si>
  <si>
    <t>Субсидии  бюджетам субъектов РФ и муниципальных  образований</t>
  </si>
  <si>
    <t xml:space="preserve"> 3.  БЕЗВОЗМЕЗДНЫЕ ПОСТУПЛЕНИЯ</t>
  </si>
  <si>
    <t>СОБСТВЕННЫЕ ДОХОДЫ</t>
  </si>
  <si>
    <t>Субвенции бюджетам субъектов РФ и муниципальных  образований</t>
  </si>
  <si>
    <t>Иные межбюджетные трансферты</t>
  </si>
  <si>
    <t>Налог на имущество  физических лиц</t>
  </si>
  <si>
    <t>из них:</t>
  </si>
  <si>
    <t>2. РАСХОДЫ</t>
  </si>
  <si>
    <t>Общегосударственные вопросы</t>
  </si>
  <si>
    <t xml:space="preserve">  - ФОТ с начислениями</t>
  </si>
  <si>
    <t xml:space="preserve">  - коммунальные услуги</t>
  </si>
  <si>
    <t xml:space="preserve">  - матзатраты</t>
  </si>
  <si>
    <t>Национальная оборона</t>
  </si>
  <si>
    <t>Нац.безопасность и правоохранительная деятельность</t>
  </si>
  <si>
    <t>Национальная экономика</t>
  </si>
  <si>
    <t xml:space="preserve">   - Сельское хозяйство </t>
  </si>
  <si>
    <t xml:space="preserve">   - Дорожное хозяйство</t>
  </si>
  <si>
    <t xml:space="preserve">   - Другие вопросы в области нац. экономики</t>
  </si>
  <si>
    <t>Жилищно-коммунальное хозяйство</t>
  </si>
  <si>
    <t xml:space="preserve">  - Жилищное хозяйство</t>
  </si>
  <si>
    <t xml:space="preserve">  - Коммунальное хозяйство</t>
  </si>
  <si>
    <t xml:space="preserve">  - Благоустройство</t>
  </si>
  <si>
    <t>Образование</t>
  </si>
  <si>
    <t>Социальная политика</t>
  </si>
  <si>
    <t xml:space="preserve">   - Пенсионное обеспечение</t>
  </si>
  <si>
    <t xml:space="preserve">   - Социальное обеспечение населения</t>
  </si>
  <si>
    <t xml:space="preserve">   - Охрана семьи и детства</t>
  </si>
  <si>
    <t>Физическая культура и спорт</t>
  </si>
  <si>
    <t>Результат исполнения бюджета (дефицит"--", профицит"+")</t>
  </si>
  <si>
    <t xml:space="preserve">Культура,Кинематография </t>
  </si>
  <si>
    <t xml:space="preserve">  - Субсидии БУ и АУ</t>
  </si>
  <si>
    <t>3.1 Безвозмездные поступления из бюджетов других уровней</t>
  </si>
  <si>
    <t>Прочие субсидии</t>
  </si>
  <si>
    <t>Патентная система налогооблажения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</si>
  <si>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</si>
  <si>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Дотации бюджетам субъектов Российской Федерации и муниципальных образовани</t>
  </si>
  <si>
    <t>Дотации бюджетам на поддержку мер по обеспечению сбалансированности бюджетов</t>
  </si>
  <si>
    <t xml:space="preserve">    -Водные хозяйство </t>
  </si>
  <si>
    <t xml:space="preserve">   -  Другие вопросы в области социальной политики</t>
  </si>
  <si>
    <t>в т.ч. Доп.норматив</t>
  </si>
  <si>
    <t xml:space="preserve"> 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</si>
  <si>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</si>
  <si>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</si>
  <si>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</si>
  <si>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</si>
  <si>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Транспортный налог</t>
  </si>
  <si>
    <t xml:space="preserve">  - Другие вопросы в области жилищно-коммунального хозяйства</t>
  </si>
  <si>
    <t>(руб.)</t>
  </si>
  <si>
    <t>ИТОГО РАСХОДОВ</t>
  </si>
  <si>
    <t>ИТОГО ДОХОДОВ</t>
  </si>
  <si>
    <t>Охрана окружающей среды</t>
  </si>
  <si>
    <t>Межбюджетные трансферты общего характера</t>
  </si>
  <si>
    <t xml:space="preserve"> - создание комиссий по делам несовершеннолетних и защите их прав и организации деятельности таких комиссий</t>
  </si>
  <si>
    <t xml:space="preserve"> - организация и осуществление деятельности по опеке и попечительству</t>
  </si>
  <si>
    <t xml:space="preserve"> -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</si>
  <si>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 - обеспечение мер социальной поддержки отдельных категорий граждан по оплате жилищно-коммунальных услуг (работникам культуры, искусства и кинематографии)</t>
  </si>
  <si>
    <t xml:space="preserve"> - обеспечение мер социальной поддержки отдельных категорий граждан по оплате жилищно-коммунальных услуг (педагогическим работникам и библиотекарям муниципальных образовательных организаций)</t>
  </si>
  <si>
    <t xml:space="preserve"> -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</t>
  </si>
  <si>
    <t xml:space="preserve">   -  реализация проектов развития общественной инфраструктуры, основанных на местных инициативах</t>
  </si>
  <si>
    <t>ШТРАФЫ, САНКЦИИ, ВОЗМЕЩЕНИЕ УЩЕРБА</t>
  </si>
  <si>
    <t xml:space="preserve">  -назначение и выплата единовременного денежного пособия гражданам, усыновившим (удочерившим) ребенка (детей) на территории Чувашской Республики</t>
  </si>
  <si>
    <t>ДОХОДЫ ОТ ИСПОЛЬЗОВАНИЯ ИМУЩЕСТВА, НАХОДЯЩЕГОСЯ В ГОСУДАРСТВЕННОЙ И МУНИЦИПАЛЬНОЙ СОБСТВЕННОСТИ</t>
  </si>
  <si>
    <t>Плата за выбросы загрязняющих веществ в атмосферный воздух стационарными объектами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</si>
  <si>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</si>
  <si>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</si>
  <si>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ПРОЧИЕ НЕНАЛОГОВЫЕ ДОХОДЫ</t>
  </si>
  <si>
    <t xml:space="preserve"> -  обеспечение деятельности административных комиссий для рассмотрения дел об административных правонарушениях</t>
  </si>
  <si>
    <t xml:space="preserve"> Прочие безвозмездные поступления</t>
  </si>
  <si>
    <t xml:space="preserve">   - Общеэкономические вопросы</t>
  </si>
  <si>
    <t xml:space="preserve">  - реализация вопросов местного значения в сфере образования, физической культуры и спорта</t>
  </si>
  <si>
    <t xml:space="preserve"> -  по организации на территории поселений и городских округов мероприятий при осуществлении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</si>
  <si>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</si>
  <si>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 xml:space="preserve">Возврат остатков субсидий, субвенций и иных межбюджетных трансфертов, имеющих целевое назначение, прошлых лет </t>
  </si>
  <si>
    <t>Доходы бюджетов муниципальных районов от возврата организациями остатков субсидий прошлых лет</t>
  </si>
  <si>
    <t>Упрощенная система налогообложения</t>
  </si>
  <si>
    <t>Инициативные платежи, зачисляемые в бюджеты сельских поселений</t>
  </si>
  <si>
    <t xml:space="preserve"> - укрепление материально-технической базы муниципальных библиотек</t>
  </si>
  <si>
    <t xml:space="preserve"> - реализация комплекса мероприятий по борьбе с распространением борщевика Сосновского на территории Чувашской Республики</t>
  </si>
  <si>
    <t xml:space="preserve"> -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</si>
  <si>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 xml:space="preserve"> Капитальный ремонт и ремонт автомобильных дорог общего пользования местного значения в границах населенных пунктов поселения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</si>
  <si>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</si>
  <si>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Прочие доходы от компенсации затрат бюджетов муниципальных округов</t>
  </si>
  <si>
    <t>Доходы, поступающие в порядке возмещения расходов, понесенных в связи с эксплуатацией имущества муниципальных округов</t>
  </si>
  <si>
    <t>Дотации бюджетам муниципальных округов на выравнивание бюджетной обеспеченности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</si>
  <si>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</si>
  <si>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</si>
  <si>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</si>
  <si>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</si>
  <si>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</si>
  <si>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</si>
  <si>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</si>
  <si>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Невыясненные поступления, зачисляемые в бюджеты муниципальных округов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</si>
  <si>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</si>
  <si>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 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</si>
  <si>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Субсидии бюджетам муниципальных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</si>
  <si>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</si>
  <si>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</si>
  <si>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обеспечение комплексного развития сельских территорий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</si>
  <si>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</si>
  <si>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 xml:space="preserve"> - 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</si>
  <si>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 xml:space="preserve"> -  содержание автомобильных дорог общего пользования местного значения в границах населенных пунктов поселения</t>
  </si>
  <si>
    <t>Субвенции бюджетам муниципальных округов на государственную регистрацию актов гражданского состояния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</si>
  <si>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</si>
  <si>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</si>
  <si>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</si>
  <si>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</si>
  <si>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- предоставление многодетным семьям, имеющим пять и более несовершеннолетних детей и состоящим на учете в качестве нуждающихся в жилых помещениях, единовременных денежных выплат на приобретение или строительство жилых помещений</t>
  </si>
  <si>
    <t xml:space="preserve"> - 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</si>
  <si>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</si>
  <si>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</t>
  </si>
  <si>
    <t>Прочие безвозмездные поступления в бюджеты муниципальных округов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</si>
  <si>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</si>
  <si>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- обеспечение функций муниципальных органов в целях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</si>
  <si>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</si>
  <si>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 xml:space="preserve"> Субвенции бюджетам муниципальных округов на выполнение передаваемых полномочий субъектов Российской Федерации</t>
  </si>
  <si>
    <t>План на 2024</t>
  </si>
  <si>
    <t>% исп. 2024 г. к 2023 г.</t>
  </si>
  <si>
    <t>Субсидии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 (Созданы новые места в образовательных организациях различных типов для реализации дополнительных общеразвивающих программ всех направленностей)</t>
  </si>
  <si>
    <t xml:space="preserve"> - субсидии на капитальный ремонт муниципальных учреждений культуры клубного типа</t>
  </si>
  <si>
    <t>Субсидии бюджетам муниципальных округов на развитие сети учреждений культурно-досугового типа</t>
  </si>
  <si>
    <t>Субсидии бюджетам муниципальных округов на проведение комплексных кадастровых работ</t>
  </si>
  <si>
    <t xml:space="preserve"> - осуществление государственных полномочий Чувашской Республики по ведению учета граждан, нуждающихся в жилых помещениях</t>
  </si>
  <si>
    <t xml:space="preserve"> - субвенции для осуществления государственных полномочий Чувашской Республики в сфере трудовых отношений</t>
  </si>
  <si>
    <t>Плата за размещение отходов производства</t>
  </si>
  <si>
    <t xml:space="preserve">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</si>
  <si>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округов на поддержку отрасли культуры</t>
  </si>
  <si>
    <t>Межбюджетные трансферты, передаваемые бюджетам муниципальных округов на создание модельных муниципальных библиотек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</si>
  <si>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</si>
  <si>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</si>
  <si>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</si>
  <si>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- укрепление материально-технической базы муниципальных образовательных организаций (в части модернизации инфраструктуры) (общеобразовательные организации)</t>
  </si>
  <si>
    <t xml:space="preserve"> - создание и (или) модернизация источников водоснабжения (водонапорных башен и водозаборных скважин) в населенных пунктах</t>
  </si>
  <si>
    <t>Начальник финансового отдела                                                                                                                                                          З.М.Айнетдинова</t>
  </si>
  <si>
    <t xml:space="preserve">Прочие неналоговые доходы бюджетов 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</si>
  <si>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соответствиис законодательными актами Российской Федерации на совершение инотариальный действий</t>
  </si>
  <si>
    <t>Государственная пошлина за выдачу разрешения на установку рекламной конструкции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</si>
  <si>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</si>
  <si>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софинансирование расходных обязательств муниципальных образований, связанных с повышением заработанной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№761 "О Национальной стратегии действий в интересах детей на 2012-2017годы."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</si>
  <si>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</si>
  <si>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</si>
  <si>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</si>
  <si>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развитие транспортной инфраструктуры на сельских территориях</t>
  </si>
  <si>
    <t>Доходы бюджетов муниципальных округов от возврата  учреждениями остатков субсидий прошлых лет</t>
  </si>
  <si>
    <t>Исполнено на 01.07.2023г.</t>
  </si>
  <si>
    <t>Исполнено на 01.07.2024г.</t>
  </si>
  <si>
    <t xml:space="preserve"> ИСПОЛНЕНИЕ БЮДЖЕТА КОМСОМОЛЬСКОГО МУНИЦИПАЛЬНОГО ОКРУГА  НА 01 ИЮЛЯ 2024 г.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</si>
  <si>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 муниципальных округов</t>
  </si>
  <si>
    <t>Субсидии бюджетам муниципальных округов на оснащение объектов спортивной инфраструктуры спортивно-технологическим оборудованием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</si>
  <si>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</si>
  <si>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 xml:space="preserve"> - субсидии на разработку генеральных планов муниципальных образований Чувашской Республики</t>
  </si>
  <si>
    <t xml:space="preserve"> - софинансирование расходных обязательств муниципальных образований,связанных с повышением заработанной платы работников муниципальных учреждений культуры в рамках реализации Указа Президента Российской Федерации от 07 мая 2012 года №597 "О мерах по реализации госудаственной социальной политики" </t>
  </si>
  <si>
    <t>Субвенции бюджетам муниципальных районов на компенсацию части платы ,взимаемой с родителей (законных представителей)  за присмотр и уход за детьми, посещающими образовательные организации, реализующие образовательные программы дошкольного образования</t>
  </si>
</sst>
</file>

<file path=xl/styles.xml><?xml version="1.0" encoding="utf-8"?>
<styleSheet xmlns="http://schemas.openxmlformats.org/spreadsheetml/2006/main">
  <numFmts count="1">
    <numFmt numFmtId="164" formatCode="#,##0.00_р_."/>
  </numFmts>
  <fonts count="47"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sz val="10"/>
      <color rgb="FF000000"/>
      <name val="Arial"/>
      <family val="2"/>
    </font>
    <font>
      <sz val="10"/>
      <color rgb="FF000000"/>
      <name val="Cambria"/>
      <family val="2"/>
    </font>
    <font>
      <b/>
      <sz val="8"/>
      <color rgb="FF000000"/>
      <name val="Cambria"/>
      <family val="2"/>
    </font>
    <font>
      <b/>
      <sz val="12"/>
      <color rgb="FF000000"/>
      <name val="Cambria"/>
      <family val="2"/>
    </font>
    <font>
      <b/>
      <sz val="12"/>
      <color rgb="FF000000"/>
      <name val="Arial Cyr"/>
      <family val="2"/>
    </font>
    <font>
      <sz val="8"/>
      <color rgb="FF000000"/>
      <name val="Cambria"/>
      <family val="2"/>
    </font>
    <font>
      <b/>
      <sz val="11"/>
      <color rgb="FF000000"/>
      <name val="Cambria"/>
      <family val="2"/>
    </font>
    <font>
      <sz val="9"/>
      <color rgb="FF000000"/>
      <name val="Cambria"/>
      <family val="2"/>
    </font>
    <font>
      <b/>
      <sz val="10"/>
      <color rgb="FF000000"/>
      <name val="Arial CYR"/>
      <family val="2"/>
    </font>
    <font>
      <i/>
      <sz val="9"/>
      <color rgb="FF000000"/>
      <name val="Cambria"/>
      <family val="2"/>
    </font>
    <font>
      <i/>
      <sz val="9"/>
      <color rgb="FF000000"/>
      <name val="Cambria"/>
      <family val="1"/>
      <charset val="204"/>
    </font>
    <font>
      <sz val="11"/>
      <color rgb="FF000000"/>
      <name val="Cambria"/>
      <family val="2"/>
    </font>
    <font>
      <sz val="7"/>
      <color rgb="FF000000"/>
      <name val="Cambria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35">
    <xf numFmtId="0" fontId="0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5" fillId="0" borderId="0"/>
    <xf numFmtId="0" fontId="6" fillId="0" borderId="0"/>
    <xf numFmtId="0" fontId="13" fillId="4" borderId="0"/>
    <xf numFmtId="0" fontId="15" fillId="4" borderId="0">
      <alignment vertical="center"/>
    </xf>
    <xf numFmtId="0" fontId="13" fillId="0" borderId="0">
      <alignment wrapText="1"/>
    </xf>
    <xf numFmtId="0" fontId="16" fillId="0" borderId="0">
      <alignment horizontal="center" vertical="center"/>
    </xf>
    <xf numFmtId="0" fontId="13" fillId="0" borderId="0"/>
    <xf numFmtId="0" fontId="17" fillId="0" borderId="0">
      <alignment horizontal="center" vertical="center" wrapText="1"/>
    </xf>
    <xf numFmtId="0" fontId="18" fillId="0" borderId="0">
      <alignment horizontal="center" wrapText="1"/>
    </xf>
    <xf numFmtId="0" fontId="15" fillId="0" borderId="0">
      <alignment vertical="center"/>
    </xf>
    <xf numFmtId="0" fontId="18" fillId="0" borderId="0">
      <alignment horizontal="center"/>
    </xf>
    <xf numFmtId="0" fontId="15" fillId="0" borderId="0">
      <alignment horizontal="center" vertical="center"/>
    </xf>
    <xf numFmtId="0" fontId="13" fillId="0" borderId="0">
      <alignment horizontal="right"/>
    </xf>
    <xf numFmtId="0" fontId="15" fillId="0" borderId="0">
      <alignment horizontal="center" vertical="center"/>
    </xf>
    <xf numFmtId="0" fontId="13" fillId="4" borderId="10"/>
    <xf numFmtId="0" fontId="15" fillId="0" borderId="0">
      <alignment vertical="center" wrapText="1"/>
    </xf>
    <xf numFmtId="0" fontId="13" fillId="0" borderId="11">
      <alignment horizontal="center" vertical="center" wrapText="1"/>
    </xf>
    <xf numFmtId="0" fontId="19" fillId="0" borderId="0">
      <alignment vertical="center"/>
    </xf>
    <xf numFmtId="0" fontId="13" fillId="4" borderId="12"/>
    <xf numFmtId="0" fontId="20" fillId="0" borderId="0">
      <alignment vertical="center" wrapText="1"/>
    </xf>
    <xf numFmtId="49" fontId="13" fillId="0" borderId="11">
      <alignment horizontal="left" vertical="top" wrapText="1" indent="2"/>
    </xf>
    <xf numFmtId="0" fontId="19" fillId="0" borderId="10">
      <alignment vertical="center"/>
    </xf>
    <xf numFmtId="49" fontId="13" fillId="0" borderId="11">
      <alignment horizontal="center" vertical="top" shrinkToFit="1"/>
    </xf>
    <xf numFmtId="0" fontId="19" fillId="0" borderId="11">
      <alignment horizontal="center" vertical="center" wrapText="1"/>
    </xf>
    <xf numFmtId="4" fontId="13" fillId="0" borderId="11">
      <alignment horizontal="right" vertical="top" shrinkToFit="1"/>
    </xf>
    <xf numFmtId="0" fontId="19" fillId="0" borderId="11">
      <alignment horizontal="center" vertical="center" wrapText="1"/>
    </xf>
    <xf numFmtId="10" fontId="13" fillId="0" borderId="11">
      <alignment horizontal="right" vertical="top" shrinkToFit="1"/>
    </xf>
    <xf numFmtId="0" fontId="15" fillId="4" borderId="12">
      <alignment vertical="center"/>
    </xf>
    <xf numFmtId="0" fontId="13" fillId="4" borderId="12">
      <alignment shrinkToFit="1"/>
    </xf>
    <xf numFmtId="49" fontId="21" fillId="0" borderId="13">
      <alignment vertical="center" wrapText="1"/>
    </xf>
    <xf numFmtId="0" fontId="22" fillId="0" borderId="11">
      <alignment horizontal="left"/>
    </xf>
    <xf numFmtId="0" fontId="15" fillId="4" borderId="14">
      <alignment vertical="center"/>
    </xf>
    <xf numFmtId="4" fontId="22" fillId="5" borderId="11">
      <alignment horizontal="right" vertical="top" shrinkToFit="1"/>
    </xf>
    <xf numFmtId="49" fontId="23" fillId="0" borderId="15">
      <alignment horizontal="left" vertical="center" wrapText="1" indent="1"/>
    </xf>
    <xf numFmtId="10" fontId="22" fillId="5" borderId="11">
      <alignment horizontal="right" vertical="top" shrinkToFit="1"/>
    </xf>
    <xf numFmtId="0" fontId="15" fillId="4" borderId="16">
      <alignment vertical="center"/>
    </xf>
    <xf numFmtId="0" fontId="13" fillId="4" borderId="14"/>
    <xf numFmtId="0" fontId="21" fillId="0" borderId="0">
      <alignment horizontal="left" vertical="center" wrapText="1"/>
    </xf>
    <xf numFmtId="0" fontId="13" fillId="0" borderId="0">
      <alignment horizontal="left" wrapText="1"/>
    </xf>
    <xf numFmtId="0" fontId="16" fillId="0" borderId="0">
      <alignment vertical="center"/>
    </xf>
    <xf numFmtId="0" fontId="22" fillId="0" borderId="11">
      <alignment vertical="top" wrapText="1"/>
    </xf>
    <xf numFmtId="0" fontId="15" fillId="0" borderId="10">
      <alignment horizontal="left" vertical="center" wrapText="1"/>
    </xf>
    <xf numFmtId="4" fontId="22" fillId="6" borderId="11">
      <alignment horizontal="right" vertical="top" shrinkToFit="1"/>
    </xf>
    <xf numFmtId="0" fontId="15" fillId="0" borderId="12">
      <alignment horizontal="left" vertical="center" wrapText="1"/>
    </xf>
    <xf numFmtId="10" fontId="22" fillId="6" borderId="11">
      <alignment horizontal="right" vertical="top" shrinkToFit="1"/>
    </xf>
    <xf numFmtId="0" fontId="15" fillId="0" borderId="14">
      <alignment vertical="center" wrapText="1"/>
    </xf>
    <xf numFmtId="0" fontId="13" fillId="4" borderId="12">
      <alignment horizontal="center"/>
    </xf>
    <xf numFmtId="0" fontId="19" fillId="0" borderId="17">
      <alignment horizontal="center" vertical="center" wrapText="1"/>
    </xf>
    <xf numFmtId="0" fontId="13" fillId="4" borderId="12">
      <alignment horizontal="left"/>
    </xf>
    <xf numFmtId="0" fontId="15" fillId="4" borderId="18">
      <alignment vertical="center"/>
    </xf>
    <xf numFmtId="0" fontId="13" fillId="4" borderId="14">
      <alignment horizontal="center"/>
    </xf>
    <xf numFmtId="49" fontId="21" fillId="0" borderId="19">
      <alignment horizontal="center" vertical="center" shrinkToFit="1"/>
    </xf>
    <xf numFmtId="0" fontId="13" fillId="4" borderId="14">
      <alignment horizontal="left"/>
    </xf>
    <xf numFmtId="49" fontId="23" fillId="0" borderId="19">
      <alignment horizontal="center" vertical="center" shrinkToFit="1"/>
    </xf>
    <xf numFmtId="0" fontId="15" fillId="4" borderId="20">
      <alignment vertical="center"/>
    </xf>
    <xf numFmtId="0" fontId="15" fillId="0" borderId="21">
      <alignment vertical="center"/>
    </xf>
    <xf numFmtId="0" fontId="15" fillId="4" borderId="0">
      <alignment vertical="center" shrinkToFit="1"/>
    </xf>
    <xf numFmtId="0" fontId="19" fillId="0" borderId="0">
      <alignment vertical="center" wrapText="1"/>
    </xf>
    <xf numFmtId="1" fontId="21" fillId="0" borderId="11">
      <alignment horizontal="center" vertical="center" shrinkToFit="1"/>
    </xf>
    <xf numFmtId="1" fontId="23" fillId="0" borderId="11">
      <alignment horizontal="center" vertical="center" shrinkToFit="1"/>
    </xf>
    <xf numFmtId="49" fontId="19" fillId="0" borderId="0">
      <alignment vertical="center" wrapText="1"/>
    </xf>
    <xf numFmtId="49" fontId="15" fillId="0" borderId="14">
      <alignment vertical="center" wrapText="1"/>
    </xf>
    <xf numFmtId="49" fontId="15" fillId="0" borderId="0">
      <alignment vertical="center" wrapText="1"/>
    </xf>
    <xf numFmtId="49" fontId="19" fillId="0" borderId="11">
      <alignment horizontal="center" vertical="center" wrapText="1"/>
    </xf>
    <xf numFmtId="49" fontId="19" fillId="0" borderId="11">
      <alignment horizontal="center" vertical="center" wrapText="1"/>
    </xf>
    <xf numFmtId="4" fontId="21" fillId="0" borderId="11">
      <alignment horizontal="right" vertical="center" shrinkToFit="1"/>
    </xf>
    <xf numFmtId="4" fontId="24" fillId="0" borderId="11">
      <alignment horizontal="right" vertical="center" shrinkToFit="1"/>
    </xf>
    <xf numFmtId="4" fontId="23" fillId="0" borderId="11">
      <alignment horizontal="right" vertical="center" shrinkToFit="1"/>
    </xf>
    <xf numFmtId="0" fontId="15" fillId="0" borderId="14">
      <alignment vertical="center"/>
    </xf>
    <xf numFmtId="0" fontId="19" fillId="0" borderId="0">
      <alignment horizontal="right" vertical="center"/>
    </xf>
    <xf numFmtId="0" fontId="21" fillId="0" borderId="0">
      <alignment horizontal="left" vertical="center" wrapText="1"/>
    </xf>
    <xf numFmtId="0" fontId="25" fillId="0" borderId="0">
      <alignment vertical="center"/>
    </xf>
    <xf numFmtId="0" fontId="25" fillId="0" borderId="10">
      <alignment vertical="center"/>
    </xf>
    <xf numFmtId="0" fontId="25" fillId="0" borderId="14">
      <alignment vertical="center"/>
    </xf>
    <xf numFmtId="0" fontId="19" fillId="0" borderId="11">
      <alignment horizontal="center" vertical="center" wrapText="1"/>
    </xf>
    <xf numFmtId="0" fontId="26" fillId="0" borderId="0">
      <alignment horizontal="center" vertical="center" wrapText="1"/>
    </xf>
    <xf numFmtId="0" fontId="19" fillId="0" borderId="22">
      <alignment vertical="center"/>
    </xf>
    <xf numFmtId="0" fontId="19" fillId="0" borderId="23">
      <alignment horizontal="right" vertical="center"/>
    </xf>
    <xf numFmtId="0" fontId="21" fillId="0" borderId="23">
      <alignment horizontal="right" vertical="center"/>
    </xf>
    <xf numFmtId="0" fontId="21" fillId="0" borderId="17">
      <alignment horizontal="center" vertical="center"/>
    </xf>
    <xf numFmtId="49" fontId="19" fillId="0" borderId="24">
      <alignment horizontal="center" vertical="center"/>
    </xf>
    <xf numFmtId="0" fontId="19" fillId="0" borderId="25">
      <alignment horizontal="center" vertical="center" shrinkToFit="1"/>
    </xf>
    <xf numFmtId="1" fontId="21" fillId="0" borderId="25">
      <alignment horizontal="center" vertical="center" shrinkToFit="1"/>
    </xf>
    <xf numFmtId="0" fontId="21" fillId="0" borderId="25">
      <alignment vertical="center"/>
    </xf>
    <xf numFmtId="49" fontId="21" fillId="0" borderId="25">
      <alignment horizontal="center" vertical="center"/>
    </xf>
    <xf numFmtId="49" fontId="21" fillId="0" borderId="26">
      <alignment horizontal="center" vertical="center"/>
    </xf>
    <xf numFmtId="0" fontId="25" fillId="0" borderId="21">
      <alignment vertical="center"/>
    </xf>
    <xf numFmtId="4" fontId="21" fillId="0" borderId="13">
      <alignment horizontal="right" vertical="center" shrinkToFit="1"/>
    </xf>
    <xf numFmtId="4" fontId="23" fillId="0" borderId="13">
      <alignment horizontal="right" vertical="center" shrinkToFit="1"/>
    </xf>
    <xf numFmtId="0" fontId="19" fillId="0" borderId="19">
      <alignment horizontal="center" vertical="center" wrapText="1"/>
    </xf>
    <xf numFmtId="0" fontId="19" fillId="0" borderId="11">
      <alignment horizontal="center" vertical="center" wrapText="1"/>
    </xf>
    <xf numFmtId="0" fontId="20" fillId="0" borderId="0">
      <alignment horizontal="left" vertical="center" wrapText="1"/>
    </xf>
    <xf numFmtId="0" fontId="19" fillId="0" borderId="19">
      <alignment horizontal="center" vertical="center" wrapText="1"/>
    </xf>
    <xf numFmtId="49" fontId="15" fillId="4" borderId="14">
      <alignment vertical="center"/>
    </xf>
    <xf numFmtId="1" fontId="21" fillId="0" borderId="19">
      <alignment horizontal="center" vertical="center" shrinkToFit="1"/>
    </xf>
    <xf numFmtId="0" fontId="23" fillId="0" borderId="19">
      <alignment horizontal="center" vertical="center" shrinkToFit="1"/>
    </xf>
    <xf numFmtId="0" fontId="19" fillId="0" borderId="11">
      <alignment horizontal="center" vertical="center" wrapText="1"/>
    </xf>
    <xf numFmtId="0" fontId="17" fillId="0" borderId="0">
      <alignment vertical="center" wrapText="1"/>
    </xf>
    <xf numFmtId="49" fontId="19" fillId="0" borderId="11">
      <alignment horizontal="center" vertical="center" wrapText="1"/>
    </xf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27" fillId="13" borderId="27" applyNumberFormat="0" applyAlignment="0" applyProtection="0"/>
    <xf numFmtId="0" fontId="28" fillId="14" borderId="28" applyNumberFormat="0" applyAlignment="0" applyProtection="0"/>
    <xf numFmtId="0" fontId="29" fillId="14" borderId="27" applyNumberFormat="0" applyAlignment="0" applyProtection="0"/>
    <xf numFmtId="0" fontId="30" fillId="0" borderId="29" applyNumberFormat="0" applyFill="0" applyAlignment="0" applyProtection="0"/>
    <xf numFmtId="0" fontId="31" fillId="0" borderId="30" applyNumberFormat="0" applyFill="0" applyAlignment="0" applyProtection="0"/>
    <xf numFmtId="0" fontId="32" fillId="0" borderId="31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32" applyNumberFormat="0" applyFill="0" applyAlignment="0" applyProtection="0"/>
    <xf numFmtId="0" fontId="34" fillId="15" borderId="33" applyNumberFormat="0" applyAlignment="0" applyProtection="0"/>
    <xf numFmtId="0" fontId="35" fillId="0" borderId="0" applyNumberFormat="0" applyFill="0" applyBorder="0" applyAlignment="0" applyProtection="0"/>
    <xf numFmtId="0" fontId="36" fillId="16" borderId="0" applyNumberFormat="0" applyBorder="0" applyAlignment="0" applyProtection="0"/>
    <xf numFmtId="0" fontId="2" fillId="2" borderId="0"/>
    <xf numFmtId="0" fontId="1" fillId="2" borderId="0"/>
    <xf numFmtId="0" fontId="4" fillId="0" borderId="0"/>
    <xf numFmtId="0" fontId="1" fillId="2" borderId="0"/>
    <xf numFmtId="0" fontId="37" fillId="17" borderId="0" applyNumberFormat="0" applyBorder="0" applyAlignment="0" applyProtection="0"/>
    <xf numFmtId="0" fontId="38" fillId="0" borderId="0" applyNumberFormat="0" applyFill="0" applyBorder="0" applyAlignment="0" applyProtection="0"/>
    <xf numFmtId="0" fontId="3" fillId="5" borderId="34" applyNumberFormat="0" applyFont="0" applyAlignment="0" applyProtection="0"/>
    <xf numFmtId="0" fontId="39" fillId="0" borderId="35" applyNumberFormat="0" applyFill="0" applyAlignment="0" applyProtection="0"/>
    <xf numFmtId="0" fontId="40" fillId="0" borderId="0" applyNumberFormat="0" applyFill="0" applyBorder="0" applyAlignment="0" applyProtection="0"/>
    <xf numFmtId="0" fontId="41" fillId="18" borderId="0" applyNumberFormat="0" applyBorder="0" applyAlignment="0" applyProtection="0"/>
  </cellStyleXfs>
  <cellXfs count="72">
    <xf numFmtId="0" fontId="0" fillId="0" borderId="0" xfId="0"/>
    <xf numFmtId="0" fontId="7" fillId="0" borderId="0" xfId="0" applyFont="1"/>
    <xf numFmtId="164" fontId="7" fillId="19" borderId="2" xfId="0" applyNumberFormat="1" applyFont="1" applyFill="1" applyBorder="1" applyAlignment="1">
      <alignment horizontal="center" vertical="center"/>
    </xf>
    <xf numFmtId="164" fontId="8" fillId="19" borderId="2" xfId="0" applyNumberFormat="1" applyFont="1" applyFill="1" applyBorder="1" applyAlignment="1">
      <alignment horizontal="center" vertical="center" wrapText="1"/>
    </xf>
    <xf numFmtId="164" fontId="7" fillId="19" borderId="2" xfId="0" applyNumberFormat="1" applyFont="1" applyFill="1" applyBorder="1" applyAlignment="1">
      <alignment horizontal="center" vertical="center" wrapText="1"/>
    </xf>
    <xf numFmtId="164" fontId="9" fillId="19" borderId="2" xfId="0" applyNumberFormat="1" applyFont="1" applyFill="1" applyBorder="1" applyAlignment="1">
      <alignment horizontal="center" vertical="center" wrapText="1"/>
    </xf>
    <xf numFmtId="164" fontId="8" fillId="19" borderId="2" xfId="0" applyNumberFormat="1" applyFont="1" applyFill="1" applyBorder="1" applyAlignment="1">
      <alignment horizontal="center" vertical="center"/>
    </xf>
    <xf numFmtId="4" fontId="11" fillId="19" borderId="7" xfId="51" applyNumberFormat="1" applyFont="1" applyFill="1" applyBorder="1" applyAlignment="1" applyProtection="1">
      <alignment horizontal="center" vertical="center" shrinkToFit="1"/>
    </xf>
    <xf numFmtId="4" fontId="7" fillId="19" borderId="11" xfId="51" applyNumberFormat="1" applyFont="1" applyFill="1" applyBorder="1" applyAlignment="1" applyProtection="1">
      <alignment horizontal="center" vertical="center" shrinkToFit="1"/>
    </xf>
    <xf numFmtId="4" fontId="7" fillId="19" borderId="11" xfId="51" applyNumberFormat="1" applyFont="1" applyFill="1" applyAlignment="1" applyProtection="1">
      <alignment horizontal="center" vertical="center" shrinkToFit="1"/>
    </xf>
    <xf numFmtId="4" fontId="7" fillId="19" borderId="7" xfId="75" applyNumberFormat="1" applyFont="1" applyFill="1" applyBorder="1" applyAlignment="1" applyProtection="1">
      <alignment horizontal="center" vertical="center" shrinkToFit="1"/>
    </xf>
    <xf numFmtId="4" fontId="7" fillId="19" borderId="2" xfId="75" applyNumberFormat="1" applyFont="1" applyFill="1" applyBorder="1" applyAlignment="1" applyProtection="1">
      <alignment horizontal="center" vertical="center" shrinkToFit="1"/>
    </xf>
    <xf numFmtId="4" fontId="7" fillId="19" borderId="2" xfId="0" applyNumberFormat="1" applyFont="1" applyFill="1" applyBorder="1" applyAlignment="1">
      <alignment horizontal="center" vertical="center"/>
    </xf>
    <xf numFmtId="164" fontId="7" fillId="19" borderId="3" xfId="0" applyNumberFormat="1" applyFont="1" applyFill="1" applyBorder="1" applyAlignment="1">
      <alignment horizontal="center" vertical="center" wrapText="1"/>
    </xf>
    <xf numFmtId="4" fontId="8" fillId="19" borderId="11" xfId="51" applyNumberFormat="1" applyFont="1" applyFill="1" applyAlignment="1" applyProtection="1">
      <alignment horizontal="center" vertical="center" shrinkToFit="1"/>
    </xf>
    <xf numFmtId="164" fontId="8" fillId="19" borderId="5" xfId="0" applyNumberFormat="1" applyFont="1" applyFill="1" applyBorder="1" applyAlignment="1">
      <alignment horizontal="center" vertical="center"/>
    </xf>
    <xf numFmtId="0" fontId="7" fillId="19" borderId="2" xfId="0" applyFont="1" applyFill="1" applyBorder="1" applyAlignment="1">
      <alignment horizontal="left" vertical="center" wrapText="1"/>
    </xf>
    <xf numFmtId="164" fontId="7" fillId="19" borderId="2" xfId="0" applyNumberFormat="1" applyFont="1" applyFill="1" applyBorder="1" applyAlignment="1">
      <alignment horizontal="right" vertical="center"/>
    </xf>
    <xf numFmtId="0" fontId="8" fillId="19" borderId="0" xfId="0" applyFont="1" applyFill="1" applyBorder="1" applyAlignment="1">
      <alignment vertical="center" wrapText="1"/>
    </xf>
    <xf numFmtId="164" fontId="8" fillId="19" borderId="0" xfId="0" applyNumberFormat="1" applyFont="1" applyFill="1" applyBorder="1" applyAlignment="1">
      <alignment horizontal="center" wrapText="1"/>
    </xf>
    <xf numFmtId="164" fontId="8" fillId="19" borderId="0" xfId="0" applyNumberFormat="1" applyFont="1" applyFill="1" applyBorder="1" applyAlignment="1">
      <alignment horizontal="right" wrapText="1"/>
    </xf>
    <xf numFmtId="164" fontId="8" fillId="19" borderId="0" xfId="0" applyNumberFormat="1" applyFont="1" applyFill="1" applyBorder="1" applyAlignment="1">
      <alignment horizontal="center"/>
    </xf>
    <xf numFmtId="0" fontId="7" fillId="19" borderId="0" xfId="0" applyFont="1" applyFill="1"/>
    <xf numFmtId="164" fontId="8" fillId="19" borderId="2" xfId="0" applyNumberFormat="1" applyFont="1" applyFill="1" applyBorder="1" applyAlignment="1">
      <alignment horizontal="right" vertical="center"/>
    </xf>
    <xf numFmtId="164" fontId="45" fillId="19" borderId="2" xfId="0" applyNumberFormat="1" applyFont="1" applyFill="1" applyBorder="1" applyAlignment="1">
      <alignment horizontal="center" vertical="center" wrapText="1"/>
    </xf>
    <xf numFmtId="0" fontId="7" fillId="19" borderId="3" xfId="0" applyFont="1" applyFill="1" applyBorder="1" applyAlignment="1">
      <alignment horizontal="left" vertical="center" wrapText="1"/>
    </xf>
    <xf numFmtId="4" fontId="7" fillId="19" borderId="7" xfId="51" applyNumberFormat="1" applyFont="1" applyFill="1" applyBorder="1" applyAlignment="1" applyProtection="1">
      <alignment horizontal="center" vertical="center" shrinkToFit="1"/>
    </xf>
    <xf numFmtId="164" fontId="7" fillId="19" borderId="5" xfId="0" applyNumberFormat="1" applyFont="1" applyFill="1" applyBorder="1" applyAlignment="1">
      <alignment horizontal="center" vertical="center"/>
    </xf>
    <xf numFmtId="4" fontId="10" fillId="19" borderId="7" xfId="51" applyNumberFormat="1" applyFont="1" applyFill="1" applyBorder="1" applyAlignment="1" applyProtection="1">
      <alignment horizontal="center" vertical="center" shrinkToFit="1"/>
    </xf>
    <xf numFmtId="4" fontId="8" fillId="19" borderId="7" xfId="51" applyNumberFormat="1" applyFont="1" applyFill="1" applyBorder="1" applyAlignment="1" applyProtection="1">
      <alignment horizontal="center" vertical="center" shrinkToFit="1"/>
    </xf>
    <xf numFmtId="4" fontId="7" fillId="19" borderId="8" xfId="75" applyNumberFormat="1" applyFont="1" applyFill="1" applyBorder="1" applyAlignment="1" applyProtection="1">
      <alignment horizontal="center" vertical="center" shrinkToFit="1"/>
    </xf>
    <xf numFmtId="4" fontId="7" fillId="19" borderId="1" xfId="75" applyNumberFormat="1" applyFont="1" applyFill="1" applyBorder="1" applyAlignment="1" applyProtection="1">
      <alignment horizontal="center" vertical="center" shrinkToFit="1"/>
    </xf>
    <xf numFmtId="4" fontId="7" fillId="19" borderId="2" xfId="0" applyNumberFormat="1" applyFont="1" applyFill="1" applyBorder="1" applyAlignment="1" applyProtection="1">
      <alignment horizontal="center" vertical="center"/>
      <protection locked="0"/>
    </xf>
    <xf numFmtId="164" fontId="7" fillId="19" borderId="0" xfId="0" applyNumberFormat="1" applyFont="1" applyFill="1" applyBorder="1" applyAlignment="1">
      <alignment horizontal="center" vertical="center" wrapText="1"/>
    </xf>
    <xf numFmtId="164" fontId="7" fillId="19" borderId="5" xfId="0" applyNumberFormat="1" applyFont="1" applyFill="1" applyBorder="1" applyAlignment="1">
      <alignment horizontal="center" vertical="center" wrapText="1"/>
    </xf>
    <xf numFmtId="4" fontId="7" fillId="19" borderId="0" xfId="0" applyNumberFormat="1" applyFont="1" applyFill="1"/>
    <xf numFmtId="164" fontId="7" fillId="19" borderId="0" xfId="0" applyNumberFormat="1" applyFont="1" applyFill="1" applyAlignment="1">
      <alignment horizontal="center"/>
    </xf>
    <xf numFmtId="164" fontId="7" fillId="19" borderId="0" xfId="0" applyNumberFormat="1" applyFont="1" applyFill="1" applyAlignment="1">
      <alignment horizontal="right"/>
    </xf>
    <xf numFmtId="0" fontId="8" fillId="19" borderId="2" xfId="0" applyFont="1" applyFill="1" applyBorder="1" applyAlignment="1">
      <alignment horizontal="left" vertical="center" wrapText="1"/>
    </xf>
    <xf numFmtId="0" fontId="7" fillId="19" borderId="2" xfId="0" applyNumberFormat="1" applyFont="1" applyFill="1" applyBorder="1" applyAlignment="1">
      <alignment horizontal="left" vertical="center" wrapText="1"/>
    </xf>
    <xf numFmtId="2" fontId="9" fillId="19" borderId="2" xfId="0" applyNumberFormat="1" applyFont="1" applyFill="1" applyBorder="1" applyAlignment="1">
      <alignment horizontal="left" vertical="center" wrapText="1"/>
    </xf>
    <xf numFmtId="0" fontId="9" fillId="19" borderId="2" xfId="0" applyFont="1" applyFill="1" applyBorder="1" applyAlignment="1">
      <alignment horizontal="left" vertical="center" wrapText="1"/>
    </xf>
    <xf numFmtId="0" fontId="9" fillId="19" borderId="6" xfId="0" applyFont="1" applyFill="1" applyBorder="1" applyAlignment="1">
      <alignment horizontal="left" vertical="center" wrapText="1"/>
    </xf>
    <xf numFmtId="49" fontId="9" fillId="19" borderId="6" xfId="0" applyNumberFormat="1" applyFont="1" applyFill="1" applyBorder="1" applyAlignment="1">
      <alignment horizontal="left" vertical="center" wrapText="1"/>
    </xf>
    <xf numFmtId="0" fontId="7" fillId="2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19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" fontId="7" fillId="20" borderId="0" xfId="0" applyNumberFormat="1" applyFont="1" applyFill="1" applyAlignment="1">
      <alignment vertical="center"/>
    </xf>
    <xf numFmtId="0" fontId="43" fillId="21" borderId="0" xfId="0" applyFont="1" applyFill="1"/>
    <xf numFmtId="0" fontId="7" fillId="19" borderId="0" xfId="0" applyFont="1" applyFill="1" applyAlignment="1"/>
    <xf numFmtId="164" fontId="43" fillId="19" borderId="0" xfId="0" applyNumberFormat="1" applyFont="1" applyFill="1" applyAlignment="1">
      <alignment horizontal="center"/>
    </xf>
    <xf numFmtId="0" fontId="7" fillId="19" borderId="2" xfId="0" applyFont="1" applyFill="1" applyBorder="1" applyAlignment="1">
      <alignment horizontal="center" vertical="center"/>
    </xf>
    <xf numFmtId="164" fontId="8" fillId="19" borderId="2" xfId="0" applyNumberFormat="1" applyFont="1" applyFill="1" applyBorder="1" applyAlignment="1">
      <alignment horizontal="left" vertical="center"/>
    </xf>
    <xf numFmtId="0" fontId="8" fillId="19" borderId="2" xfId="0" applyFont="1" applyFill="1" applyBorder="1" applyAlignment="1">
      <alignment horizontal="left" vertical="center"/>
    </xf>
    <xf numFmtId="0" fontId="7" fillId="19" borderId="2" xfId="0" applyFont="1" applyFill="1" applyBorder="1" applyAlignment="1">
      <alignment horizontal="left" vertical="center"/>
    </xf>
    <xf numFmtId="0" fontId="7" fillId="19" borderId="2" xfId="128" applyFont="1" applyFill="1" applyBorder="1" applyAlignment="1">
      <alignment horizontal="left" vertical="center" wrapText="1"/>
    </xf>
    <xf numFmtId="0" fontId="8" fillId="19" borderId="4" xfId="0" applyFont="1" applyFill="1" applyBorder="1" applyAlignment="1">
      <alignment vertical="center" wrapText="1"/>
    </xf>
    <xf numFmtId="0" fontId="7" fillId="19" borderId="4" xfId="0" applyFont="1" applyFill="1" applyBorder="1" applyAlignment="1">
      <alignment vertical="center" wrapText="1"/>
    </xf>
    <xf numFmtId="164" fontId="8" fillId="19" borderId="2" xfId="0" applyNumberFormat="1" applyFont="1" applyFill="1" applyBorder="1" applyAlignment="1">
      <alignment horizontal="left" vertical="center" wrapText="1"/>
    </xf>
    <xf numFmtId="0" fontId="7" fillId="19" borderId="2" xfId="0" applyFont="1" applyFill="1" applyBorder="1" applyAlignment="1">
      <alignment vertical="center" wrapText="1"/>
    </xf>
    <xf numFmtId="0" fontId="9" fillId="19" borderId="2" xfId="0" applyNumberFormat="1" applyFont="1" applyFill="1" applyBorder="1" applyAlignment="1">
      <alignment horizontal="left" vertical="center" wrapText="1"/>
    </xf>
    <xf numFmtId="164" fontId="42" fillId="19" borderId="2" xfId="0" applyNumberFormat="1" applyFont="1" applyFill="1" applyBorder="1" applyAlignment="1">
      <alignment horizontal="right" vertical="center"/>
    </xf>
    <xf numFmtId="0" fontId="46" fillId="19" borderId="13" xfId="31" applyNumberFormat="1" applyFont="1" applyFill="1" applyBorder="1" applyAlignment="1" applyProtection="1">
      <alignment wrapText="1"/>
    </xf>
    <xf numFmtId="49" fontId="9" fillId="19" borderId="2" xfId="0" applyNumberFormat="1" applyFont="1" applyFill="1" applyBorder="1" applyAlignment="1">
      <alignment horizontal="left" vertical="center" wrapText="1"/>
    </xf>
    <xf numFmtId="4" fontId="8" fillId="19" borderId="2" xfId="0" applyNumberFormat="1" applyFont="1" applyFill="1" applyBorder="1" applyAlignment="1">
      <alignment horizontal="center" vertical="center"/>
    </xf>
    <xf numFmtId="164" fontId="44" fillId="19" borderId="0" xfId="0" applyNumberFormat="1" applyFont="1" applyFill="1" applyBorder="1" applyAlignment="1">
      <alignment horizontal="center" wrapText="1"/>
    </xf>
    <xf numFmtId="0" fontId="7" fillId="19" borderId="0" xfId="0" applyFont="1" applyFill="1" applyAlignment="1">
      <alignment horizontal="center"/>
    </xf>
    <xf numFmtId="164" fontId="7" fillId="19" borderId="9" xfId="0" applyNumberFormat="1" applyFont="1" applyFill="1" applyBorder="1" applyAlignment="1">
      <alignment horizontal="center"/>
    </xf>
    <xf numFmtId="0" fontId="7" fillId="19" borderId="0" xfId="0" applyFont="1" applyFill="1" applyAlignment="1">
      <alignment horizontal="left"/>
    </xf>
  </cellXfs>
  <cellStyles count="135">
    <cellStyle name="br" xfId="1"/>
    <cellStyle name="br 2" xfId="2"/>
    <cellStyle name="col" xfId="3"/>
    <cellStyle name="col 2" xfId="4"/>
    <cellStyle name="style0" xfId="5"/>
    <cellStyle name="style0 2" xfId="6"/>
    <cellStyle name="td" xfId="7"/>
    <cellStyle name="td 2" xfId="8"/>
    <cellStyle name="tr" xfId="9"/>
    <cellStyle name="tr 2" xfId="10"/>
    <cellStyle name="xl21" xfId="11"/>
    <cellStyle name="xl21 2" xfId="12"/>
    <cellStyle name="xl22" xfId="13"/>
    <cellStyle name="xl22 2" xfId="14"/>
    <cellStyle name="xl23" xfId="15"/>
    <cellStyle name="xl23 2" xfId="16"/>
    <cellStyle name="xl24" xfId="17"/>
    <cellStyle name="xl24 2" xfId="18"/>
    <cellStyle name="xl25" xfId="19"/>
    <cellStyle name="xl25 2" xfId="20"/>
    <cellStyle name="xl26" xfId="21"/>
    <cellStyle name="xl26 2" xfId="22"/>
    <cellStyle name="xl27" xfId="23"/>
    <cellStyle name="xl27 2" xfId="24"/>
    <cellStyle name="xl28" xfId="25"/>
    <cellStyle name="xl28 2" xfId="26"/>
    <cellStyle name="xl29" xfId="27"/>
    <cellStyle name="xl29 2" xfId="28"/>
    <cellStyle name="xl30" xfId="29"/>
    <cellStyle name="xl30 2" xfId="30"/>
    <cellStyle name="xl31" xfId="31"/>
    <cellStyle name="xl31 2" xfId="32"/>
    <cellStyle name="xl32" xfId="33"/>
    <cellStyle name="xl32 2" xfId="34"/>
    <cellStyle name="xl33" xfId="35"/>
    <cellStyle name="xl33 2" xfId="36"/>
    <cellStyle name="xl34" xfId="37"/>
    <cellStyle name="xl34 2" xfId="38"/>
    <cellStyle name="xl35" xfId="39"/>
    <cellStyle name="xl35 2" xfId="40"/>
    <cellStyle name="xl36" xfId="41"/>
    <cellStyle name="xl36 2" xfId="42"/>
    <cellStyle name="xl37" xfId="43"/>
    <cellStyle name="xl37 2" xfId="44"/>
    <cellStyle name="xl38" xfId="45"/>
    <cellStyle name="xl38 2" xfId="46"/>
    <cellStyle name="xl39" xfId="47"/>
    <cellStyle name="xl39 2" xfId="48"/>
    <cellStyle name="xl40" xfId="49"/>
    <cellStyle name="xl40 2" xfId="50"/>
    <cellStyle name="xl41" xfId="51"/>
    <cellStyle name="xl41 2" xfId="52"/>
    <cellStyle name="xl42" xfId="53"/>
    <cellStyle name="xl42 2" xfId="54"/>
    <cellStyle name="xl43" xfId="55"/>
    <cellStyle name="xl43 2" xfId="56"/>
    <cellStyle name="xl44" xfId="57"/>
    <cellStyle name="xl44 2" xfId="58"/>
    <cellStyle name="xl45" xfId="59"/>
    <cellStyle name="xl45 2" xfId="60"/>
    <cellStyle name="xl46" xfId="61"/>
    <cellStyle name="xl46 2" xfId="62"/>
    <cellStyle name="xl47" xfId="63"/>
    <cellStyle name="xl48" xfId="64"/>
    <cellStyle name="xl49" xfId="65"/>
    <cellStyle name="xl50" xfId="66"/>
    <cellStyle name="xl51" xfId="67"/>
    <cellStyle name="xl52" xfId="68"/>
    <cellStyle name="xl53" xfId="69"/>
    <cellStyle name="xl54" xfId="70"/>
    <cellStyle name="xl55" xfId="71"/>
    <cellStyle name="xl56" xfId="72"/>
    <cellStyle name="xl57" xfId="73"/>
    <cellStyle name="xl58" xfId="74"/>
    <cellStyle name="xl59" xfId="75"/>
    <cellStyle name="xl59 2" xfId="76"/>
    <cellStyle name="xl60" xfId="77"/>
    <cellStyle name="xl61" xfId="78"/>
    <cellStyle name="xl62" xfId="79"/>
    <cellStyle name="xl63" xfId="80"/>
    <cellStyle name="xl64" xfId="81"/>
    <cellStyle name="xl65" xfId="82"/>
    <cellStyle name="xl66" xfId="83"/>
    <cellStyle name="xl67" xfId="84"/>
    <cellStyle name="xl68" xfId="85"/>
    <cellStyle name="xl69" xfId="86"/>
    <cellStyle name="xl70" xfId="87"/>
    <cellStyle name="xl71" xfId="88"/>
    <cellStyle name="xl72" xfId="89"/>
    <cellStyle name="xl73" xfId="90"/>
    <cellStyle name="xl74" xfId="91"/>
    <cellStyle name="xl75" xfId="92"/>
    <cellStyle name="xl76" xfId="93"/>
    <cellStyle name="xl77" xfId="94"/>
    <cellStyle name="xl78" xfId="95"/>
    <cellStyle name="xl79" xfId="96"/>
    <cellStyle name="xl80" xfId="97"/>
    <cellStyle name="xl81" xfId="98"/>
    <cellStyle name="xl82" xfId="99"/>
    <cellStyle name="xl83" xfId="100"/>
    <cellStyle name="xl84" xfId="101"/>
    <cellStyle name="xl85" xfId="102"/>
    <cellStyle name="xl86" xfId="103"/>
    <cellStyle name="xl87" xfId="104"/>
    <cellStyle name="xl88" xfId="105"/>
    <cellStyle name="xl89" xfId="106"/>
    <cellStyle name="xl90" xfId="107"/>
    <cellStyle name="Акцент1" xfId="108" builtinId="29" customBuiltin="1"/>
    <cellStyle name="Акцент2" xfId="109" builtinId="33" customBuiltin="1"/>
    <cellStyle name="Акцент3" xfId="110" builtinId="37" customBuiltin="1"/>
    <cellStyle name="Акцент4" xfId="111" builtinId="41" customBuiltin="1"/>
    <cellStyle name="Акцент5" xfId="112" builtinId="45" customBuiltin="1"/>
    <cellStyle name="Акцент6" xfId="113" builtinId="49" customBuiltin="1"/>
    <cellStyle name="Ввод " xfId="114" builtinId="20" customBuiltin="1"/>
    <cellStyle name="Вывод" xfId="115" builtinId="21" customBuiltin="1"/>
    <cellStyle name="Вычисление" xfId="116" builtinId="22" customBuiltin="1"/>
    <cellStyle name="Заголовок 1" xfId="117" builtinId="16" customBuiltin="1"/>
    <cellStyle name="Заголовок 2" xfId="118" builtinId="17" customBuiltin="1"/>
    <cellStyle name="Заголовок 3" xfId="119" builtinId="18" customBuiltin="1"/>
    <cellStyle name="Заголовок 4" xfId="120" builtinId="19" customBuiltin="1"/>
    <cellStyle name="Итог" xfId="121" builtinId="25" customBuiltin="1"/>
    <cellStyle name="Контрольная ячейка" xfId="122" builtinId="23" customBuiltin="1"/>
    <cellStyle name="Название" xfId="123" builtinId="15" customBuiltin="1"/>
    <cellStyle name="Нейтральный" xfId="124" builtinId="28" customBuiltin="1"/>
    <cellStyle name="Обычный" xfId="0" builtinId="0"/>
    <cellStyle name="Обычный 2" xfId="125"/>
    <cellStyle name="Обычный 3" xfId="126"/>
    <cellStyle name="Обычный 4" xfId="127"/>
    <cellStyle name="Обычный_Лист2" xfId="128"/>
    <cellStyle name="Плохой" xfId="129" builtinId="27" customBuiltin="1"/>
    <cellStyle name="Пояснение" xfId="130" builtinId="53" customBuiltin="1"/>
    <cellStyle name="Примечание 2" xfId="131"/>
    <cellStyle name="Связанная ячейка" xfId="132" builtinId="24" customBuiltin="1"/>
    <cellStyle name="Текст предупреждения" xfId="133" builtinId="11" customBuiltin="1"/>
    <cellStyle name="Хороший" xfId="134" builtinId="26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5"/>
  <sheetViews>
    <sheetView tabSelected="1" view="pageBreakPreview" zoomScale="130" zoomScaleNormal="110" zoomScaleSheetLayoutView="130" workbookViewId="0">
      <selection activeCell="C135" sqref="C135"/>
    </sheetView>
  </sheetViews>
  <sheetFormatPr defaultRowHeight="12.75"/>
  <cols>
    <col min="1" max="1" width="86.5703125" style="1" customWidth="1"/>
    <col min="2" max="2" width="19.140625" style="22" customWidth="1"/>
    <col min="3" max="3" width="18.7109375" style="22" customWidth="1"/>
    <col min="4" max="4" width="19.140625" style="51" customWidth="1"/>
    <col min="5" max="5" width="12" style="1" customWidth="1"/>
    <col min="6" max="6" width="12.85546875" style="1" customWidth="1"/>
    <col min="7" max="7" width="16.5703125" style="1" customWidth="1"/>
    <col min="8" max="8" width="9.140625" style="1"/>
    <col min="9" max="9" width="9.85546875" style="1" bestFit="1" customWidth="1"/>
    <col min="10" max="16384" width="9.140625" style="1"/>
  </cols>
  <sheetData>
    <row r="1" spans="1:6">
      <c r="A1" s="69" t="s">
        <v>161</v>
      </c>
      <c r="B1" s="69"/>
      <c r="C1" s="69"/>
      <c r="D1" s="69"/>
      <c r="E1" s="69"/>
      <c r="F1" s="69"/>
    </row>
    <row r="2" spans="1:6">
      <c r="A2" s="52"/>
      <c r="B2" s="36"/>
      <c r="C2" s="37"/>
      <c r="D2" s="53"/>
      <c r="E2" s="70" t="s">
        <v>63</v>
      </c>
      <c r="F2" s="70"/>
    </row>
    <row r="3" spans="1:6" ht="25.5">
      <c r="A3" s="54" t="s">
        <v>0</v>
      </c>
      <c r="B3" s="4" t="s">
        <v>131</v>
      </c>
      <c r="C3" s="4" t="s">
        <v>160</v>
      </c>
      <c r="D3" s="4" t="s">
        <v>159</v>
      </c>
      <c r="E3" s="4" t="s">
        <v>14</v>
      </c>
      <c r="F3" s="4" t="s">
        <v>132</v>
      </c>
    </row>
    <row r="4" spans="1:6" s="44" customFormat="1">
      <c r="A4" s="55" t="s">
        <v>12</v>
      </c>
      <c r="B4" s="6">
        <f>B5+B29</f>
        <v>157440896.49000001</v>
      </c>
      <c r="C4" s="6">
        <f>C5+C29</f>
        <v>76639740.229999989</v>
      </c>
      <c r="D4" s="6">
        <f>D5+D29</f>
        <v>72097053.920000002</v>
      </c>
      <c r="E4" s="23">
        <f t="shared" ref="E4:E52" si="0">C4/B4*100</f>
        <v>48.678419609270854</v>
      </c>
      <c r="F4" s="23">
        <f>C4/D4*100</f>
        <v>106.30079325438267</v>
      </c>
    </row>
    <row r="5" spans="1:6" s="45" customFormat="1">
      <c r="A5" s="56" t="s">
        <v>8</v>
      </c>
      <c r="B5" s="6">
        <f>B6+B9+B14+B19+B23+B25</f>
        <v>145430140</v>
      </c>
      <c r="C5" s="6">
        <f>C6+C9+C14+C19+C23+C25</f>
        <v>64052081.539999992</v>
      </c>
      <c r="D5" s="6">
        <f>D6+D9+D14+D19+D23+D25</f>
        <v>61170676.089999996</v>
      </c>
      <c r="E5" s="23">
        <f t="shared" si="0"/>
        <v>44.043195956491545</v>
      </c>
      <c r="F5" s="23">
        <f t="shared" ref="F5:F52" si="1">C5/D5*100</f>
        <v>104.71043583981417</v>
      </c>
    </row>
    <row r="6" spans="1:6" s="45" customFormat="1">
      <c r="A6" s="56" t="s">
        <v>13</v>
      </c>
      <c r="B6" s="6">
        <f>B7</f>
        <v>93241540</v>
      </c>
      <c r="C6" s="6">
        <f>C7</f>
        <v>42000902.640000001</v>
      </c>
      <c r="D6" s="6">
        <f>D7</f>
        <v>42892751.909999996</v>
      </c>
      <c r="E6" s="23">
        <f t="shared" si="0"/>
        <v>45.045269136481444</v>
      </c>
      <c r="F6" s="23">
        <f t="shared" si="1"/>
        <v>97.920745976216864</v>
      </c>
    </row>
    <row r="7" spans="1:6" s="45" customFormat="1">
      <c r="A7" s="57" t="s">
        <v>1</v>
      </c>
      <c r="B7" s="10">
        <v>93241540</v>
      </c>
      <c r="C7" s="2">
        <v>42000902.640000001</v>
      </c>
      <c r="D7" s="12">
        <v>42892751.909999996</v>
      </c>
      <c r="E7" s="23">
        <f t="shared" si="0"/>
        <v>45.045269136481444</v>
      </c>
      <c r="F7" s="23">
        <f t="shared" si="1"/>
        <v>97.920745976216864</v>
      </c>
    </row>
    <row r="8" spans="1:6" s="45" customFormat="1">
      <c r="A8" s="57" t="s">
        <v>55</v>
      </c>
      <c r="B8" s="2">
        <f>B7*45.32/63.32</f>
        <v>66735732.672141507</v>
      </c>
      <c r="C8" s="2">
        <f>C7*45.32/63.32</f>
        <v>30061290.39236892</v>
      </c>
      <c r="D8" s="12">
        <v>32370151.010000002</v>
      </c>
      <c r="E8" s="23">
        <f t="shared" si="0"/>
        <v>45.045269136481444</v>
      </c>
      <c r="F8" s="23">
        <f t="shared" si="1"/>
        <v>92.867315889512497</v>
      </c>
    </row>
    <row r="9" spans="1:6" s="45" customFormat="1" ht="25.5">
      <c r="A9" s="38" t="s">
        <v>56</v>
      </c>
      <c r="B9" s="6">
        <f>B10+B11+B12+B13</f>
        <v>9645600</v>
      </c>
      <c r="C9" s="6">
        <f>C10+C11+C12+C13</f>
        <v>4640783.32</v>
      </c>
      <c r="D9" s="6">
        <f>SUM(D10:D13)</f>
        <v>4466483.79</v>
      </c>
      <c r="E9" s="23">
        <f t="shared" si="0"/>
        <v>48.11295637389069</v>
      </c>
      <c r="F9" s="23">
        <f t="shared" si="1"/>
        <v>103.90238805725073</v>
      </c>
    </row>
    <row r="10" spans="1:6" s="45" customFormat="1" ht="38.25">
      <c r="A10" s="16" t="s">
        <v>57</v>
      </c>
      <c r="B10" s="10">
        <v>4661000</v>
      </c>
      <c r="C10" s="10">
        <v>2370616.81</v>
      </c>
      <c r="D10" s="2">
        <v>2302494.9</v>
      </c>
      <c r="E10" s="23">
        <f t="shared" si="0"/>
        <v>50.860691053422016</v>
      </c>
      <c r="F10" s="23">
        <f t="shared" si="1"/>
        <v>102.958612850782</v>
      </c>
    </row>
    <row r="11" spans="1:6" s="45" customFormat="1" ht="51">
      <c r="A11" s="16" t="s">
        <v>58</v>
      </c>
      <c r="B11" s="10">
        <v>25000</v>
      </c>
      <c r="C11" s="30">
        <v>13718.45</v>
      </c>
      <c r="D11" s="2">
        <v>11968.19</v>
      </c>
      <c r="E11" s="23">
        <f t="shared" si="0"/>
        <v>54.873800000000003</v>
      </c>
      <c r="F11" s="23">
        <f t="shared" si="1"/>
        <v>114.62426649309545</v>
      </c>
    </row>
    <row r="12" spans="1:6" s="45" customFormat="1" ht="38.25">
      <c r="A12" s="16" t="s">
        <v>59</v>
      </c>
      <c r="B12" s="31">
        <v>4959600</v>
      </c>
      <c r="C12" s="11">
        <v>2564252.54</v>
      </c>
      <c r="D12" s="2">
        <v>2439303.46</v>
      </c>
      <c r="E12" s="23">
        <f t="shared" si="0"/>
        <v>51.702809500766186</v>
      </c>
      <c r="F12" s="23">
        <f t="shared" si="1"/>
        <v>105.12232619060853</v>
      </c>
    </row>
    <row r="13" spans="1:6" s="45" customFormat="1" ht="38.25">
      <c r="A13" s="16" t="s">
        <v>60</v>
      </c>
      <c r="B13" s="11">
        <v>0</v>
      </c>
      <c r="C13" s="11">
        <v>-307804.48</v>
      </c>
      <c r="D13" s="2">
        <v>-287282.76</v>
      </c>
      <c r="E13" s="23" t="e">
        <f t="shared" si="0"/>
        <v>#DIV/0!</v>
      </c>
      <c r="F13" s="23">
        <f t="shared" si="1"/>
        <v>107.14338723284334</v>
      </c>
    </row>
    <row r="14" spans="1:6" s="45" customFormat="1">
      <c r="A14" s="56" t="s">
        <v>2</v>
      </c>
      <c r="B14" s="6">
        <f>B16+B17+B18+B15</f>
        <v>20873000</v>
      </c>
      <c r="C14" s="6">
        <f>C16+C17+C18+C15</f>
        <v>15250536.449999999</v>
      </c>
      <c r="D14" s="6">
        <f>D16+D17+D18+D15</f>
        <v>11336600.17</v>
      </c>
      <c r="E14" s="23">
        <f t="shared" si="0"/>
        <v>73.063462128108085</v>
      </c>
      <c r="F14" s="23">
        <f t="shared" si="1"/>
        <v>134.5247801043335</v>
      </c>
    </row>
    <row r="15" spans="1:6" s="45" customFormat="1">
      <c r="A15" s="16" t="s">
        <v>90</v>
      </c>
      <c r="B15" s="2">
        <v>16500000</v>
      </c>
      <c r="C15" s="2">
        <v>10873629.01</v>
      </c>
      <c r="D15" s="2">
        <v>9476506.1500000004</v>
      </c>
      <c r="E15" s="23">
        <f t="shared" si="0"/>
        <v>65.900781878787868</v>
      </c>
      <c r="F15" s="23">
        <f t="shared" si="1"/>
        <v>114.74301644388211</v>
      </c>
    </row>
    <row r="16" spans="1:6" s="45" customFormat="1">
      <c r="A16" s="16" t="s">
        <v>6</v>
      </c>
      <c r="B16" s="4">
        <v>0</v>
      </c>
      <c r="C16" s="32">
        <v>23787.94</v>
      </c>
      <c r="D16" s="4">
        <v>-11511.76</v>
      </c>
      <c r="E16" s="23" t="e">
        <f t="shared" si="0"/>
        <v>#DIV/0!</v>
      </c>
      <c r="F16" s="23">
        <f t="shared" si="1"/>
        <v>-206.64033996539192</v>
      </c>
    </row>
    <row r="17" spans="1:6" s="45" customFormat="1">
      <c r="A17" s="16" t="s">
        <v>3</v>
      </c>
      <c r="B17" s="4">
        <v>2543000</v>
      </c>
      <c r="C17" s="4">
        <v>2578133.5299999998</v>
      </c>
      <c r="D17" s="4">
        <v>1417697.79</v>
      </c>
      <c r="E17" s="23">
        <f t="shared" si="0"/>
        <v>101.3815780574125</v>
      </c>
      <c r="F17" s="23">
        <f t="shared" si="1"/>
        <v>181.85353381978538</v>
      </c>
    </row>
    <row r="18" spans="1:6" s="45" customFormat="1">
      <c r="A18" s="16" t="s">
        <v>49</v>
      </c>
      <c r="B18" s="4">
        <v>1830000</v>
      </c>
      <c r="C18" s="11">
        <v>1774985.97</v>
      </c>
      <c r="D18" s="4">
        <v>453907.99</v>
      </c>
      <c r="E18" s="23">
        <f t="shared" si="0"/>
        <v>96.993768852459013</v>
      </c>
      <c r="F18" s="23">
        <f t="shared" si="1"/>
        <v>391.04532396532613</v>
      </c>
    </row>
    <row r="19" spans="1:6" s="45" customFormat="1">
      <c r="A19" s="38" t="s">
        <v>10</v>
      </c>
      <c r="B19" s="6">
        <f>B21+B20+B22</f>
        <v>16100000</v>
      </c>
      <c r="C19" s="6">
        <f>C21+C20+C22</f>
        <v>1426356.15</v>
      </c>
      <c r="D19" s="6">
        <f>D21+D20+D22</f>
        <v>2242172.1900000004</v>
      </c>
      <c r="E19" s="23">
        <f t="shared" si="0"/>
        <v>8.859354968944098</v>
      </c>
      <c r="F19" s="23">
        <f t="shared" si="1"/>
        <v>63.614924686047402</v>
      </c>
    </row>
    <row r="20" spans="1:6" s="45" customFormat="1">
      <c r="A20" s="16" t="s">
        <v>21</v>
      </c>
      <c r="B20" s="4">
        <v>6700000</v>
      </c>
      <c r="C20" s="11">
        <v>139648.26999999999</v>
      </c>
      <c r="D20" s="4">
        <v>-248600.49</v>
      </c>
      <c r="E20" s="23">
        <f t="shared" si="0"/>
        <v>2.0843025373134325</v>
      </c>
      <c r="F20" s="23">
        <f t="shared" si="1"/>
        <v>-56.173771017104592</v>
      </c>
    </row>
    <row r="21" spans="1:6" s="45" customFormat="1">
      <c r="A21" s="58" t="s">
        <v>61</v>
      </c>
      <c r="B21" s="12">
        <v>2600000</v>
      </c>
      <c r="C21" s="32">
        <v>306570.03999999998</v>
      </c>
      <c r="D21" s="12">
        <v>204225.94</v>
      </c>
      <c r="E21" s="23">
        <f t="shared" si="0"/>
        <v>11.791155384615385</v>
      </c>
      <c r="F21" s="23">
        <f t="shared" si="1"/>
        <v>150.11317367421591</v>
      </c>
    </row>
    <row r="22" spans="1:6" s="45" customFormat="1">
      <c r="A22" s="16" t="s">
        <v>11</v>
      </c>
      <c r="B22" s="4">
        <v>6800000</v>
      </c>
      <c r="C22" s="4">
        <v>980137.84</v>
      </c>
      <c r="D22" s="4">
        <v>2286546.7400000002</v>
      </c>
      <c r="E22" s="23">
        <f t="shared" si="0"/>
        <v>14.413791764705882</v>
      </c>
      <c r="F22" s="23">
        <f t="shared" si="1"/>
        <v>42.865418967993627</v>
      </c>
    </row>
    <row r="23" spans="1:6" s="45" customFormat="1" ht="21.75" customHeight="1">
      <c r="A23" s="38" t="s">
        <v>7</v>
      </c>
      <c r="B23" s="3">
        <f>B24</f>
        <v>3700000</v>
      </c>
      <c r="C23" s="3">
        <f>C24</f>
        <v>0</v>
      </c>
      <c r="D23" s="3">
        <f>D24</f>
        <v>-310720.56</v>
      </c>
      <c r="E23" s="23">
        <f t="shared" si="0"/>
        <v>0</v>
      </c>
      <c r="F23" s="23">
        <f t="shared" si="1"/>
        <v>0</v>
      </c>
    </row>
    <row r="24" spans="1:6" s="45" customFormat="1">
      <c r="A24" s="16" t="s">
        <v>4</v>
      </c>
      <c r="B24" s="4">
        <v>3700000</v>
      </c>
      <c r="C24" s="11">
        <v>0</v>
      </c>
      <c r="D24" s="4">
        <v>-310720.56</v>
      </c>
      <c r="E24" s="23">
        <f t="shared" si="0"/>
        <v>0</v>
      </c>
      <c r="F24" s="23">
        <f t="shared" si="1"/>
        <v>0</v>
      </c>
    </row>
    <row r="25" spans="1:6" s="45" customFormat="1">
      <c r="A25" s="38" t="s">
        <v>15</v>
      </c>
      <c r="B25" s="6">
        <f>B26+B27+B28</f>
        <v>1870000</v>
      </c>
      <c r="C25" s="6">
        <f>C26+C27+C28</f>
        <v>733502.98</v>
      </c>
      <c r="D25" s="6">
        <f>D26+D27+D28</f>
        <v>543388.59</v>
      </c>
      <c r="E25" s="6">
        <f t="shared" ref="E25:F25" si="2">E26</f>
        <v>39.224758288770047</v>
      </c>
      <c r="F25" s="6">
        <f t="shared" si="2"/>
        <v>136.34173542602457</v>
      </c>
    </row>
    <row r="26" spans="1:6" s="45" customFormat="1" ht="25.5">
      <c r="A26" s="16" t="s">
        <v>50</v>
      </c>
      <c r="B26" s="4">
        <v>1870000</v>
      </c>
      <c r="C26" s="11">
        <v>733502.98</v>
      </c>
      <c r="D26" s="4">
        <v>537988.59</v>
      </c>
      <c r="E26" s="23">
        <f t="shared" si="0"/>
        <v>39.224758288770047</v>
      </c>
      <c r="F26" s="23">
        <f t="shared" si="1"/>
        <v>136.34173542602457</v>
      </c>
    </row>
    <row r="27" spans="1:6" s="45" customFormat="1" ht="38.25">
      <c r="A27" s="16" t="s">
        <v>150</v>
      </c>
      <c r="B27" s="4">
        <v>0</v>
      </c>
      <c r="C27" s="11">
        <v>0</v>
      </c>
      <c r="D27" s="4">
        <v>400</v>
      </c>
      <c r="E27" s="23" t="e">
        <f t="shared" si="0"/>
        <v>#DIV/0!</v>
      </c>
      <c r="F27" s="23">
        <f t="shared" si="1"/>
        <v>0</v>
      </c>
    </row>
    <row r="28" spans="1:6" s="45" customFormat="1">
      <c r="A28" s="16" t="s">
        <v>151</v>
      </c>
      <c r="B28" s="4">
        <v>0</v>
      </c>
      <c r="C28" s="11">
        <v>0</v>
      </c>
      <c r="D28" s="4">
        <v>5000</v>
      </c>
      <c r="E28" s="23" t="e">
        <f t="shared" si="0"/>
        <v>#DIV/0!</v>
      </c>
      <c r="F28" s="23">
        <f t="shared" si="1"/>
        <v>0</v>
      </c>
    </row>
    <row r="29" spans="1:6" s="45" customFormat="1">
      <c r="A29" s="38" t="s">
        <v>9</v>
      </c>
      <c r="B29" s="6">
        <f>B30+B36+B39+B42+B50+B51</f>
        <v>12010756.49</v>
      </c>
      <c r="C29" s="6">
        <f>C30+C36+C39+C42+C50+C51</f>
        <v>12587658.689999999</v>
      </c>
      <c r="D29" s="6">
        <f>D30+D36+D39+D42+D50+D51</f>
        <v>10926377.83</v>
      </c>
      <c r="E29" s="23">
        <f t="shared" si="0"/>
        <v>104.80321285741094</v>
      </c>
      <c r="F29" s="23">
        <f t="shared" si="1"/>
        <v>115.20431460313138</v>
      </c>
    </row>
    <row r="30" spans="1:6" s="45" customFormat="1" ht="25.5">
      <c r="A30" s="38" t="s">
        <v>77</v>
      </c>
      <c r="B30" s="3">
        <f>SUM(B31:B35)</f>
        <v>3287800</v>
      </c>
      <c r="C30" s="3">
        <f>SUM(C31:C35)</f>
        <v>2851204.38</v>
      </c>
      <c r="D30" s="3">
        <f>SUM(D31:D35)</f>
        <v>1382807.26</v>
      </c>
      <c r="E30" s="23">
        <f t="shared" si="0"/>
        <v>86.720736662814033</v>
      </c>
      <c r="F30" s="23">
        <f t="shared" si="1"/>
        <v>206.18957265237384</v>
      </c>
    </row>
    <row r="31" spans="1:6" s="45" customFormat="1" ht="38.25">
      <c r="A31" s="16" t="s">
        <v>100</v>
      </c>
      <c r="B31" s="33">
        <v>2347010</v>
      </c>
      <c r="C31" s="13">
        <v>2480426.11</v>
      </c>
      <c r="D31" s="4">
        <v>1191160.08</v>
      </c>
      <c r="E31" s="23">
        <f t="shared" si="0"/>
        <v>105.6845139134473</v>
      </c>
      <c r="F31" s="23">
        <f t="shared" si="1"/>
        <v>208.23616839140544</v>
      </c>
    </row>
    <row r="32" spans="1:6" s="45" customFormat="1" ht="38.25">
      <c r="A32" s="16" t="s">
        <v>101</v>
      </c>
      <c r="B32" s="4">
        <v>632860</v>
      </c>
      <c r="C32" s="4">
        <v>194858.85</v>
      </c>
      <c r="D32" s="4">
        <v>132009.92000000001</v>
      </c>
      <c r="E32" s="23">
        <f t="shared" si="0"/>
        <v>30.790198464115289</v>
      </c>
      <c r="F32" s="23">
        <f t="shared" si="1"/>
        <v>147.60924785046456</v>
      </c>
    </row>
    <row r="33" spans="1:9" s="45" customFormat="1" ht="25.5">
      <c r="A33" s="16" t="s">
        <v>102</v>
      </c>
      <c r="B33" s="4">
        <v>97730</v>
      </c>
      <c r="C33" s="4">
        <v>46185.919999999998</v>
      </c>
      <c r="D33" s="4">
        <v>30588.06</v>
      </c>
      <c r="E33" s="23">
        <f t="shared" si="0"/>
        <v>47.25869231556328</v>
      </c>
      <c r="F33" s="23">
        <f t="shared" si="1"/>
        <v>150.99329607696598</v>
      </c>
    </row>
    <row r="34" spans="1:9" s="45" customFormat="1" ht="38.25">
      <c r="A34" s="16" t="s">
        <v>103</v>
      </c>
      <c r="B34" s="4">
        <v>103200</v>
      </c>
      <c r="C34" s="4">
        <v>72368.179999999993</v>
      </c>
      <c r="D34" s="4">
        <v>0</v>
      </c>
      <c r="E34" s="23">
        <f t="shared" si="0"/>
        <v>70.124205426356582</v>
      </c>
      <c r="F34" s="23" t="e">
        <f t="shared" si="1"/>
        <v>#DIV/0!</v>
      </c>
    </row>
    <row r="35" spans="1:9" s="45" customFormat="1" ht="51">
      <c r="A35" s="16" t="s">
        <v>104</v>
      </c>
      <c r="B35" s="4">
        <v>107000</v>
      </c>
      <c r="C35" s="4">
        <v>57365.32</v>
      </c>
      <c r="D35" s="4">
        <v>29049.200000000001</v>
      </c>
      <c r="E35" s="23">
        <f t="shared" si="0"/>
        <v>53.612448598130847</v>
      </c>
      <c r="F35" s="23">
        <f t="shared" si="1"/>
        <v>197.47641931619461</v>
      </c>
    </row>
    <row r="36" spans="1:9" s="45" customFormat="1">
      <c r="A36" s="38" t="s">
        <v>5</v>
      </c>
      <c r="B36" s="3">
        <f>B37</f>
        <v>210000</v>
      </c>
      <c r="C36" s="3">
        <f>C37+C38</f>
        <v>120354.43</v>
      </c>
      <c r="D36" s="3">
        <f>D37+D38</f>
        <v>139180.04999999999</v>
      </c>
      <c r="E36" s="3">
        <f t="shared" ref="E36:F36" si="3">E37</f>
        <v>57.218585714285716</v>
      </c>
      <c r="F36" s="3">
        <f t="shared" si="3"/>
        <v>86.819167422318401</v>
      </c>
    </row>
    <row r="37" spans="1:9" s="45" customFormat="1">
      <c r="A37" s="16" t="s">
        <v>78</v>
      </c>
      <c r="B37" s="4">
        <v>210000</v>
      </c>
      <c r="C37" s="4">
        <v>120159.03</v>
      </c>
      <c r="D37" s="4">
        <v>138401.5</v>
      </c>
      <c r="E37" s="23">
        <f t="shared" si="0"/>
        <v>57.218585714285716</v>
      </c>
      <c r="F37" s="23">
        <f t="shared" si="1"/>
        <v>86.819167422318401</v>
      </c>
    </row>
    <row r="38" spans="1:9" s="45" customFormat="1">
      <c r="A38" s="16" t="s">
        <v>139</v>
      </c>
      <c r="B38" s="4"/>
      <c r="C38" s="4">
        <v>195.4</v>
      </c>
      <c r="D38" s="4">
        <v>778.55</v>
      </c>
      <c r="E38" s="23"/>
      <c r="F38" s="23">
        <f t="shared" si="1"/>
        <v>25.097938475370885</v>
      </c>
    </row>
    <row r="39" spans="1:9" s="45" customFormat="1" ht="20.25" customHeight="1">
      <c r="A39" s="38" t="s">
        <v>79</v>
      </c>
      <c r="B39" s="6">
        <f>B40+B41</f>
        <v>3330000</v>
      </c>
      <c r="C39" s="6">
        <f t="shared" ref="C39:F39" si="4">C40+C41</f>
        <v>1459715.26</v>
      </c>
      <c r="D39" s="6">
        <f t="shared" si="4"/>
        <v>1598287.66</v>
      </c>
      <c r="E39" s="6">
        <f t="shared" si="4"/>
        <v>91.013033003412971</v>
      </c>
      <c r="F39" s="6">
        <f t="shared" si="4"/>
        <v>423.89215664932033</v>
      </c>
    </row>
    <row r="40" spans="1:9" s="45" customFormat="1" ht="25.5">
      <c r="A40" s="16" t="s">
        <v>98</v>
      </c>
      <c r="B40" s="10">
        <v>400000</v>
      </c>
      <c r="C40" s="10">
        <v>190824.76</v>
      </c>
      <c r="D40" s="2">
        <v>55857.72</v>
      </c>
      <c r="E40" s="23">
        <f t="shared" si="0"/>
        <v>47.706190000000007</v>
      </c>
      <c r="F40" s="23">
        <f t="shared" si="1"/>
        <v>341.6264752660868</v>
      </c>
    </row>
    <row r="41" spans="1:9" s="45" customFormat="1">
      <c r="A41" s="16" t="s">
        <v>97</v>
      </c>
      <c r="B41" s="10">
        <v>2930000</v>
      </c>
      <c r="C41" s="10">
        <v>1268890.5</v>
      </c>
      <c r="D41" s="2">
        <v>1542429.94</v>
      </c>
      <c r="E41" s="23">
        <f t="shared" si="0"/>
        <v>43.306843003412972</v>
      </c>
      <c r="F41" s="23">
        <f t="shared" si="1"/>
        <v>82.265681383233527</v>
      </c>
    </row>
    <row r="42" spans="1:9" s="45" customFormat="1">
      <c r="A42" s="38" t="s">
        <v>80</v>
      </c>
      <c r="B42" s="3">
        <f>SUM(B44:B49)</f>
        <v>2300000</v>
      </c>
      <c r="C42" s="3">
        <f>SUM(C43:C49)</f>
        <v>3716367.24</v>
      </c>
      <c r="D42" s="3">
        <f>SUM(D44:D49)</f>
        <v>2220198.9900000002</v>
      </c>
      <c r="E42" s="23">
        <f t="shared" si="0"/>
        <v>161.58118434782608</v>
      </c>
      <c r="F42" s="23">
        <f t="shared" si="1"/>
        <v>167.38892580074545</v>
      </c>
      <c r="I42" s="46"/>
    </row>
    <row r="43" spans="1:9" s="45" customFormat="1" ht="51">
      <c r="A43" s="25" t="s">
        <v>154</v>
      </c>
      <c r="B43" s="34">
        <v>0</v>
      </c>
      <c r="C43" s="34">
        <v>94336</v>
      </c>
      <c r="D43" s="4">
        <v>0</v>
      </c>
      <c r="E43" s="23" t="e">
        <f t="shared" ref="E43" si="5">C43/B43*100</f>
        <v>#DIV/0!</v>
      </c>
      <c r="F43" s="23" t="e">
        <f t="shared" ref="F43" si="6">C43/D43*100</f>
        <v>#DIV/0!</v>
      </c>
      <c r="I43" s="46"/>
    </row>
    <row r="44" spans="1:9" s="47" customFormat="1" ht="51">
      <c r="A44" s="25" t="s">
        <v>105</v>
      </c>
      <c r="B44" s="34">
        <v>250000</v>
      </c>
      <c r="C44" s="34">
        <v>1119000</v>
      </c>
      <c r="D44" s="4">
        <v>461150</v>
      </c>
      <c r="E44" s="23">
        <f t="shared" si="0"/>
        <v>447.6</v>
      </c>
      <c r="F44" s="23">
        <f t="shared" si="1"/>
        <v>242.65423398026672</v>
      </c>
    </row>
    <row r="45" spans="1:9" s="47" customFormat="1" ht="25.5">
      <c r="A45" s="25" t="s">
        <v>106</v>
      </c>
      <c r="B45" s="34">
        <v>2000000</v>
      </c>
      <c r="C45" s="34">
        <v>2195764.5299999998</v>
      </c>
      <c r="D45" s="4">
        <v>1720120.04</v>
      </c>
      <c r="E45" s="23">
        <f t="shared" si="0"/>
        <v>109.78822649999999</v>
      </c>
      <c r="F45" s="23">
        <f t="shared" si="1"/>
        <v>127.65181957882426</v>
      </c>
    </row>
    <row r="46" spans="1:9" s="47" customFormat="1" ht="25.5">
      <c r="A46" s="25" t="s">
        <v>155</v>
      </c>
      <c r="B46" s="34">
        <v>0</v>
      </c>
      <c r="C46" s="34">
        <v>281452.71999999997</v>
      </c>
      <c r="D46" s="4">
        <v>0</v>
      </c>
      <c r="E46" s="23" t="e">
        <f t="shared" si="0"/>
        <v>#DIV/0!</v>
      </c>
      <c r="F46" s="23" t="e">
        <f t="shared" si="1"/>
        <v>#DIV/0!</v>
      </c>
    </row>
    <row r="47" spans="1:9" s="47" customFormat="1" ht="51">
      <c r="A47" s="25" t="s">
        <v>152</v>
      </c>
      <c r="B47" s="34">
        <v>0</v>
      </c>
      <c r="C47" s="34">
        <v>0</v>
      </c>
      <c r="D47" s="4">
        <v>0</v>
      </c>
      <c r="E47" s="23" t="e">
        <f t="shared" si="0"/>
        <v>#DIV/0!</v>
      </c>
      <c r="F47" s="23" t="e">
        <f t="shared" si="1"/>
        <v>#DIV/0!</v>
      </c>
    </row>
    <row r="48" spans="1:9" s="45" customFormat="1" ht="39.75" customHeight="1">
      <c r="A48" s="25" t="s">
        <v>129</v>
      </c>
      <c r="B48" s="34">
        <v>50000</v>
      </c>
      <c r="C48" s="34">
        <v>25813.99</v>
      </c>
      <c r="D48" s="4">
        <v>35655.06</v>
      </c>
      <c r="E48" s="23">
        <f t="shared" si="0"/>
        <v>51.627980000000008</v>
      </c>
      <c r="F48" s="23">
        <f t="shared" si="1"/>
        <v>72.399233096228144</v>
      </c>
      <c r="G48" s="47"/>
      <c r="H48" s="47"/>
    </row>
    <row r="49" spans="1:8" s="45" customFormat="1" ht="36.75" customHeight="1">
      <c r="A49" s="25" t="s">
        <v>162</v>
      </c>
      <c r="B49" s="34">
        <v>0</v>
      </c>
      <c r="C49" s="34">
        <v>0</v>
      </c>
      <c r="D49" s="4">
        <v>3273.89</v>
      </c>
      <c r="E49" s="23" t="e">
        <f t="shared" si="0"/>
        <v>#DIV/0!</v>
      </c>
      <c r="F49" s="23">
        <f t="shared" si="1"/>
        <v>0</v>
      </c>
      <c r="G49" s="47"/>
      <c r="H49" s="47"/>
    </row>
    <row r="50" spans="1:8" s="45" customFormat="1">
      <c r="A50" s="38" t="s">
        <v>75</v>
      </c>
      <c r="B50" s="3">
        <v>1100000</v>
      </c>
      <c r="C50" s="3">
        <v>4181279.02</v>
      </c>
      <c r="D50" s="3">
        <v>309918.76</v>
      </c>
      <c r="E50" s="23">
        <f t="shared" si="0"/>
        <v>380.11627454545453</v>
      </c>
      <c r="F50" s="23">
        <f t="shared" si="1"/>
        <v>1349.1532490643676</v>
      </c>
    </row>
    <row r="51" spans="1:8" s="45" customFormat="1">
      <c r="A51" s="59" t="s">
        <v>81</v>
      </c>
      <c r="B51" s="3">
        <f>SUM(B52:B53)</f>
        <v>1782956.49</v>
      </c>
      <c r="C51" s="3">
        <f>SUM(C52:C54)</f>
        <v>258738.36</v>
      </c>
      <c r="D51" s="3">
        <f>SUM(D52:D54)</f>
        <v>5275985.1100000003</v>
      </c>
      <c r="E51" s="23">
        <f t="shared" si="0"/>
        <v>14.511759622356236</v>
      </c>
      <c r="F51" s="23">
        <f t="shared" si="1"/>
        <v>4.9040767668125573</v>
      </c>
    </row>
    <row r="52" spans="1:8" s="45" customFormat="1">
      <c r="A52" s="60" t="s">
        <v>107</v>
      </c>
      <c r="B52" s="4">
        <v>0</v>
      </c>
      <c r="C52" s="4">
        <v>0</v>
      </c>
      <c r="D52" s="4">
        <v>7500</v>
      </c>
      <c r="E52" s="23" t="e">
        <f t="shared" si="0"/>
        <v>#DIV/0!</v>
      </c>
      <c r="F52" s="23">
        <f t="shared" si="1"/>
        <v>0</v>
      </c>
    </row>
    <row r="53" spans="1:8" s="45" customFormat="1">
      <c r="A53" s="16" t="s">
        <v>91</v>
      </c>
      <c r="B53" s="4">
        <v>1782956.49</v>
      </c>
      <c r="C53" s="4">
        <v>173189.16</v>
      </c>
      <c r="D53" s="4">
        <v>0</v>
      </c>
      <c r="E53" s="23">
        <f t="shared" ref="E53" si="7">C53/B53*100</f>
        <v>9.7135943008906516</v>
      </c>
      <c r="F53" s="23" t="e">
        <f>C53/D53*100</f>
        <v>#DIV/0!</v>
      </c>
    </row>
    <row r="54" spans="1:8" s="45" customFormat="1">
      <c r="A54" s="16" t="s">
        <v>149</v>
      </c>
      <c r="B54" s="4"/>
      <c r="C54" s="4">
        <v>85549.2</v>
      </c>
      <c r="D54" s="4">
        <v>5268485.1100000003</v>
      </c>
      <c r="E54" s="23"/>
      <c r="F54" s="23">
        <f>C54/D54*100</f>
        <v>1.6237912457533736</v>
      </c>
    </row>
    <row r="55" spans="1:8" s="44" customFormat="1">
      <c r="A55" s="61" t="s">
        <v>18</v>
      </c>
      <c r="B55" s="3">
        <f>B4</f>
        <v>157440896.49000001</v>
      </c>
      <c r="C55" s="3">
        <f>C4</f>
        <v>76639740.229999989</v>
      </c>
      <c r="D55" s="3">
        <f>D4</f>
        <v>72097053.920000002</v>
      </c>
      <c r="E55" s="23">
        <f t="shared" ref="E55:E89" si="8">C55/B55*100</f>
        <v>48.678419609270854</v>
      </c>
      <c r="F55" s="23">
        <f t="shared" ref="F55:F102" si="9">C55/D55*100</f>
        <v>106.30079325438267</v>
      </c>
    </row>
    <row r="56" spans="1:8" s="44" customFormat="1">
      <c r="A56" s="38" t="s">
        <v>17</v>
      </c>
      <c r="B56" s="3">
        <f>B57+B123+B125+B128</f>
        <v>732531065.13999999</v>
      </c>
      <c r="C56" s="3">
        <f>C57+C123+C125+C128</f>
        <v>329303229.29999995</v>
      </c>
      <c r="D56" s="6">
        <f>D57+D123+D125+D128</f>
        <v>292351146.90999997</v>
      </c>
      <c r="E56" s="23">
        <f t="shared" si="8"/>
        <v>44.954165764569197</v>
      </c>
      <c r="F56" s="23">
        <f t="shared" si="9"/>
        <v>112.63962285784213</v>
      </c>
    </row>
    <row r="57" spans="1:8" s="48" customFormat="1">
      <c r="A57" s="38" t="s">
        <v>47</v>
      </c>
      <c r="B57" s="6">
        <f>B58+B61+B95+B118</f>
        <v>738792759.69000006</v>
      </c>
      <c r="C57" s="6">
        <f>C58+C61+C95+C118</f>
        <v>336005243.87</v>
      </c>
      <c r="D57" s="6">
        <f>D58+D61+D95+D118</f>
        <v>293262701.51999998</v>
      </c>
      <c r="E57" s="23">
        <f t="shared" si="8"/>
        <v>45.480310880549091</v>
      </c>
      <c r="F57" s="23">
        <f t="shared" si="9"/>
        <v>114.57483073314903</v>
      </c>
    </row>
    <row r="58" spans="1:8" s="48" customFormat="1">
      <c r="A58" s="38" t="s">
        <v>51</v>
      </c>
      <c r="B58" s="6">
        <f>B59+B60</f>
        <v>89254800</v>
      </c>
      <c r="C58" s="6">
        <f t="shared" ref="C58:F58" si="10">C59+C60</f>
        <v>44627400</v>
      </c>
      <c r="D58" s="6">
        <f t="shared" si="10"/>
        <v>53420500</v>
      </c>
      <c r="E58" s="6">
        <f t="shared" si="10"/>
        <v>100.00113874205756</v>
      </c>
      <c r="F58" s="6" t="e">
        <f t="shared" si="10"/>
        <v>#DIV/0!</v>
      </c>
    </row>
    <row r="59" spans="1:8" s="48" customFormat="1">
      <c r="A59" s="62" t="s">
        <v>99</v>
      </c>
      <c r="B59" s="24">
        <v>72408500</v>
      </c>
      <c r="C59" s="24">
        <v>36204000</v>
      </c>
      <c r="D59" s="4">
        <v>53420500</v>
      </c>
      <c r="E59" s="23">
        <f t="shared" si="8"/>
        <v>49.999654736667658</v>
      </c>
      <c r="F59" s="23">
        <f t="shared" si="9"/>
        <v>67.771735569678299</v>
      </c>
    </row>
    <row r="60" spans="1:8" s="48" customFormat="1">
      <c r="A60" s="16" t="s">
        <v>52</v>
      </c>
      <c r="B60" s="24">
        <v>16846300</v>
      </c>
      <c r="C60" s="24">
        <v>8423400</v>
      </c>
      <c r="D60" s="4">
        <v>0</v>
      </c>
      <c r="E60" s="23">
        <f t="shared" si="8"/>
        <v>50.001484005389905</v>
      </c>
      <c r="F60" s="23" t="e">
        <f t="shared" si="9"/>
        <v>#DIV/0!</v>
      </c>
    </row>
    <row r="61" spans="1:8" s="48" customFormat="1">
      <c r="A61" s="38" t="s">
        <v>16</v>
      </c>
      <c r="B61" s="3">
        <f>B62+B63+B64+B70+B71+B72+B73+B74+B75+B76+B77+B80+B78+B79</f>
        <v>225410034.53</v>
      </c>
      <c r="C61" s="3">
        <f>C62+C63+C64+C70+C71+C72+C73+C74+C75+C76+C77+C80+C78+C79</f>
        <v>55879535.68</v>
      </c>
      <c r="D61" s="3">
        <f>D62+D63+D64+D68+D69+D70+D71+D72+D73+D74+D75+D76+D77+D80+D78</f>
        <v>54259922</v>
      </c>
      <c r="E61" s="3" t="e">
        <f>E62+E63+E64+E70+E71+E72+E73+E74+E75+E76+E77+E80</f>
        <v>#DIV/0!</v>
      </c>
      <c r="F61" s="3" t="e">
        <f>F62+F63+F64+F70+F71+F72+F73+F74+F75+F76+F77+F80</f>
        <v>#DIV/0!</v>
      </c>
    </row>
    <row r="62" spans="1:8" s="48" customFormat="1" ht="23.25" customHeight="1">
      <c r="A62" s="16" t="s">
        <v>157</v>
      </c>
      <c r="B62" s="4">
        <v>57729000</v>
      </c>
      <c r="C62" s="4">
        <v>0</v>
      </c>
      <c r="D62" s="4">
        <v>0</v>
      </c>
      <c r="E62" s="3" t="e">
        <f>E63+E64+E65+E71+E72+E73+E74+E75+E76+E77+E78+E81</f>
        <v>#DIV/0!</v>
      </c>
      <c r="F62" s="3" t="e">
        <f>F63+F64+F65+F71+F72+F73+F74+F75+F76+F77+F78+F81</f>
        <v>#DIV/0!</v>
      </c>
    </row>
    <row r="63" spans="1:8" s="48" customFormat="1" ht="38.25">
      <c r="A63" s="16" t="s">
        <v>156</v>
      </c>
      <c r="B63" s="4">
        <v>10957060.609999999</v>
      </c>
      <c r="C63" s="4">
        <v>5545079.2599999998</v>
      </c>
      <c r="D63" s="4">
        <v>5118279.63</v>
      </c>
      <c r="E63" s="23">
        <f t="shared" si="8"/>
        <v>50.607361384304696</v>
      </c>
      <c r="F63" s="23">
        <f t="shared" si="9"/>
        <v>108.33873216887918</v>
      </c>
    </row>
    <row r="64" spans="1:8" s="48" customFormat="1" ht="51">
      <c r="A64" s="39" t="s">
        <v>108</v>
      </c>
      <c r="B64" s="4">
        <f>B65+B66+B67</f>
        <v>21932900</v>
      </c>
      <c r="C64" s="4">
        <f>C65+C66+C67</f>
        <v>7310303.0499999998</v>
      </c>
      <c r="D64" s="4">
        <v>0</v>
      </c>
      <c r="E64" s="23">
        <f t="shared" si="8"/>
        <v>33.330307665652967</v>
      </c>
      <c r="F64" s="23" t="e">
        <f t="shared" si="9"/>
        <v>#DIV/0!</v>
      </c>
    </row>
    <row r="65" spans="1:6" s="49" customFormat="1" ht="25.5">
      <c r="A65" s="63" t="s">
        <v>109</v>
      </c>
      <c r="B65" s="5">
        <v>13757100</v>
      </c>
      <c r="C65" s="5">
        <v>5813999.8700000001</v>
      </c>
      <c r="D65" s="5">
        <v>0</v>
      </c>
      <c r="E65" s="64">
        <f t="shared" si="8"/>
        <v>42.261812954765176</v>
      </c>
      <c r="F65" s="64" t="e">
        <f t="shared" si="9"/>
        <v>#DIV/0!</v>
      </c>
    </row>
    <row r="66" spans="1:6" s="49" customFormat="1" ht="25.5">
      <c r="A66" s="63" t="s">
        <v>95</v>
      </c>
      <c r="B66" s="5">
        <v>7484600</v>
      </c>
      <c r="C66" s="5">
        <v>841451.85</v>
      </c>
      <c r="D66" s="5">
        <v>0</v>
      </c>
      <c r="E66" s="64">
        <f t="shared" si="8"/>
        <v>11.242442481896161</v>
      </c>
      <c r="F66" s="64" t="e">
        <f t="shared" si="9"/>
        <v>#DIV/0!</v>
      </c>
    </row>
    <row r="67" spans="1:6" s="49" customFormat="1" ht="25.5">
      <c r="A67" s="63" t="s">
        <v>96</v>
      </c>
      <c r="B67" s="5">
        <v>691200</v>
      </c>
      <c r="C67" s="5">
        <v>654851.32999999996</v>
      </c>
      <c r="D67" s="5">
        <v>0</v>
      </c>
      <c r="E67" s="64">
        <f t="shared" si="8"/>
        <v>94.741222511574065</v>
      </c>
      <c r="F67" s="64" t="e">
        <f t="shared" si="9"/>
        <v>#DIV/0!</v>
      </c>
    </row>
    <row r="68" spans="1:6" s="49" customFormat="1" ht="25.5">
      <c r="A68" s="39" t="s">
        <v>163</v>
      </c>
      <c r="B68" s="4">
        <v>0</v>
      </c>
      <c r="C68" s="5">
        <v>0</v>
      </c>
      <c r="D68" s="4">
        <v>2678585.77</v>
      </c>
      <c r="E68" s="64" t="e">
        <f t="shared" si="8"/>
        <v>#DIV/0!</v>
      </c>
      <c r="F68" s="64">
        <f t="shared" si="9"/>
        <v>0</v>
      </c>
    </row>
    <row r="69" spans="1:6" s="49" customFormat="1" ht="42.75" customHeight="1">
      <c r="A69" s="39" t="s">
        <v>164</v>
      </c>
      <c r="B69" s="5">
        <v>0</v>
      </c>
      <c r="C69" s="5">
        <v>0</v>
      </c>
      <c r="D69" s="4">
        <v>575656.56000000006</v>
      </c>
      <c r="E69" s="64" t="e">
        <f t="shared" si="8"/>
        <v>#DIV/0!</v>
      </c>
      <c r="F69" s="64">
        <f t="shared" si="9"/>
        <v>0</v>
      </c>
    </row>
    <row r="70" spans="1:6" s="48" customFormat="1" ht="25.5">
      <c r="A70" s="39" t="s">
        <v>110</v>
      </c>
      <c r="B70" s="4">
        <v>3581615.1</v>
      </c>
      <c r="C70" s="4">
        <v>0</v>
      </c>
      <c r="D70" s="4">
        <v>0</v>
      </c>
      <c r="E70" s="23">
        <f t="shared" si="8"/>
        <v>0</v>
      </c>
      <c r="F70" s="23" t="e">
        <f t="shared" si="9"/>
        <v>#DIV/0!</v>
      </c>
    </row>
    <row r="71" spans="1:6" s="48" customFormat="1">
      <c r="A71" s="39" t="s">
        <v>135</v>
      </c>
      <c r="B71" s="4">
        <v>30463636.359999999</v>
      </c>
      <c r="C71" s="4">
        <v>4675870.5599999996</v>
      </c>
      <c r="D71" s="4">
        <v>0</v>
      </c>
      <c r="E71" s="23">
        <f t="shared" ref="E71:E79" si="11">C71/B71*100</f>
        <v>15.349023027794569</v>
      </c>
      <c r="F71" s="23" t="e">
        <f t="shared" ref="F71:F79" si="12">C71/D71*100</f>
        <v>#DIV/0!</v>
      </c>
    </row>
    <row r="72" spans="1:6" s="48" customFormat="1" ht="25.5">
      <c r="A72" s="39" t="s">
        <v>111</v>
      </c>
      <c r="B72" s="4">
        <v>3651810.47</v>
      </c>
      <c r="C72" s="4">
        <v>3651810.47</v>
      </c>
      <c r="D72" s="4">
        <v>4683946.21</v>
      </c>
      <c r="E72" s="23">
        <f t="shared" si="11"/>
        <v>100</v>
      </c>
      <c r="F72" s="23">
        <f t="shared" si="12"/>
        <v>77.964398100976481</v>
      </c>
    </row>
    <row r="73" spans="1:6" s="48" customFormat="1" ht="25.5">
      <c r="A73" s="39" t="s">
        <v>112</v>
      </c>
      <c r="B73" s="4">
        <v>4252041.0999999996</v>
      </c>
      <c r="C73" s="4">
        <v>0</v>
      </c>
      <c r="D73" s="4">
        <v>0</v>
      </c>
      <c r="E73" s="23">
        <f t="shared" si="11"/>
        <v>0</v>
      </c>
      <c r="F73" s="23" t="e">
        <f t="shared" si="12"/>
        <v>#DIV/0!</v>
      </c>
    </row>
    <row r="74" spans="1:6" s="48" customFormat="1" ht="25.5">
      <c r="A74" s="39" t="s">
        <v>113</v>
      </c>
      <c r="B74" s="4">
        <v>1189292.93</v>
      </c>
      <c r="C74" s="4">
        <v>1189292.93</v>
      </c>
      <c r="D74" s="4">
        <v>929899</v>
      </c>
      <c r="E74" s="23">
        <f t="shared" si="11"/>
        <v>100</v>
      </c>
      <c r="F74" s="23">
        <f t="shared" si="12"/>
        <v>127.8948498707924</v>
      </c>
    </row>
    <row r="75" spans="1:6" s="48" customFormat="1" ht="25.5">
      <c r="A75" s="39" t="s">
        <v>114</v>
      </c>
      <c r="B75" s="4">
        <v>171010.1</v>
      </c>
      <c r="C75" s="4">
        <v>0</v>
      </c>
      <c r="D75" s="4">
        <v>0</v>
      </c>
      <c r="E75" s="23">
        <f t="shared" si="11"/>
        <v>0</v>
      </c>
      <c r="F75" s="23" t="e">
        <f t="shared" si="12"/>
        <v>#DIV/0!</v>
      </c>
    </row>
    <row r="76" spans="1:6" s="48" customFormat="1">
      <c r="A76" s="39" t="s">
        <v>136</v>
      </c>
      <c r="B76" s="4">
        <v>280455</v>
      </c>
      <c r="C76" s="4"/>
      <c r="D76" s="4"/>
      <c r="E76" s="23">
        <f t="shared" si="11"/>
        <v>0</v>
      </c>
      <c r="F76" s="23" t="e">
        <f t="shared" si="12"/>
        <v>#DIV/0!</v>
      </c>
    </row>
    <row r="77" spans="1:6" s="48" customFormat="1" ht="63.75">
      <c r="A77" s="39" t="s">
        <v>133</v>
      </c>
      <c r="B77" s="4">
        <v>489605.73</v>
      </c>
      <c r="C77" s="4">
        <v>489599.01</v>
      </c>
      <c r="D77" s="4">
        <v>328043.52000000002</v>
      </c>
      <c r="E77" s="23">
        <f t="shared" si="11"/>
        <v>99.998627467043747</v>
      </c>
      <c r="F77" s="23">
        <f t="shared" si="12"/>
        <v>149.24818816722853</v>
      </c>
    </row>
    <row r="78" spans="1:6" s="48" customFormat="1" ht="25.5">
      <c r="A78" s="39" t="s">
        <v>140</v>
      </c>
      <c r="B78" s="4">
        <v>1720202.02</v>
      </c>
      <c r="C78" s="4">
        <v>1720202.02</v>
      </c>
      <c r="D78" s="4">
        <v>1856831.53</v>
      </c>
      <c r="E78" s="23">
        <f t="shared" si="11"/>
        <v>100</v>
      </c>
      <c r="F78" s="23">
        <f t="shared" si="12"/>
        <v>92.641792871752884</v>
      </c>
    </row>
    <row r="79" spans="1:6" s="48" customFormat="1">
      <c r="A79" s="65" t="s">
        <v>141</v>
      </c>
      <c r="B79" s="4">
        <v>300000</v>
      </c>
      <c r="C79" s="4">
        <v>300000</v>
      </c>
      <c r="D79" s="4"/>
      <c r="E79" s="23">
        <f t="shared" si="11"/>
        <v>100</v>
      </c>
      <c r="F79" s="23" t="e">
        <f t="shared" si="12"/>
        <v>#DIV/0!</v>
      </c>
    </row>
    <row r="80" spans="1:6" s="48" customFormat="1">
      <c r="A80" s="16" t="s">
        <v>48</v>
      </c>
      <c r="B80" s="4">
        <f>SUM(B82:B93)</f>
        <v>88691405.109999999</v>
      </c>
      <c r="C80" s="4">
        <f>SUM(C82:C91)</f>
        <v>30997378.379999999</v>
      </c>
      <c r="D80" s="4">
        <f>SUM(D82:D94)</f>
        <v>38088679.780000001</v>
      </c>
      <c r="E80" s="23">
        <f t="shared" si="8"/>
        <v>34.949698160216684</v>
      </c>
      <c r="F80" s="23">
        <f t="shared" si="9"/>
        <v>81.382128650929047</v>
      </c>
    </row>
    <row r="81" spans="1:6" s="48" customFormat="1">
      <c r="A81" s="16" t="s">
        <v>22</v>
      </c>
      <c r="B81" s="4"/>
      <c r="C81" s="4"/>
      <c r="D81" s="4"/>
      <c r="E81" s="23" t="e">
        <f t="shared" si="8"/>
        <v>#DIV/0!</v>
      </c>
      <c r="F81" s="23" t="e">
        <f t="shared" si="9"/>
        <v>#DIV/0!</v>
      </c>
    </row>
    <row r="82" spans="1:6" s="48" customFormat="1">
      <c r="A82" s="41" t="s">
        <v>92</v>
      </c>
      <c r="B82" s="5">
        <v>530700</v>
      </c>
      <c r="C82" s="5">
        <v>530700</v>
      </c>
      <c r="D82" s="5">
        <v>57800</v>
      </c>
      <c r="E82" s="23">
        <f t="shared" si="8"/>
        <v>100</v>
      </c>
      <c r="F82" s="23">
        <f t="shared" si="9"/>
        <v>918.16608996539787</v>
      </c>
    </row>
    <row r="83" spans="1:6" s="48" customFormat="1" ht="25.5">
      <c r="A83" s="41" t="s">
        <v>146</v>
      </c>
      <c r="B83" s="5">
        <v>5485713.3399999999</v>
      </c>
      <c r="C83" s="5">
        <v>0</v>
      </c>
      <c r="D83" s="5">
        <v>0</v>
      </c>
      <c r="E83" s="23">
        <f t="shared" si="8"/>
        <v>0</v>
      </c>
      <c r="F83" s="23" t="e">
        <f t="shared" si="9"/>
        <v>#DIV/0!</v>
      </c>
    </row>
    <row r="84" spans="1:6" s="48" customFormat="1" ht="25.5">
      <c r="A84" s="41" t="s">
        <v>115</v>
      </c>
      <c r="B84" s="5">
        <v>10864900</v>
      </c>
      <c r="C84" s="5">
        <v>6195446.3600000003</v>
      </c>
      <c r="D84" s="5">
        <v>8666300</v>
      </c>
      <c r="E84" s="23">
        <f t="shared" si="8"/>
        <v>57.02258060359506</v>
      </c>
      <c r="F84" s="23">
        <f t="shared" si="9"/>
        <v>71.488944070710687</v>
      </c>
    </row>
    <row r="85" spans="1:6" s="48" customFormat="1">
      <c r="A85" s="41" t="s">
        <v>165</v>
      </c>
      <c r="B85" s="5">
        <v>0</v>
      </c>
      <c r="C85" s="5">
        <v>0</v>
      </c>
      <c r="D85" s="5">
        <v>182250</v>
      </c>
      <c r="E85" s="23" t="e">
        <f t="shared" si="8"/>
        <v>#DIV/0!</v>
      </c>
      <c r="F85" s="23">
        <f t="shared" si="9"/>
        <v>0</v>
      </c>
    </row>
    <row r="86" spans="1:6" s="48" customFormat="1" ht="25.5">
      <c r="A86" s="41" t="s">
        <v>93</v>
      </c>
      <c r="B86" s="4">
        <v>190100</v>
      </c>
      <c r="C86" s="4">
        <v>0</v>
      </c>
      <c r="D86" s="5">
        <v>0</v>
      </c>
      <c r="E86" s="23">
        <f t="shared" si="8"/>
        <v>0</v>
      </c>
      <c r="F86" s="23" t="e">
        <f t="shared" si="9"/>
        <v>#DIV/0!</v>
      </c>
    </row>
    <row r="87" spans="1:6" s="48" customFormat="1">
      <c r="A87" s="41" t="s">
        <v>134</v>
      </c>
      <c r="B87" s="4">
        <v>25856100</v>
      </c>
      <c r="C87" s="4">
        <v>0</v>
      </c>
      <c r="D87" s="5"/>
      <c r="E87" s="23">
        <f t="shared" si="8"/>
        <v>0</v>
      </c>
      <c r="F87" s="23"/>
    </row>
    <row r="88" spans="1:6" s="48" customFormat="1" ht="25.5">
      <c r="A88" s="41" t="s">
        <v>116</v>
      </c>
      <c r="B88" s="4">
        <v>2612200</v>
      </c>
      <c r="C88" s="4">
        <v>2147301.29</v>
      </c>
      <c r="D88" s="5">
        <v>1957499</v>
      </c>
      <c r="E88" s="23">
        <f t="shared" si="8"/>
        <v>82.202790368271963</v>
      </c>
      <c r="F88" s="23">
        <f t="shared" si="9"/>
        <v>109.69616280774601</v>
      </c>
    </row>
    <row r="89" spans="1:6" s="48" customFormat="1" ht="25.5">
      <c r="A89" s="41" t="s">
        <v>74</v>
      </c>
      <c r="B89" s="5">
        <v>12515573.57</v>
      </c>
      <c r="C89" s="5">
        <v>1384306</v>
      </c>
      <c r="D89" s="5">
        <v>977175</v>
      </c>
      <c r="E89" s="23">
        <f t="shared" si="8"/>
        <v>11.060667673419301</v>
      </c>
      <c r="F89" s="23">
        <f t="shared" si="9"/>
        <v>141.66408268733849</v>
      </c>
    </row>
    <row r="90" spans="1:6" s="48" customFormat="1" ht="18.75" customHeight="1">
      <c r="A90" s="66" t="s">
        <v>85</v>
      </c>
      <c r="B90" s="5">
        <v>19740400</v>
      </c>
      <c r="C90" s="5">
        <v>19740400</v>
      </c>
      <c r="D90" s="5">
        <v>19521400</v>
      </c>
      <c r="E90" s="23">
        <f t="shared" ref="E90:E127" si="13">C90/B90*100</f>
        <v>100</v>
      </c>
      <c r="F90" s="23">
        <f t="shared" si="9"/>
        <v>101.12184576925836</v>
      </c>
    </row>
    <row r="91" spans="1:6" s="48" customFormat="1" ht="38.25">
      <c r="A91" s="40" t="s">
        <v>94</v>
      </c>
      <c r="B91" s="5">
        <v>1689800</v>
      </c>
      <c r="C91" s="5">
        <v>999224.73</v>
      </c>
      <c r="D91" s="5">
        <v>582755.78</v>
      </c>
      <c r="E91" s="23">
        <f t="shared" si="13"/>
        <v>59.132721623860803</v>
      </c>
      <c r="F91" s="23">
        <f t="shared" si="9"/>
        <v>171.4654344569521</v>
      </c>
    </row>
    <row r="92" spans="1:6" s="48" customFormat="1" ht="51">
      <c r="A92" s="40" t="s">
        <v>166</v>
      </c>
      <c r="B92" s="5">
        <v>0</v>
      </c>
      <c r="C92" s="5">
        <v>0</v>
      </c>
      <c r="D92" s="5">
        <v>5413500</v>
      </c>
      <c r="E92" s="23" t="e">
        <f t="shared" si="13"/>
        <v>#DIV/0!</v>
      </c>
      <c r="F92" s="23">
        <f t="shared" si="9"/>
        <v>0</v>
      </c>
    </row>
    <row r="93" spans="1:6" s="48" customFormat="1" ht="25.5">
      <c r="A93" s="40" t="s">
        <v>147</v>
      </c>
      <c r="B93" s="5">
        <v>9205918.1999999993</v>
      </c>
      <c r="C93" s="5">
        <v>0</v>
      </c>
      <c r="D93" s="5">
        <v>0</v>
      </c>
      <c r="E93" s="23">
        <f t="shared" si="13"/>
        <v>0</v>
      </c>
      <c r="F93" s="23" t="e">
        <f t="shared" si="9"/>
        <v>#DIV/0!</v>
      </c>
    </row>
    <row r="94" spans="1:6" s="48" customFormat="1" ht="51">
      <c r="A94" s="40" t="s">
        <v>153</v>
      </c>
      <c r="B94" s="5">
        <v>0</v>
      </c>
      <c r="C94" s="5">
        <v>0</v>
      </c>
      <c r="D94" s="5">
        <v>730000</v>
      </c>
      <c r="E94" s="23" t="e">
        <f t="shared" si="13"/>
        <v>#DIV/0!</v>
      </c>
      <c r="F94" s="23">
        <f t="shared" si="9"/>
        <v>0</v>
      </c>
    </row>
    <row r="95" spans="1:6" s="45" customFormat="1">
      <c r="A95" s="38" t="s">
        <v>19</v>
      </c>
      <c r="B95" s="3">
        <f>B96+B97+B98+B99+B100+B101</f>
        <v>392063122.10000002</v>
      </c>
      <c r="C95" s="3">
        <f t="shared" ref="C95:F95" si="14">C96+C97+C98+C99+C100+C101</f>
        <v>216123220.88</v>
      </c>
      <c r="D95" s="3">
        <f t="shared" si="14"/>
        <v>169567626.00999999</v>
      </c>
      <c r="E95" s="3">
        <f t="shared" si="14"/>
        <v>336.03520702986032</v>
      </c>
      <c r="F95" s="3" t="e">
        <f t="shared" si="14"/>
        <v>#DIV/0!</v>
      </c>
    </row>
    <row r="96" spans="1:6" s="45" customFormat="1" ht="25.5">
      <c r="A96" s="16" t="s">
        <v>117</v>
      </c>
      <c r="B96" s="4">
        <v>1260100</v>
      </c>
      <c r="C96" s="4">
        <v>586055</v>
      </c>
      <c r="D96" s="4">
        <v>552190</v>
      </c>
      <c r="E96" s="23">
        <f t="shared" si="13"/>
        <v>46.508610427743832</v>
      </c>
      <c r="F96" s="23">
        <f t="shared" si="9"/>
        <v>106.13285282239808</v>
      </c>
    </row>
    <row r="97" spans="1:6" s="45" customFormat="1" ht="38.25">
      <c r="A97" s="16" t="s">
        <v>120</v>
      </c>
      <c r="B97" s="4">
        <v>337500</v>
      </c>
      <c r="C97" s="4">
        <v>111076.04</v>
      </c>
      <c r="D97" s="4">
        <v>0</v>
      </c>
      <c r="E97" s="23">
        <f t="shared" ref="E97:E99" si="15">C97/B97*100</f>
        <v>32.911419259259254</v>
      </c>
      <c r="F97" s="23" t="e">
        <f t="shared" ref="F97:F99" si="16">C97/D97*100</f>
        <v>#DIV/0!</v>
      </c>
    </row>
    <row r="98" spans="1:6" s="45" customFormat="1" ht="38.25">
      <c r="A98" s="16" t="s">
        <v>121</v>
      </c>
      <c r="B98" s="4">
        <v>18549498</v>
      </c>
      <c r="C98" s="4">
        <v>11915508</v>
      </c>
      <c r="D98" s="4">
        <v>1434939</v>
      </c>
      <c r="E98" s="23">
        <f t="shared" si="15"/>
        <v>64.236282836333359</v>
      </c>
      <c r="F98" s="23">
        <f t="shared" si="16"/>
        <v>830.38428811259575</v>
      </c>
    </row>
    <row r="99" spans="1:6" s="45" customFormat="1" ht="25.5">
      <c r="A99" s="16" t="s">
        <v>118</v>
      </c>
      <c r="B99" s="4">
        <v>1779600</v>
      </c>
      <c r="C99" s="4">
        <v>668725.54</v>
      </c>
      <c r="D99" s="4">
        <v>477123.45</v>
      </c>
      <c r="E99" s="23">
        <f t="shared" si="15"/>
        <v>37.577294897729828</v>
      </c>
      <c r="F99" s="23">
        <f t="shared" si="16"/>
        <v>140.1577600094902</v>
      </c>
    </row>
    <row r="100" spans="1:6" s="45" customFormat="1" ht="38.25">
      <c r="A100" s="16" t="s">
        <v>119</v>
      </c>
      <c r="B100" s="4">
        <v>2600</v>
      </c>
      <c r="C100" s="4">
        <v>2600</v>
      </c>
      <c r="D100" s="4">
        <v>0</v>
      </c>
      <c r="E100" s="23">
        <f t="shared" si="13"/>
        <v>100</v>
      </c>
      <c r="F100" s="23" t="e">
        <f t="shared" si="9"/>
        <v>#DIV/0!</v>
      </c>
    </row>
    <row r="101" spans="1:6" s="45" customFormat="1" ht="25.5">
      <c r="A101" s="16" t="s">
        <v>130</v>
      </c>
      <c r="B101" s="4">
        <f>SUM(B103:B116)</f>
        <v>370133824.10000002</v>
      </c>
      <c r="C101" s="4">
        <f>SUM(C103:C116)</f>
        <v>202839256.29999998</v>
      </c>
      <c r="D101" s="4">
        <f>SUM(D103:D117)</f>
        <v>167103373.56</v>
      </c>
      <c r="E101" s="23">
        <f t="shared" si="13"/>
        <v>54.801599608794028</v>
      </c>
      <c r="F101" s="23">
        <f t="shared" si="9"/>
        <v>121.38549448684151</v>
      </c>
    </row>
    <row r="102" spans="1:6" s="45" customFormat="1">
      <c r="A102" s="16" t="s">
        <v>22</v>
      </c>
      <c r="B102" s="4"/>
      <c r="C102" s="4"/>
      <c r="D102" s="4"/>
      <c r="E102" s="23" t="e">
        <f t="shared" si="13"/>
        <v>#DIV/0!</v>
      </c>
      <c r="F102" s="23" t="e">
        <f t="shared" si="9"/>
        <v>#DIV/0!</v>
      </c>
    </row>
    <row r="103" spans="1:6" s="45" customFormat="1" ht="25.5">
      <c r="A103" s="40" t="s">
        <v>137</v>
      </c>
      <c r="B103" s="5">
        <v>1600</v>
      </c>
      <c r="C103" s="5">
        <v>666.66</v>
      </c>
      <c r="D103" s="5">
        <v>750</v>
      </c>
      <c r="E103" s="23">
        <f t="shared" si="13"/>
        <v>41.666249999999998</v>
      </c>
      <c r="F103" s="23">
        <f t="shared" ref="F103:F131" si="17">C103/D103*100</f>
        <v>88.888000000000005</v>
      </c>
    </row>
    <row r="104" spans="1:6" s="45" customFormat="1" ht="25.5">
      <c r="A104" s="41" t="s">
        <v>82</v>
      </c>
      <c r="B104" s="5">
        <v>900</v>
      </c>
      <c r="C104" s="5">
        <v>193</v>
      </c>
      <c r="D104" s="5">
        <v>289.5</v>
      </c>
      <c r="E104" s="23">
        <f t="shared" si="13"/>
        <v>21.444444444444443</v>
      </c>
      <c r="F104" s="23">
        <f t="shared" si="17"/>
        <v>66.666666666666657</v>
      </c>
    </row>
    <row r="105" spans="1:6" s="48" customFormat="1" ht="38.25">
      <c r="A105" s="41" t="s">
        <v>122</v>
      </c>
      <c r="B105" s="5">
        <v>15719024.1</v>
      </c>
      <c r="C105" s="5">
        <v>15663917.49</v>
      </c>
      <c r="D105" s="5">
        <v>0</v>
      </c>
      <c r="E105" s="23">
        <f t="shared" si="13"/>
        <v>99.649427282193685</v>
      </c>
      <c r="F105" s="23" t="e">
        <f t="shared" si="17"/>
        <v>#DIV/0!</v>
      </c>
    </row>
    <row r="106" spans="1:6" s="48" customFormat="1" ht="25.5">
      <c r="A106" s="41" t="s">
        <v>138</v>
      </c>
      <c r="B106" s="5">
        <v>85200</v>
      </c>
      <c r="C106" s="5">
        <v>42600</v>
      </c>
      <c r="D106" s="5">
        <v>33416.74</v>
      </c>
      <c r="E106" s="23">
        <f t="shared" si="13"/>
        <v>50</v>
      </c>
      <c r="F106" s="23">
        <f t="shared" si="17"/>
        <v>127.48101699926444</v>
      </c>
    </row>
    <row r="107" spans="1:6" s="48" customFormat="1" ht="25.5">
      <c r="A107" s="41" t="s">
        <v>68</v>
      </c>
      <c r="B107" s="5">
        <v>952300</v>
      </c>
      <c r="C107" s="5">
        <v>382359.85</v>
      </c>
      <c r="D107" s="5">
        <v>277525.90999999997</v>
      </c>
      <c r="E107" s="23">
        <f t="shared" si="13"/>
        <v>40.151197101753645</v>
      </c>
      <c r="F107" s="23">
        <f t="shared" si="17"/>
        <v>137.77446941800858</v>
      </c>
    </row>
    <row r="108" spans="1:6" s="48" customFormat="1">
      <c r="A108" s="41" t="s">
        <v>69</v>
      </c>
      <c r="B108" s="5">
        <v>1370600</v>
      </c>
      <c r="C108" s="5">
        <v>513977.51</v>
      </c>
      <c r="D108" s="5">
        <v>511163.47</v>
      </c>
      <c r="E108" s="23">
        <f t="shared" si="13"/>
        <v>37.500183131475268</v>
      </c>
      <c r="F108" s="23">
        <f t="shared" si="17"/>
        <v>100.55051664783481</v>
      </c>
    </row>
    <row r="109" spans="1:6" s="48" customFormat="1" ht="38.25">
      <c r="A109" s="41" t="s">
        <v>70</v>
      </c>
      <c r="B109" s="5">
        <v>61478900</v>
      </c>
      <c r="C109" s="5">
        <v>32711185</v>
      </c>
      <c r="D109" s="5">
        <v>27993000</v>
      </c>
      <c r="E109" s="23">
        <f t="shared" si="13"/>
        <v>53.207173518068792</v>
      </c>
      <c r="F109" s="23">
        <f t="shared" si="17"/>
        <v>116.85487443289392</v>
      </c>
    </row>
    <row r="110" spans="1:6" s="48" customFormat="1" ht="38.25">
      <c r="A110" s="41" t="s">
        <v>73</v>
      </c>
      <c r="B110" s="5">
        <v>281010500</v>
      </c>
      <c r="C110" s="5">
        <v>149639455.47</v>
      </c>
      <c r="D110" s="5">
        <v>134078506</v>
      </c>
      <c r="E110" s="23">
        <f t="shared" si="13"/>
        <v>53.250485469404161</v>
      </c>
      <c r="F110" s="23">
        <f t="shared" si="17"/>
        <v>111.60584938946143</v>
      </c>
    </row>
    <row r="111" spans="1:6" s="48" customFormat="1" ht="25.5">
      <c r="A111" s="41" t="s">
        <v>76</v>
      </c>
      <c r="B111" s="5">
        <v>600000</v>
      </c>
      <c r="C111" s="5">
        <v>0</v>
      </c>
      <c r="D111" s="5">
        <v>0</v>
      </c>
      <c r="E111" s="23">
        <f t="shared" si="13"/>
        <v>0</v>
      </c>
      <c r="F111" s="23" t="e">
        <f t="shared" si="17"/>
        <v>#DIV/0!</v>
      </c>
    </row>
    <row r="112" spans="1:6" s="48" customFormat="1" ht="38.25">
      <c r="A112" s="41" t="s">
        <v>86</v>
      </c>
      <c r="B112" s="5">
        <v>250100</v>
      </c>
      <c r="C112" s="5">
        <v>0</v>
      </c>
      <c r="D112" s="5">
        <v>285852</v>
      </c>
      <c r="E112" s="23">
        <f t="shared" si="13"/>
        <v>0</v>
      </c>
      <c r="F112" s="23">
        <f t="shared" si="17"/>
        <v>0</v>
      </c>
    </row>
    <row r="113" spans="1:6" s="49" customFormat="1" ht="76.5">
      <c r="A113" s="42" t="s">
        <v>123</v>
      </c>
      <c r="B113" s="5">
        <v>812600</v>
      </c>
      <c r="C113" s="5">
        <v>284046.32</v>
      </c>
      <c r="D113" s="5">
        <v>115197</v>
      </c>
      <c r="E113" s="64">
        <f t="shared" ref="E113:E114" si="18">C113/B113*100</f>
        <v>34.955244892936257</v>
      </c>
      <c r="F113" s="64">
        <f t="shared" ref="F113:F114" si="19">C113/D113*100</f>
        <v>246.57440731963507</v>
      </c>
    </row>
    <row r="114" spans="1:6" s="49" customFormat="1" ht="38.25">
      <c r="A114" s="43" t="s">
        <v>128</v>
      </c>
      <c r="B114" s="5">
        <v>218000</v>
      </c>
      <c r="C114" s="5">
        <v>0</v>
      </c>
      <c r="D114" s="5">
        <v>0</v>
      </c>
      <c r="E114" s="64">
        <f t="shared" si="18"/>
        <v>0</v>
      </c>
      <c r="F114" s="64" t="e">
        <f t="shared" si="19"/>
        <v>#DIV/0!</v>
      </c>
    </row>
    <row r="115" spans="1:6" s="49" customFormat="1" ht="25.5">
      <c r="A115" s="41" t="s">
        <v>71</v>
      </c>
      <c r="B115" s="5">
        <v>1024500</v>
      </c>
      <c r="C115" s="5">
        <v>510867</v>
      </c>
      <c r="D115" s="5">
        <v>489193.5</v>
      </c>
      <c r="E115" s="64">
        <f t="shared" si="13"/>
        <v>49.865007320644217</v>
      </c>
      <c r="F115" s="64">
        <f t="shared" si="17"/>
        <v>104.43045543327946</v>
      </c>
    </row>
    <row r="116" spans="1:6" s="48" customFormat="1" ht="38.25">
      <c r="A116" s="41" t="s">
        <v>72</v>
      </c>
      <c r="B116" s="5">
        <v>6609600</v>
      </c>
      <c r="C116" s="5">
        <v>3089988</v>
      </c>
      <c r="D116" s="5">
        <v>3258676.5</v>
      </c>
      <c r="E116" s="23">
        <f t="shared" si="13"/>
        <v>46.75</v>
      </c>
      <c r="F116" s="23">
        <f t="shared" si="17"/>
        <v>94.823404532484275</v>
      </c>
    </row>
    <row r="117" spans="1:6" s="48" customFormat="1" ht="51">
      <c r="A117" s="41" t="s">
        <v>167</v>
      </c>
      <c r="B117" s="5">
        <v>0</v>
      </c>
      <c r="C117" s="5">
        <v>0</v>
      </c>
      <c r="D117" s="4">
        <v>59802.94</v>
      </c>
      <c r="E117" s="23" t="e">
        <f t="shared" si="13"/>
        <v>#DIV/0!</v>
      </c>
      <c r="F117" s="23">
        <f t="shared" si="17"/>
        <v>0</v>
      </c>
    </row>
    <row r="118" spans="1:6" s="45" customFormat="1">
      <c r="A118" s="38" t="s">
        <v>20</v>
      </c>
      <c r="B118" s="3">
        <f>B122+B121+B120</f>
        <v>32064803.060000002</v>
      </c>
      <c r="C118" s="3">
        <f>C122+C121+C120</f>
        <v>19375087.309999999</v>
      </c>
      <c r="D118" s="3">
        <f>D122+D121+D120+D119</f>
        <v>16014653.51</v>
      </c>
      <c r="E118" s="3">
        <f t="shared" ref="E118:F118" si="20">E122+E121+E120</f>
        <v>157.5428008321654</v>
      </c>
      <c r="F118" s="3">
        <f t="shared" si="20"/>
        <v>7052.8481005244284</v>
      </c>
    </row>
    <row r="119" spans="1:6" s="45" customFormat="1" ht="25.5">
      <c r="A119" s="16" t="s">
        <v>142</v>
      </c>
      <c r="B119" s="4">
        <v>0</v>
      </c>
      <c r="C119" s="4">
        <v>0</v>
      </c>
      <c r="D119" s="4">
        <v>4080188.01</v>
      </c>
      <c r="E119" s="4"/>
      <c r="F119" s="4"/>
    </row>
    <row r="120" spans="1:6" s="45" customFormat="1" ht="63.75">
      <c r="A120" s="16" t="s">
        <v>124</v>
      </c>
      <c r="B120" s="4">
        <v>18612600</v>
      </c>
      <c r="C120" s="4">
        <v>16170800</v>
      </c>
      <c r="D120" s="4">
        <v>10520160</v>
      </c>
      <c r="E120" s="23">
        <f t="shared" si="13"/>
        <v>86.880930122605122</v>
      </c>
      <c r="F120" s="23">
        <f t="shared" si="17"/>
        <v>153.71249106477467</v>
      </c>
    </row>
    <row r="121" spans="1:6" s="45" customFormat="1" ht="38.25">
      <c r="A121" s="16" t="s">
        <v>127</v>
      </c>
      <c r="B121" s="4">
        <v>2422593</v>
      </c>
      <c r="C121" s="4">
        <v>1291777.25</v>
      </c>
      <c r="D121" s="4">
        <v>1386204.93</v>
      </c>
      <c r="E121" s="23">
        <f t="shared" si="13"/>
        <v>53.322091246858214</v>
      </c>
      <c r="F121" s="23">
        <f t="shared" si="17"/>
        <v>93.188043271495218</v>
      </c>
    </row>
    <row r="122" spans="1:6" s="45" customFormat="1">
      <c r="A122" s="16" t="s">
        <v>125</v>
      </c>
      <c r="B122" s="4">
        <v>11029610.060000001</v>
      </c>
      <c r="C122" s="4">
        <v>1912510.06</v>
      </c>
      <c r="D122" s="4">
        <v>28100.57</v>
      </c>
      <c r="E122" s="23">
        <f t="shared" si="13"/>
        <v>17.339779462702058</v>
      </c>
      <c r="F122" s="23">
        <f t="shared" si="17"/>
        <v>6805.9475661881588</v>
      </c>
    </row>
    <row r="123" spans="1:6" s="45" customFormat="1">
      <c r="A123" s="38" t="s">
        <v>83</v>
      </c>
      <c r="B123" s="3">
        <f>B124</f>
        <v>600000</v>
      </c>
      <c r="C123" s="3">
        <f>C124</f>
        <v>159680</v>
      </c>
      <c r="D123" s="3">
        <f>D124</f>
        <v>730189.45</v>
      </c>
      <c r="E123" s="23">
        <f t="shared" si="13"/>
        <v>26.613333333333333</v>
      </c>
      <c r="F123" s="23">
        <f t="shared" si="17"/>
        <v>21.868297330233958</v>
      </c>
    </row>
    <row r="124" spans="1:6" s="45" customFormat="1">
      <c r="A124" s="16" t="s">
        <v>126</v>
      </c>
      <c r="B124" s="4">
        <v>600000</v>
      </c>
      <c r="C124" s="4">
        <v>159680</v>
      </c>
      <c r="D124" s="4">
        <v>730189.45</v>
      </c>
      <c r="E124" s="23">
        <f t="shared" si="13"/>
        <v>26.613333333333333</v>
      </c>
      <c r="F124" s="23">
        <f t="shared" si="17"/>
        <v>21.868297330233958</v>
      </c>
    </row>
    <row r="125" spans="1:6" s="45" customFormat="1" ht="25.5">
      <c r="A125" s="38" t="s">
        <v>87</v>
      </c>
      <c r="B125" s="6">
        <f>B127+B126</f>
        <v>1006477.67</v>
      </c>
      <c r="C125" s="6">
        <f>C127+C126</f>
        <v>1006477.65</v>
      </c>
      <c r="D125" s="6">
        <f>D127+D126</f>
        <v>0</v>
      </c>
      <c r="E125" s="23">
        <f t="shared" si="13"/>
        <v>99.999998012871956</v>
      </c>
      <c r="F125" s="23" t="e">
        <f t="shared" si="17"/>
        <v>#DIV/0!</v>
      </c>
    </row>
    <row r="126" spans="1:6" s="45" customFormat="1">
      <c r="A126" s="16" t="s">
        <v>158</v>
      </c>
      <c r="B126" s="2">
        <v>1006477.67</v>
      </c>
      <c r="C126" s="4">
        <v>1006477.65</v>
      </c>
      <c r="D126" s="4">
        <v>0</v>
      </c>
      <c r="E126" s="23">
        <f t="shared" si="13"/>
        <v>99.999998012871956</v>
      </c>
      <c r="F126" s="23" t="e">
        <f t="shared" si="17"/>
        <v>#DIV/0!</v>
      </c>
    </row>
    <row r="127" spans="1:6" s="45" customFormat="1">
      <c r="A127" s="16" t="s">
        <v>89</v>
      </c>
      <c r="B127" s="4"/>
      <c r="C127" s="4"/>
      <c r="D127" s="4"/>
      <c r="E127" s="23" t="e">
        <f t="shared" si="13"/>
        <v>#DIV/0!</v>
      </c>
      <c r="F127" s="23" t="e">
        <f t="shared" si="17"/>
        <v>#DIV/0!</v>
      </c>
    </row>
    <row r="128" spans="1:6" s="45" customFormat="1" ht="25.5">
      <c r="A128" s="38" t="s">
        <v>88</v>
      </c>
      <c r="B128" s="3">
        <f>B131+B130+B129</f>
        <v>-7868172.2200000007</v>
      </c>
      <c r="C128" s="3">
        <f>C131+C130+C129</f>
        <v>-7868172.2200000007</v>
      </c>
      <c r="D128" s="3">
        <f>SUM(D131)</f>
        <v>-1641744.06</v>
      </c>
      <c r="E128" s="23">
        <f>C128/B128*100</f>
        <v>100</v>
      </c>
      <c r="F128" s="23">
        <f t="shared" si="17"/>
        <v>479.25693241125538</v>
      </c>
    </row>
    <row r="129" spans="1:7" s="45" customFormat="1" ht="38.25">
      <c r="A129" s="16" t="s">
        <v>143</v>
      </c>
      <c r="B129" s="4">
        <v>-715095.11</v>
      </c>
      <c r="C129" s="4">
        <v>-715095.11</v>
      </c>
      <c r="D129" s="3">
        <v>0</v>
      </c>
      <c r="E129" s="23">
        <f t="shared" ref="E129:E130" si="21">C129/B129*100</f>
        <v>100</v>
      </c>
      <c r="F129" s="23" t="e">
        <f t="shared" si="17"/>
        <v>#DIV/0!</v>
      </c>
    </row>
    <row r="130" spans="1:7" s="45" customFormat="1" ht="63.75">
      <c r="A130" s="16" t="s">
        <v>144</v>
      </c>
      <c r="B130" s="4">
        <v>-128522.88</v>
      </c>
      <c r="C130" s="4">
        <v>-128522.88</v>
      </c>
      <c r="D130" s="3">
        <v>0</v>
      </c>
      <c r="E130" s="23">
        <f t="shared" si="21"/>
        <v>100</v>
      </c>
      <c r="F130" s="23" t="e">
        <f t="shared" si="17"/>
        <v>#DIV/0!</v>
      </c>
    </row>
    <row r="131" spans="1:7" s="45" customFormat="1" ht="25.5">
      <c r="A131" s="16" t="s">
        <v>145</v>
      </c>
      <c r="B131" s="2">
        <v>-7024554.2300000004</v>
      </c>
      <c r="C131" s="2">
        <v>-7024554.2300000004</v>
      </c>
      <c r="D131" s="4">
        <v>-1641744.06</v>
      </c>
      <c r="E131" s="23">
        <f>C131/B131*100</f>
        <v>100</v>
      </c>
      <c r="F131" s="23">
        <f t="shared" si="17"/>
        <v>427.87145701626599</v>
      </c>
    </row>
    <row r="132" spans="1:7" s="44" customFormat="1">
      <c r="A132" s="55" t="s">
        <v>65</v>
      </c>
      <c r="B132" s="6">
        <f>B55+B56</f>
        <v>889971961.63</v>
      </c>
      <c r="C132" s="6">
        <f>C55+C56</f>
        <v>405942969.52999997</v>
      </c>
      <c r="D132" s="67">
        <f>D55+D56</f>
        <v>364448200.82999998</v>
      </c>
      <c r="E132" s="23">
        <f>C132/B132*100</f>
        <v>45.61300659253444</v>
      </c>
      <c r="F132" s="23">
        <f>C132/D132*100</f>
        <v>111.38564235068225</v>
      </c>
      <c r="G132" s="50"/>
    </row>
    <row r="133" spans="1:7" s="45" customFormat="1">
      <c r="A133" s="16" t="s">
        <v>23</v>
      </c>
      <c r="B133" s="2"/>
      <c r="C133" s="2"/>
      <c r="D133" s="2"/>
      <c r="E133" s="23"/>
      <c r="F133" s="23"/>
    </row>
    <row r="134" spans="1:7" s="45" customFormat="1">
      <c r="A134" s="38" t="s">
        <v>24</v>
      </c>
      <c r="B134" s="29">
        <v>91781333.319999993</v>
      </c>
      <c r="C134" s="29">
        <v>43042495.140000001</v>
      </c>
      <c r="D134" s="14">
        <f>D135+D136+D137</f>
        <v>36131654.299999997</v>
      </c>
      <c r="E134" s="23">
        <f t="shared" ref="E134:E164" si="22">C134/B134*100</f>
        <v>46.896785634972517</v>
      </c>
      <c r="F134" s="23">
        <f t="shared" ref="F134:F162" si="23">C134/D134*100</f>
        <v>119.12683206426007</v>
      </c>
    </row>
    <row r="135" spans="1:7" s="45" customFormat="1">
      <c r="A135" s="16" t="s">
        <v>25</v>
      </c>
      <c r="B135" s="26">
        <v>72946962</v>
      </c>
      <c r="C135" s="9">
        <v>33957825.880000003</v>
      </c>
      <c r="D135" s="2">
        <v>29855721.710000001</v>
      </c>
      <c r="E135" s="23">
        <f t="shared" si="22"/>
        <v>46.551391516482902</v>
      </c>
      <c r="F135" s="23">
        <f t="shared" si="23"/>
        <v>113.73975886379604</v>
      </c>
    </row>
    <row r="136" spans="1:7" s="45" customFormat="1">
      <c r="A136" s="16" t="s">
        <v>26</v>
      </c>
      <c r="B136" s="27">
        <v>3040042</v>
      </c>
      <c r="C136" s="9">
        <v>1529276.5</v>
      </c>
      <c r="D136" s="2">
        <v>827210.66</v>
      </c>
      <c r="E136" s="23">
        <f t="shared" si="22"/>
        <v>50.304453030583133</v>
      </c>
      <c r="F136" s="23">
        <f t="shared" si="23"/>
        <v>184.87146913701523</v>
      </c>
    </row>
    <row r="137" spans="1:7" s="45" customFormat="1">
      <c r="A137" s="16" t="s">
        <v>27</v>
      </c>
      <c r="B137" s="27">
        <f>B134-B135-B136</f>
        <v>15794329.319999993</v>
      </c>
      <c r="C137" s="2">
        <f>C134-C135-C136</f>
        <v>7555392.7599999979</v>
      </c>
      <c r="D137" s="2">
        <v>5448721.9299999997</v>
      </c>
      <c r="E137" s="23">
        <f t="shared" si="22"/>
        <v>47.836110080551379</v>
      </c>
      <c r="F137" s="23">
        <f t="shared" si="23"/>
        <v>138.66357757038261</v>
      </c>
    </row>
    <row r="138" spans="1:7" s="45" customFormat="1">
      <c r="A138" s="38" t="s">
        <v>28</v>
      </c>
      <c r="B138" s="28">
        <v>1779600</v>
      </c>
      <c r="C138" s="28">
        <v>668725.54</v>
      </c>
      <c r="D138" s="6">
        <v>477123.45</v>
      </c>
      <c r="E138" s="23">
        <f t="shared" si="22"/>
        <v>37.577294897729828</v>
      </c>
      <c r="F138" s="23">
        <f t="shared" si="23"/>
        <v>140.1577600094902</v>
      </c>
    </row>
    <row r="139" spans="1:7" s="45" customFormat="1">
      <c r="A139" s="38" t="s">
        <v>29</v>
      </c>
      <c r="B139" s="28">
        <v>7793446</v>
      </c>
      <c r="C139" s="28">
        <v>2552376.84</v>
      </c>
      <c r="D139" s="6">
        <v>2339821.16</v>
      </c>
      <c r="E139" s="23">
        <f t="shared" si="22"/>
        <v>32.750298648377111</v>
      </c>
      <c r="F139" s="23">
        <f t="shared" si="23"/>
        <v>109.08427035508986</v>
      </c>
    </row>
    <row r="140" spans="1:7" s="45" customFormat="1">
      <c r="A140" s="38" t="s">
        <v>30</v>
      </c>
      <c r="B140" s="15">
        <f>SUM(B141:B145)</f>
        <v>132284695.49000001</v>
      </c>
      <c r="C140" s="15">
        <f>SUM(C141:C145)</f>
        <v>19860304.329999998</v>
      </c>
      <c r="D140" s="15">
        <f>SUM(D141:D145)</f>
        <v>18568941.459999997</v>
      </c>
      <c r="E140" s="23">
        <f t="shared" si="22"/>
        <v>15.013304643016189</v>
      </c>
      <c r="F140" s="23">
        <f t="shared" si="23"/>
        <v>106.95442372297728</v>
      </c>
    </row>
    <row r="141" spans="1:7" s="45" customFormat="1">
      <c r="A141" s="16" t="s">
        <v>84</v>
      </c>
      <c r="B141" s="2">
        <v>500000</v>
      </c>
      <c r="C141" s="2">
        <v>318482.61</v>
      </c>
      <c r="D141" s="2">
        <v>336806</v>
      </c>
      <c r="E141" s="23">
        <f t="shared" si="22"/>
        <v>63.696522000000002</v>
      </c>
      <c r="F141" s="23">
        <f t="shared" si="23"/>
        <v>94.559660457355264</v>
      </c>
    </row>
    <row r="142" spans="1:7" s="45" customFormat="1">
      <c r="A142" s="16" t="s">
        <v>31</v>
      </c>
      <c r="B142" s="2">
        <v>773453.3</v>
      </c>
      <c r="C142" s="2">
        <v>0</v>
      </c>
      <c r="D142" s="2">
        <v>285852</v>
      </c>
      <c r="E142" s="23">
        <f t="shared" si="22"/>
        <v>0</v>
      </c>
      <c r="F142" s="23">
        <f t="shared" si="23"/>
        <v>0</v>
      </c>
    </row>
    <row r="143" spans="1:7" s="45" customFormat="1">
      <c r="A143" s="16" t="s">
        <v>32</v>
      </c>
      <c r="B143" s="2">
        <v>126328043.76000001</v>
      </c>
      <c r="C143" s="2">
        <v>18910821.719999999</v>
      </c>
      <c r="D143" s="2">
        <v>16764915.720000001</v>
      </c>
      <c r="E143" s="23">
        <f t="shared" si="22"/>
        <v>14.969614946248255</v>
      </c>
      <c r="F143" s="23">
        <f t="shared" si="23"/>
        <v>112.79998083998717</v>
      </c>
    </row>
    <row r="144" spans="1:7" s="45" customFormat="1">
      <c r="A144" s="16" t="s">
        <v>53</v>
      </c>
      <c r="B144" s="7">
        <v>3796198.43</v>
      </c>
      <c r="C144" s="7">
        <v>0</v>
      </c>
      <c r="D144" s="2">
        <v>48000</v>
      </c>
      <c r="E144" s="23">
        <f t="shared" si="22"/>
        <v>0</v>
      </c>
      <c r="F144" s="23">
        <f t="shared" si="23"/>
        <v>0</v>
      </c>
    </row>
    <row r="145" spans="1:6" s="45" customFormat="1">
      <c r="A145" s="16" t="s">
        <v>33</v>
      </c>
      <c r="B145" s="7">
        <v>887000</v>
      </c>
      <c r="C145" s="9">
        <v>631000</v>
      </c>
      <c r="D145" s="2">
        <v>1133367.74</v>
      </c>
      <c r="E145" s="23">
        <f t="shared" si="22"/>
        <v>71.138669673055247</v>
      </c>
      <c r="F145" s="23">
        <f t="shared" si="23"/>
        <v>55.674780367403088</v>
      </c>
    </row>
    <row r="146" spans="1:6" s="45" customFormat="1">
      <c r="A146" s="38" t="s">
        <v>34</v>
      </c>
      <c r="B146" s="15">
        <f>SUM(B147:B150)</f>
        <v>45494797.049999997</v>
      </c>
      <c r="C146" s="15">
        <f>SUM(C147:C150)</f>
        <v>9199365.5600000005</v>
      </c>
      <c r="D146" s="15">
        <f>SUM(D147:D150)</f>
        <v>12441140.559999999</v>
      </c>
      <c r="E146" s="23">
        <f t="shared" si="22"/>
        <v>20.220698094091183</v>
      </c>
      <c r="F146" s="23">
        <f t="shared" si="23"/>
        <v>73.943104457618972</v>
      </c>
    </row>
    <row r="147" spans="1:6" s="45" customFormat="1">
      <c r="A147" s="16" t="s">
        <v>35</v>
      </c>
      <c r="B147" s="7">
        <v>150000</v>
      </c>
      <c r="C147" s="9">
        <v>31170.39</v>
      </c>
      <c r="D147" s="2">
        <v>32503.07</v>
      </c>
      <c r="E147" s="23">
        <f t="shared" si="22"/>
        <v>20.780260000000002</v>
      </c>
      <c r="F147" s="23">
        <f t="shared" si="23"/>
        <v>95.899833461885294</v>
      </c>
    </row>
    <row r="148" spans="1:6" s="45" customFormat="1">
      <c r="A148" s="16" t="s">
        <v>36</v>
      </c>
      <c r="B148" s="7">
        <v>16296523.199999999</v>
      </c>
      <c r="C148" s="9">
        <v>885132.4</v>
      </c>
      <c r="D148" s="2">
        <v>7513138.2199999997</v>
      </c>
      <c r="E148" s="23">
        <f t="shared" si="22"/>
        <v>5.4314186476290844</v>
      </c>
      <c r="F148" s="23">
        <f t="shared" si="23"/>
        <v>11.781127593843204</v>
      </c>
    </row>
    <row r="149" spans="1:6" s="45" customFormat="1">
      <c r="A149" s="16" t="s">
        <v>37</v>
      </c>
      <c r="B149" s="7">
        <v>24334515.850000001</v>
      </c>
      <c r="C149" s="9">
        <v>5922367.21</v>
      </c>
      <c r="D149" s="2">
        <v>3219461.91</v>
      </c>
      <c r="E149" s="23">
        <f t="shared" si="22"/>
        <v>24.33731267351267</v>
      </c>
      <c r="F149" s="23">
        <f t="shared" si="23"/>
        <v>183.9551880270576</v>
      </c>
    </row>
    <row r="150" spans="1:6" s="45" customFormat="1">
      <c r="A150" s="16" t="s">
        <v>62</v>
      </c>
      <c r="B150" s="7">
        <v>4713758</v>
      </c>
      <c r="C150" s="9">
        <v>2360695.56</v>
      </c>
      <c r="D150" s="2">
        <v>1676037.36</v>
      </c>
      <c r="E150" s="23">
        <f t="shared" si="22"/>
        <v>50.08096639666271</v>
      </c>
      <c r="F150" s="23">
        <f t="shared" si="23"/>
        <v>140.84981733342744</v>
      </c>
    </row>
    <row r="151" spans="1:6" s="45" customFormat="1">
      <c r="A151" s="38" t="s">
        <v>66</v>
      </c>
      <c r="B151" s="15">
        <v>2580790.2000000002</v>
      </c>
      <c r="C151" s="6">
        <v>622242.19999999995</v>
      </c>
      <c r="D151" s="6">
        <v>0</v>
      </c>
      <c r="E151" s="23">
        <f t="shared" si="22"/>
        <v>24.110530177927672</v>
      </c>
      <c r="F151" s="23" t="e">
        <f t="shared" si="23"/>
        <v>#DIV/0!</v>
      </c>
    </row>
    <row r="152" spans="1:6" s="45" customFormat="1">
      <c r="A152" s="38" t="s">
        <v>38</v>
      </c>
      <c r="B152" s="28">
        <v>477645429.63</v>
      </c>
      <c r="C152" s="14">
        <v>265354357.27000001</v>
      </c>
      <c r="D152" s="14">
        <v>232055646.21000001</v>
      </c>
      <c r="E152" s="23">
        <f t="shared" si="22"/>
        <v>55.55467315484465</v>
      </c>
      <c r="F152" s="23">
        <f t="shared" si="23"/>
        <v>114.34945092000311</v>
      </c>
    </row>
    <row r="153" spans="1:6" s="45" customFormat="1">
      <c r="A153" s="16" t="s">
        <v>46</v>
      </c>
      <c r="B153" s="27">
        <v>463285197.89999998</v>
      </c>
      <c r="C153" s="2">
        <v>259265864.08000001</v>
      </c>
      <c r="D153" s="2">
        <v>228746120.62</v>
      </c>
      <c r="E153" s="23">
        <f t="shared" si="22"/>
        <v>55.962475221572369</v>
      </c>
      <c r="F153" s="23">
        <f t="shared" si="23"/>
        <v>113.34219062481952</v>
      </c>
    </row>
    <row r="154" spans="1:6" s="45" customFormat="1">
      <c r="A154" s="16" t="s">
        <v>25</v>
      </c>
      <c r="B154" s="26">
        <v>6724529</v>
      </c>
      <c r="C154" s="9">
        <v>2994281.46</v>
      </c>
      <c r="D154" s="2">
        <v>2459729.63</v>
      </c>
      <c r="E154" s="23">
        <f t="shared" si="22"/>
        <v>44.527749973269501</v>
      </c>
      <c r="F154" s="23">
        <f t="shared" si="23"/>
        <v>121.73213769027127</v>
      </c>
    </row>
    <row r="155" spans="1:6" s="45" customFormat="1">
      <c r="A155" s="38" t="s">
        <v>45</v>
      </c>
      <c r="B155" s="28">
        <v>132431386.13</v>
      </c>
      <c r="C155" s="14">
        <v>48901016.020000003</v>
      </c>
      <c r="D155" s="6">
        <v>47870843.049999997</v>
      </c>
      <c r="E155" s="23">
        <f t="shared" si="22"/>
        <v>36.925548730568138</v>
      </c>
      <c r="F155" s="23">
        <f t="shared" si="23"/>
        <v>102.15198418152782</v>
      </c>
    </row>
    <row r="156" spans="1:6" s="45" customFormat="1">
      <c r="A156" s="16" t="s">
        <v>46</v>
      </c>
      <c r="B156" s="27">
        <v>116255206.54000001</v>
      </c>
      <c r="C156" s="2">
        <v>42653311.530000001</v>
      </c>
      <c r="D156" s="2">
        <v>36581461.75</v>
      </c>
      <c r="E156" s="23">
        <f t="shared" si="22"/>
        <v>36.689377447645107</v>
      </c>
      <c r="F156" s="23">
        <f t="shared" si="23"/>
        <v>116.59816062434957</v>
      </c>
    </row>
    <row r="157" spans="1:6" s="45" customFormat="1">
      <c r="A157" s="38" t="s">
        <v>39</v>
      </c>
      <c r="B157" s="15">
        <f>SUM(B158:B161)</f>
        <v>49101063.920000002</v>
      </c>
      <c r="C157" s="15">
        <f>SUM(C158:C161)</f>
        <v>37166872.880000003</v>
      </c>
      <c r="D157" s="15">
        <f>D158+D159+D160+D161</f>
        <v>11818859.51</v>
      </c>
      <c r="E157" s="23">
        <f t="shared" si="22"/>
        <v>75.694638593892208</v>
      </c>
      <c r="F157" s="23">
        <f t="shared" si="23"/>
        <v>314.47089161651269</v>
      </c>
    </row>
    <row r="158" spans="1:6" s="45" customFormat="1">
      <c r="A158" s="16" t="s">
        <v>40</v>
      </c>
      <c r="B158" s="7">
        <v>0</v>
      </c>
      <c r="C158" s="9">
        <v>0</v>
      </c>
      <c r="D158" s="2">
        <v>0</v>
      </c>
      <c r="E158" s="23" t="e">
        <f t="shared" si="22"/>
        <v>#DIV/0!</v>
      </c>
      <c r="F158" s="23" t="e">
        <f t="shared" si="23"/>
        <v>#DIV/0!</v>
      </c>
    </row>
    <row r="159" spans="1:6" s="45" customFormat="1">
      <c r="A159" s="16" t="s">
        <v>41</v>
      </c>
      <c r="B159" s="7">
        <v>9759092.8900000006</v>
      </c>
      <c r="C159" s="8">
        <v>4996422.42</v>
      </c>
      <c r="D159" s="2">
        <v>4691053.2699999996</v>
      </c>
      <c r="E159" s="23">
        <f t="shared" si="22"/>
        <v>51.197611051737823</v>
      </c>
      <c r="F159" s="23">
        <f t="shared" si="23"/>
        <v>106.50960738290658</v>
      </c>
    </row>
    <row r="160" spans="1:6" s="45" customFormat="1">
      <c r="A160" s="16" t="s">
        <v>42</v>
      </c>
      <c r="B160" s="7">
        <v>38947832.57</v>
      </c>
      <c r="C160" s="8">
        <v>32032312</v>
      </c>
      <c r="D160" s="2">
        <v>6867436.2400000002</v>
      </c>
      <c r="E160" s="23">
        <f t="shared" si="22"/>
        <v>82.24414527414099</v>
      </c>
      <c r="F160" s="23">
        <f t="shared" si="23"/>
        <v>466.4377051427856</v>
      </c>
    </row>
    <row r="161" spans="1:6" s="45" customFormat="1">
      <c r="A161" s="16" t="s">
        <v>54</v>
      </c>
      <c r="B161" s="7">
        <v>394138.46</v>
      </c>
      <c r="C161" s="8">
        <v>138138.46</v>
      </c>
      <c r="D161" s="2">
        <v>260370</v>
      </c>
      <c r="E161" s="23">
        <f t="shared" si="22"/>
        <v>35.048206155775816</v>
      </c>
      <c r="F161" s="23">
        <f t="shared" si="23"/>
        <v>53.054676037945988</v>
      </c>
    </row>
    <row r="162" spans="1:6" s="45" customFormat="1" ht="12" customHeight="1">
      <c r="A162" s="38" t="s">
        <v>43</v>
      </c>
      <c r="B162" s="28">
        <v>1188970</v>
      </c>
      <c r="C162" s="14">
        <v>947970</v>
      </c>
      <c r="D162" s="6">
        <v>3278831.4</v>
      </c>
      <c r="E162" s="23">
        <f t="shared" si="22"/>
        <v>79.730354844949829</v>
      </c>
      <c r="F162" s="23">
        <f t="shared" si="23"/>
        <v>28.91182510939721</v>
      </c>
    </row>
    <row r="163" spans="1:6" s="45" customFormat="1" hidden="1">
      <c r="A163" s="16" t="s">
        <v>67</v>
      </c>
      <c r="B163" s="2">
        <v>0</v>
      </c>
      <c r="C163" s="2">
        <v>0</v>
      </c>
      <c r="D163" s="2">
        <v>0</v>
      </c>
      <c r="E163" s="23" t="e">
        <f t="shared" si="22"/>
        <v>#DIV/0!</v>
      </c>
      <c r="F163" s="23" t="e">
        <f>C163/D163*100</f>
        <v>#DIV/0!</v>
      </c>
    </row>
    <row r="164" spans="1:6" s="44" customFormat="1">
      <c r="A164" s="55" t="s">
        <v>64</v>
      </c>
      <c r="B164" s="6">
        <f>B163+B162+B157+B155+B152+B151+B146+B140+B139+B138+B134</f>
        <v>942081511.74000001</v>
      </c>
      <c r="C164" s="6">
        <f>C163+C162+C157+C155+C152+C151+C146+C140+C139+C138+C134</f>
        <v>428315725.77999997</v>
      </c>
      <c r="D164" s="6">
        <f>D163+D162+D157+D155+D152+D151+D146+D140+D139+D138+D134</f>
        <v>364982861.10000002</v>
      </c>
      <c r="E164" s="23">
        <f t="shared" si="22"/>
        <v>45.464826603900974</v>
      </c>
      <c r="F164" s="23">
        <f>C164/D164*100</f>
        <v>117.35228456731497</v>
      </c>
    </row>
    <row r="165" spans="1:6" s="45" customFormat="1">
      <c r="A165" s="16" t="s">
        <v>44</v>
      </c>
      <c r="B165" s="4">
        <f>B132-B164</f>
        <v>-52109550.110000014</v>
      </c>
      <c r="C165" s="4">
        <f>C132-C164</f>
        <v>-22372756.25</v>
      </c>
      <c r="D165" s="4">
        <f>D132-D164</f>
        <v>-534660.27000004053</v>
      </c>
      <c r="E165" s="17"/>
      <c r="F165" s="17"/>
    </row>
    <row r="166" spans="1:6">
      <c r="A166" s="18"/>
      <c r="B166" s="19"/>
      <c r="C166" s="20"/>
      <c r="D166" s="68"/>
      <c r="E166" s="21"/>
      <c r="F166" s="21"/>
    </row>
    <row r="167" spans="1:6">
      <c r="A167" s="71" t="s">
        <v>148</v>
      </c>
      <c r="B167" s="71"/>
      <c r="C167" s="71"/>
      <c r="D167" s="71"/>
      <c r="E167" s="71"/>
      <c r="F167" s="71"/>
    </row>
    <row r="168" spans="1:6">
      <c r="A168" s="22"/>
      <c r="E168" s="22"/>
      <c r="F168" s="22"/>
    </row>
    <row r="169" spans="1:6">
      <c r="A169" s="22"/>
      <c r="E169" s="22"/>
      <c r="F169" s="22"/>
    </row>
    <row r="170" spans="1:6">
      <c r="A170" s="22"/>
      <c r="E170" s="22"/>
      <c r="F170" s="22"/>
    </row>
    <row r="171" spans="1:6">
      <c r="A171" s="22"/>
      <c r="B171" s="35"/>
      <c r="C171" s="35"/>
      <c r="E171" s="22"/>
      <c r="F171" s="22"/>
    </row>
    <row r="172" spans="1:6">
      <c r="A172" s="22"/>
      <c r="E172" s="22"/>
      <c r="F172" s="22"/>
    </row>
    <row r="173" spans="1:6">
      <c r="A173" s="22"/>
      <c r="E173" s="22"/>
      <c r="F173" s="22"/>
    </row>
    <row r="174" spans="1:6">
      <c r="A174" s="22"/>
      <c r="E174" s="22"/>
      <c r="F174" s="22"/>
    </row>
    <row r="175" spans="1:6">
      <c r="A175" s="22"/>
      <c r="E175" s="22"/>
      <c r="F175" s="22"/>
    </row>
    <row r="176" spans="1:6">
      <c r="A176" s="22"/>
      <c r="E176" s="22"/>
      <c r="F176" s="22"/>
    </row>
    <row r="177" spans="1:6">
      <c r="A177" s="22"/>
      <c r="E177" s="22"/>
      <c r="F177" s="22"/>
    </row>
    <row r="178" spans="1:6">
      <c r="A178" s="22"/>
      <c r="E178" s="22"/>
      <c r="F178" s="22"/>
    </row>
    <row r="179" spans="1:6">
      <c r="A179" s="22"/>
      <c r="E179" s="22"/>
      <c r="F179" s="22"/>
    </row>
    <row r="180" spans="1:6">
      <c r="A180" s="22"/>
      <c r="E180" s="22"/>
      <c r="F180" s="22"/>
    </row>
    <row r="181" spans="1:6">
      <c r="A181" s="22"/>
      <c r="E181" s="22"/>
      <c r="F181" s="22"/>
    </row>
    <row r="182" spans="1:6">
      <c r="A182" s="22"/>
      <c r="E182" s="22"/>
      <c r="F182" s="22"/>
    </row>
    <row r="183" spans="1:6">
      <c r="A183" s="22"/>
      <c r="E183" s="22"/>
      <c r="F183" s="22"/>
    </row>
    <row r="184" spans="1:6">
      <c r="A184" s="22"/>
      <c r="E184" s="22"/>
      <c r="F184" s="22"/>
    </row>
    <row r="185" spans="1:6">
      <c r="A185" s="22"/>
      <c r="E185" s="22"/>
      <c r="F185" s="22"/>
    </row>
  </sheetData>
  <mergeCells count="3">
    <mergeCell ref="A1:F1"/>
    <mergeCell ref="E2:F2"/>
    <mergeCell ref="A167:F167"/>
  </mergeCells>
  <phoneticPr fontId="0" type="noConversion"/>
  <pageMargins left="0.70866141732283472" right="0.39370078740157483" top="0.27559055118110237" bottom="0.3149606299212598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01.07.2024</vt:lpstr>
      <vt:lpstr>'01.07.2024'!Область_печати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</dc:creator>
  <cp:lastModifiedBy>RePack by SPecialiST</cp:lastModifiedBy>
  <cp:lastPrinted>2024-06-13T13:44:49Z</cp:lastPrinted>
  <dcterms:created xsi:type="dcterms:W3CDTF">2006-03-13T07:15:44Z</dcterms:created>
  <dcterms:modified xsi:type="dcterms:W3CDTF">2024-07-01T12:09:52Z</dcterms:modified>
</cp:coreProperties>
</file>