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30" yWindow="315" windowWidth="15330" windowHeight="1131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<sst xmlns="http://schemas.openxmlformats.org/spreadsheetml/2006/main" count="274" uniqueCount="218">
  <si>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</si>
  <si>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</si>
  <si>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</si>
  <si>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</si>
  <si>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</si>
  <si>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</si>
  <si>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</si>
  <si>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</si>
  <si>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</si>
  <si>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</si>
  <si>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</si>
  <si>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</si>
  <si>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</si>
  <si>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</si>
  <si>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</si>
  <si>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</si>
  <si>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</si>
  <si>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</si>
  <si>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</si>
  <si>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</si>
  <si>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</si>
  <si>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</si>
  <si>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</si>
  <si>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</si>
  <si>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</si>
  <si>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</si>
  <si>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</si>
  <si>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</si>
  <si>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</si>
  <si>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</si>
  <si>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</si>
  <si>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</si>
  <si>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</si>
  <si>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</si>
  <si>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</si>
  <si>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</si>
  <si>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</si>
  <si>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</si>
  <si>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</si>
  <si>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</si>
  <si>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</si>
  <si>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</si>
  <si>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</si>
  <si>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</si>
  <si>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</si>
  <si>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</si>
  <si>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</si>
  <si>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</si>
  <si>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</si>
  <si>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</si>
  <si>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</si>
  <si>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</si>
  <si>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</si>
  <si>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</si>
  <si>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</si>
  <si>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</si>
  <si>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</si>
  <si>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</si>
  <si>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</si>
  <si>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</si>
  <si>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</si>
  <si>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</si>
  <si>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</si>
  <si>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</si>
  <si>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</si>
  <si>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</si>
  <si>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</si>
  <si>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</si>
  <si>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</si>
  <si>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</si>
  <si>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</si>
  <si>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</si>
  <si>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</si>
  <si>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</si>
  <si>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</si>
  <si>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</si>
  <si>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</si>
  <si>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</si>
  <si>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</si>
  <si>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</si>
  <si>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</si>
  <si>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</si>
  <si>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</si>
  <si>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</si>
  <si>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</si>
  <si>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</si>
  <si>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</si>
  <si>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</si>
  <si>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</si>
  <si>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</si>
  <si>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</si>
  <si>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</si>
  <si>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</si>
  <si>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</si>
  <si>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</si>
  <si>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</si>
  <si>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</si>
  <si>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</si>
  <si>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</si>
  <si>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</si>
  <si>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</si>
  <si>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</si>
  <si>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</si>
  <si>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</si>
  <si>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</si>
  <si>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</si>
  <si>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</si>
  <si>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</si>
  <si>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</si>
  <si>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</si>
  <si>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</si>
  <si>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</si>
  <si>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</si>
  <si>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</si>
  <si>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</si>
  <si>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</si>
  <si>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</si>
  <si>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</si>
  <si>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</si>
  <si>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</si>
  <si>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</si>
  <si>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</si>
  <si>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</si>
  <si>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</si>
  <si>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</si>
  <si>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</si>
  <si>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</si>
  <si>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</si>
  <si>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</si>
  <si>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</si>
  <si>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</si>
  <si>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</si>
  <si>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</si>
  <si>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</si>
  <si>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</si>
  <si>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</si>
  <si>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</si>
  <si>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</si>
  <si>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</si>
  <si>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</si>
  <si>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</si>
  <si>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</si>
  <si>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</si>
  <si>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</si>
  <si>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</si>
  <si>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</si>
  <si>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</si>
  <si>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</si>
  <si>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</si>
  <si>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</si>
  <si>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</si>
  <si>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</si>
  <si>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</si>
  <si>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</si>
  <si>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</si>
  <si>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</si>
  <si>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</si>
  <si>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</si>
  <si>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</si>
  <si>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</si>
  <si>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</si>
  <si>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</si>
  <si>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</si>
  <si>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</si>
  <si>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</si>
  <si>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</si>
  <si>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</si>
  <si>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</si>
  <si>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</si>
  <si>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</si>
  <si>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</si>
  <si>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</si>
  <si>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</si>
  <si>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</si>
  <si>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</si>
  <si>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</si>
  <si>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</si>
  <si>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</si>
  <si>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</si>
  <si>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</si>
  <si>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</si>
  <si>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</si>
  <si>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</si>
  <si>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</si>
  <si>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</si>
  <si>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</si>
  <si>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</si>
  <si>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</si>
  <si>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</si>
  <si>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</si>
  <si>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</si>
  <si>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</si>
  <si>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</si>
  <si>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</si>
  <si>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</si>
  <si>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</si>
  <si>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</si>
  <si>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</si>
  <si>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</si>
  <si>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</si>
  <si>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</si>
  <si>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</si>
  <si>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</si>
  <si>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</si>
  <si>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</si>
  <si>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</si>
  <si>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</si>
  <si>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</si>
  <si>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</si>
  <si>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</si>
  <si>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</si>
  <si>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</si>
  <si>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</si>
  <si>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</si>
  <si>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</si>
  <si>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</si>
  <si>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</si>
  <si>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18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</si>
</sst>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7" sqref="A47:XFD49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4" t="s">
        <v>217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5" t="s">
        <v>3</v>
      </c>
      <c r="B4" s="168" t="s">
        <v>208</v>
      </c>
      <c r="C4" s="171" t="s">
        <v>209</v>
      </c>
      <c r="D4" s="171" t="s">
        <v>210</v>
      </c>
      <c r="E4" s="156"/>
      <c r="F4" s="174" t="s">
        <v>4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6"/>
      <c r="AA4" s="2" t="s">
        <v>0</v>
      </c>
      <c r="AD4" s="35"/>
      <c r="AE4" s="35"/>
    </row>
    <row r="5" spans="1:32" s="2" customFormat="1" ht="87" customHeight="1" x14ac:dyDescent="0.25">
      <c r="A5" s="166"/>
      <c r="B5" s="169"/>
      <c r="C5" s="172"/>
      <c r="D5" s="172"/>
      <c r="E5" s="162" t="s">
        <v>212</v>
      </c>
      <c r="F5" s="160" t="s">
        <v>5</v>
      </c>
      <c r="G5" s="160" t="s">
        <v>6</v>
      </c>
      <c r="H5" s="160" t="s">
        <v>7</v>
      </c>
      <c r="I5" s="160" t="s">
        <v>8</v>
      </c>
      <c r="J5" s="160" t="s">
        <v>9</v>
      </c>
      <c r="K5" s="160" t="s">
        <v>10</v>
      </c>
      <c r="L5" s="160" t="s">
        <v>11</v>
      </c>
      <c r="M5" s="160" t="s">
        <v>12</v>
      </c>
      <c r="N5" s="160" t="s">
        <v>13</v>
      </c>
      <c r="O5" s="160" t="s">
        <v>14</v>
      </c>
      <c r="P5" s="160" t="s">
        <v>15</v>
      </c>
      <c r="Q5" s="160" t="s">
        <v>16</v>
      </c>
      <c r="R5" s="160" t="s">
        <v>17</v>
      </c>
      <c r="S5" s="160" t="s">
        <v>18</v>
      </c>
      <c r="T5" s="160" t="s">
        <v>19</v>
      </c>
      <c r="U5" s="160" t="s">
        <v>20</v>
      </c>
      <c r="V5" s="160" t="s">
        <v>21</v>
      </c>
      <c r="W5" s="160" t="s">
        <v>22</v>
      </c>
      <c r="X5" s="160" t="s">
        <v>23</v>
      </c>
      <c r="Y5" s="160" t="s">
        <v>24</v>
      </c>
      <c r="Z5" s="160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7"/>
      <c r="B6" s="170"/>
      <c r="C6" s="173"/>
      <c r="D6" s="173"/>
      <c r="E6" s="163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D6" s="35"/>
      <c r="AE6" s="35"/>
    </row>
    <row r="7" spans="1:32" s="2" customFormat="1" ht="30" hidden="1" customHeight="1" x14ac:dyDescent="0.25">
      <c r="A7" s="7" t="s">
        <v>26</v>
      </c>
      <c r="B7" s="136">
        <v>48111</v>
      </c>
      <c r="C7" s="136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6">
        <v>54735</v>
      </c>
      <c r="C8" s="136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0">
        <f>B8/B7</f>
        <v>1.137681611273929</v>
      </c>
      <c r="C9" s="150">
        <f t="shared" ref="C9:Z9" si="1">C8/C7</f>
        <v>1.1481025129388289</v>
      </c>
      <c r="D9" s="150">
        <f t="shared" si="1"/>
        <v>1.0091597697999453</v>
      </c>
      <c r="E9" s="90"/>
      <c r="F9" s="151">
        <f t="shared" si="1"/>
        <v>1</v>
      </c>
      <c r="G9" s="151">
        <f t="shared" si="1"/>
        <v>1.320476858345021</v>
      </c>
      <c r="H9" s="151">
        <f t="shared" si="1"/>
        <v>1.0238598610691634</v>
      </c>
      <c r="I9" s="151">
        <f t="shared" si="1"/>
        <v>1.1038831729173582</v>
      </c>
      <c r="J9" s="151">
        <f t="shared" si="1"/>
        <v>1.3707458363504708</v>
      </c>
      <c r="K9" s="151">
        <f t="shared" si="1"/>
        <v>1.0043276661514684</v>
      </c>
      <c r="L9" s="151">
        <f t="shared" si="1"/>
        <v>0.96117381489841991</v>
      </c>
      <c r="M9" s="151">
        <f t="shared" si="1"/>
        <v>1.3190118152524168</v>
      </c>
      <c r="N9" s="151">
        <f t="shared" si="1"/>
        <v>1.2740026304252521</v>
      </c>
      <c r="O9" s="151">
        <f t="shared" si="1"/>
        <v>1.4479768786127167</v>
      </c>
      <c r="P9" s="151">
        <f t="shared" si="1"/>
        <v>1.0962634578847372</v>
      </c>
      <c r="Q9" s="151">
        <f t="shared" si="1"/>
        <v>1.0220330495743615</v>
      </c>
      <c r="R9" s="151">
        <f t="shared" si="1"/>
        <v>1.2639484978540771</v>
      </c>
      <c r="S9" s="151">
        <f t="shared" si="1"/>
        <v>1.0405181002989041</v>
      </c>
      <c r="T9" s="151">
        <f t="shared" si="1"/>
        <v>1.3460456392622695</v>
      </c>
      <c r="U9" s="151">
        <f t="shared" si="1"/>
        <v>1.0214224507283634</v>
      </c>
      <c r="V9" s="151">
        <f t="shared" si="1"/>
        <v>1.0672797676669894</v>
      </c>
      <c r="W9" s="151">
        <f t="shared" si="1"/>
        <v>1.0160583941605839</v>
      </c>
      <c r="X9" s="151">
        <f t="shared" si="1"/>
        <v>1.1320954907161804</v>
      </c>
      <c r="Y9" s="151">
        <f t="shared" si="1"/>
        <v>1.2078919729932485</v>
      </c>
      <c r="Z9" s="151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6">
        <v>53686</v>
      </c>
      <c r="C10" s="136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1">
        <f t="shared" ref="B11:C11" si="3">B10/B8</f>
        <v>0.98083493194482507</v>
      </c>
      <c r="C11" s="151">
        <f t="shared" si="3"/>
        <v>0.94616480883244292</v>
      </c>
      <c r="D11" s="89">
        <f>C11/B11</f>
        <v>0.96465243846521931</v>
      </c>
      <c r="E11" s="90"/>
      <c r="F11" s="151">
        <f>F10/F8</f>
        <v>0.69148936170212771</v>
      </c>
      <c r="G11" s="151">
        <f>G10/G8</f>
        <v>1</v>
      </c>
      <c r="H11" s="151">
        <f t="shared" ref="H11:Z11" si="4">H10/H8</f>
        <v>1</v>
      </c>
      <c r="I11" s="151">
        <f t="shared" si="4"/>
        <v>0.91160553217077567</v>
      </c>
      <c r="J11" s="151">
        <f t="shared" si="4"/>
        <v>0.95314315900686752</v>
      </c>
      <c r="K11" s="151">
        <f t="shared" si="4"/>
        <v>1</v>
      </c>
      <c r="L11" s="151">
        <v>0.97</v>
      </c>
      <c r="M11" s="151">
        <f t="shared" si="4"/>
        <v>0.96970684039087951</v>
      </c>
      <c r="N11" s="151">
        <f t="shared" si="4"/>
        <v>0.95044735030970406</v>
      </c>
      <c r="O11" s="151">
        <f t="shared" si="4"/>
        <v>1</v>
      </c>
      <c r="P11" s="151">
        <v>0.94</v>
      </c>
      <c r="Q11" s="151">
        <f t="shared" si="4"/>
        <v>1</v>
      </c>
      <c r="R11" s="151">
        <f t="shared" si="4"/>
        <v>0.99434069043576678</v>
      </c>
      <c r="S11" s="151">
        <f>S10/S8</f>
        <v>1</v>
      </c>
      <c r="T11" s="151">
        <f t="shared" si="4"/>
        <v>0.99814212726428242</v>
      </c>
      <c r="U11" s="151">
        <f t="shared" si="4"/>
        <v>0.72818791946308725</v>
      </c>
      <c r="V11" s="151">
        <f t="shared" si="4"/>
        <v>0.98185941043083902</v>
      </c>
      <c r="W11" s="151">
        <v>0.97</v>
      </c>
      <c r="X11" s="151">
        <f t="shared" si="4"/>
        <v>0.92877225866916591</v>
      </c>
      <c r="Y11" s="151">
        <f t="shared" si="4"/>
        <v>0.99992547139343635</v>
      </c>
      <c r="Z11" s="151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6">
        <v>27592</v>
      </c>
      <c r="C12" s="136">
        <f>SUM(F12:Z12)</f>
        <v>28828</v>
      </c>
      <c r="D12" s="89">
        <f>C12/B12</f>
        <v>1.0447955929254857</v>
      </c>
      <c r="E12" s="90">
        <v>20</v>
      </c>
      <c r="F12" s="152">
        <v>1410</v>
      </c>
      <c r="G12" s="152">
        <v>1325</v>
      </c>
      <c r="H12" s="152">
        <v>2710</v>
      </c>
      <c r="I12" s="152">
        <v>1700</v>
      </c>
      <c r="J12" s="152">
        <v>590</v>
      </c>
      <c r="K12" s="152">
        <v>1998</v>
      </c>
      <c r="L12" s="152">
        <v>583</v>
      </c>
      <c r="M12" s="152">
        <v>2200</v>
      </c>
      <c r="N12" s="152">
        <v>732</v>
      </c>
      <c r="O12" s="152">
        <v>428</v>
      </c>
      <c r="P12" s="152">
        <v>368</v>
      </c>
      <c r="Q12" s="152">
        <v>790</v>
      </c>
      <c r="R12" s="152">
        <v>3534</v>
      </c>
      <c r="S12" s="152">
        <v>579</v>
      </c>
      <c r="T12" s="152">
        <v>2366</v>
      </c>
      <c r="U12" s="152">
        <v>676</v>
      </c>
      <c r="V12" s="152">
        <v>639</v>
      </c>
      <c r="W12" s="152"/>
      <c r="X12" s="152">
        <v>1500</v>
      </c>
      <c r="Y12" s="152">
        <v>3800</v>
      </c>
      <c r="Z12" s="152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6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6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6">
        <v>11053</v>
      </c>
      <c r="C16" s="88">
        <f t="shared" si="6"/>
        <v>11553.500000000002</v>
      </c>
      <c r="D16" s="89">
        <f>C16/B16</f>
        <v>1.0452818239392021</v>
      </c>
      <c r="E16" s="90"/>
      <c r="F16" s="131">
        <v>268.39999999999998</v>
      </c>
      <c r="G16" s="131">
        <v>181.8</v>
      </c>
      <c r="H16" s="131">
        <v>597.6</v>
      </c>
      <c r="I16" s="131">
        <v>1396.4</v>
      </c>
      <c r="J16" s="131">
        <v>363.2</v>
      </c>
      <c r="K16" s="131">
        <v>496.3</v>
      </c>
      <c r="L16" s="131">
        <v>781</v>
      </c>
      <c r="M16" s="131">
        <v>850.5</v>
      </c>
      <c r="N16" s="131">
        <v>782.1</v>
      </c>
      <c r="O16" s="131">
        <v>210</v>
      </c>
      <c r="P16" s="131">
        <v>484.8</v>
      </c>
      <c r="Q16" s="131">
        <v>248.3</v>
      </c>
      <c r="R16" s="131">
        <v>516.20000000000005</v>
      </c>
      <c r="S16" s="131">
        <v>356</v>
      </c>
      <c r="T16" s="131">
        <v>868</v>
      </c>
      <c r="U16" s="131">
        <v>561.20000000000005</v>
      </c>
      <c r="V16" s="131">
        <v>219.8</v>
      </c>
      <c r="W16" s="131">
        <v>145.1</v>
      </c>
      <c r="X16" s="131">
        <v>605.70000000000005</v>
      </c>
      <c r="Y16" s="131">
        <v>1368.7</v>
      </c>
      <c r="Z16" s="131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5">
        <f t="shared" ref="F17:X17" si="7">F16/F15</f>
        <v>0.22108731466227347</v>
      </c>
      <c r="G17" s="135">
        <f t="shared" si="7"/>
        <v>0.30350584307178635</v>
      </c>
      <c r="H17" s="135">
        <f t="shared" si="7"/>
        <v>0.41043956043956048</v>
      </c>
      <c r="I17" s="135">
        <f t="shared" si="7"/>
        <v>1.19718792866941</v>
      </c>
      <c r="J17" s="135">
        <f t="shared" si="7"/>
        <v>0.56049382716049378</v>
      </c>
      <c r="K17" s="135">
        <f t="shared" si="7"/>
        <v>0.47447418738049713</v>
      </c>
      <c r="L17" s="135">
        <f t="shared" si="7"/>
        <v>0.8087397742570156</v>
      </c>
      <c r="M17" s="135">
        <f t="shared" si="7"/>
        <v>0.66863207547169812</v>
      </c>
      <c r="N17" s="135">
        <f t="shared" si="7"/>
        <v>1.0037217659137576</v>
      </c>
      <c r="O17" s="135">
        <f t="shared" si="7"/>
        <v>0.50239234449760761</v>
      </c>
      <c r="P17" s="135">
        <f t="shared" si="7"/>
        <v>0.89446494464944648</v>
      </c>
      <c r="Q17" s="135">
        <f t="shared" si="7"/>
        <v>0.21992914083259524</v>
      </c>
      <c r="R17" s="135">
        <f t="shared" si="7"/>
        <v>0.39165402124430959</v>
      </c>
      <c r="S17" s="135">
        <f t="shared" si="7"/>
        <v>0.34362934362934361</v>
      </c>
      <c r="T17" s="135">
        <f t="shared" si="7"/>
        <v>0.68427276310603069</v>
      </c>
      <c r="U17" s="135">
        <f t="shared" si="7"/>
        <v>0.65484247374562432</v>
      </c>
      <c r="V17" s="135">
        <f t="shared" si="7"/>
        <v>0.33252647503782151</v>
      </c>
      <c r="W17" s="135">
        <f t="shared" si="7"/>
        <v>0.77345415778251603</v>
      </c>
      <c r="X17" s="135">
        <f t="shared" si="7"/>
        <v>0.55113739763421299</v>
      </c>
      <c r="Y17" s="135">
        <v>0.72699999999999998</v>
      </c>
      <c r="Z17" s="135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5">
        <v>0.46400000000000002</v>
      </c>
      <c r="G18" s="135">
        <v>0.46700000000000003</v>
      </c>
      <c r="H18" s="135">
        <v>0.84199999999999997</v>
      </c>
      <c r="I18" s="135">
        <v>0.81100000000000005</v>
      </c>
      <c r="J18" s="135">
        <v>1.038</v>
      </c>
      <c r="K18" s="135">
        <v>1.083</v>
      </c>
      <c r="L18" s="135">
        <v>2.1429999999999998</v>
      </c>
      <c r="M18" s="135">
        <v>1.0509999999999999</v>
      </c>
      <c r="N18" s="135">
        <v>0.63500000000000001</v>
      </c>
      <c r="O18" s="135">
        <v>1.077</v>
      </c>
      <c r="P18" s="135">
        <v>0.67700000000000005</v>
      </c>
      <c r="Q18" s="135">
        <v>0.59299999999999997</v>
      </c>
      <c r="R18" s="135">
        <v>0.6</v>
      </c>
      <c r="S18" s="135">
        <v>0.85699999999999998</v>
      </c>
      <c r="T18" s="135">
        <v>0.88300000000000001</v>
      </c>
      <c r="U18" s="135">
        <v>0.30599999999999999</v>
      </c>
      <c r="V18" s="135">
        <v>0.8</v>
      </c>
      <c r="W18" s="135">
        <v>0.69299999999999995</v>
      </c>
      <c r="X18" s="135">
        <v>0.75</v>
      </c>
      <c r="Y18" s="135">
        <v>1.319</v>
      </c>
      <c r="Z18" s="135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5">
        <v>0.95099999999999996</v>
      </c>
      <c r="G19" s="135">
        <v>0.26700000000000002</v>
      </c>
      <c r="H19" s="135">
        <v>1.1719999999999999</v>
      </c>
      <c r="I19" s="135">
        <v>0.52600000000000002</v>
      </c>
      <c r="J19" s="135">
        <v>0.625</v>
      </c>
      <c r="K19" s="135">
        <v>1.1180000000000001</v>
      </c>
      <c r="L19" s="135">
        <v>3.464</v>
      </c>
      <c r="M19" s="135">
        <v>0.377</v>
      </c>
      <c r="N19" s="135">
        <v>0.4</v>
      </c>
      <c r="O19" s="135">
        <v>1.548</v>
      </c>
      <c r="P19" s="135">
        <v>0.63300000000000001</v>
      </c>
      <c r="Q19" s="135">
        <v>5.6000000000000001E-2</v>
      </c>
      <c r="R19" s="135">
        <v>0.42199999999999999</v>
      </c>
      <c r="S19" s="135">
        <v>8.6999999999999994E-2</v>
      </c>
      <c r="T19" s="135">
        <v>0.97899999999999998</v>
      </c>
      <c r="U19" s="135">
        <v>0.313</v>
      </c>
      <c r="V19" s="135">
        <v>0</v>
      </c>
      <c r="W19" s="135">
        <v>1.6830000000000001</v>
      </c>
      <c r="X19" s="135">
        <v>0.752</v>
      </c>
      <c r="Y19" s="135">
        <v>0.54900000000000004</v>
      </c>
      <c r="Z19" s="135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10">
        <v>7450</v>
      </c>
      <c r="G20" s="110">
        <v>3160</v>
      </c>
      <c r="H20" s="110">
        <v>5500</v>
      </c>
      <c r="I20" s="110">
        <v>5776</v>
      </c>
      <c r="J20" s="110">
        <v>2995</v>
      </c>
      <c r="K20" s="110">
        <v>5950</v>
      </c>
      <c r="L20" s="110">
        <v>4262</v>
      </c>
      <c r="M20" s="110">
        <v>3460</v>
      </c>
      <c r="N20" s="110">
        <v>5009</v>
      </c>
      <c r="O20" s="110">
        <v>1437</v>
      </c>
      <c r="P20" s="110">
        <v>2108</v>
      </c>
      <c r="Q20" s="110">
        <v>7055</v>
      </c>
      <c r="R20" s="110">
        <v>7043</v>
      </c>
      <c r="S20" s="110">
        <v>4480</v>
      </c>
      <c r="T20" s="110">
        <v>8058</v>
      </c>
      <c r="U20" s="110">
        <v>4413</v>
      </c>
      <c r="V20" s="110">
        <v>2800</v>
      </c>
      <c r="W20" s="110">
        <v>1512</v>
      </c>
      <c r="X20" s="110">
        <v>6184</v>
      </c>
      <c r="Y20" s="110">
        <v>5162</v>
      </c>
      <c r="Z20" s="11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5" t="e">
        <f>F23/F21</f>
        <v>#DIV/0!</v>
      </c>
      <c r="G24" s="135">
        <f t="shared" ref="G24:Z24" si="10">G23/G21</f>
        <v>0</v>
      </c>
      <c r="H24" s="135">
        <f t="shared" si="10"/>
        <v>0</v>
      </c>
      <c r="I24" s="135">
        <f t="shared" si="10"/>
        <v>0.3</v>
      </c>
      <c r="J24" s="135" t="e">
        <f t="shared" si="10"/>
        <v>#DIV/0!</v>
      </c>
      <c r="K24" s="135" t="e">
        <f t="shared" si="10"/>
        <v>#DIV/0!</v>
      </c>
      <c r="L24" s="135">
        <f t="shared" si="10"/>
        <v>0</v>
      </c>
      <c r="M24" s="135">
        <f t="shared" si="10"/>
        <v>0</v>
      </c>
      <c r="N24" s="135" t="e">
        <f t="shared" si="10"/>
        <v>#DIV/0!</v>
      </c>
      <c r="O24" s="135" t="e">
        <f t="shared" si="10"/>
        <v>#DIV/0!</v>
      </c>
      <c r="P24" s="135" t="e">
        <f t="shared" si="10"/>
        <v>#DIV/0!</v>
      </c>
      <c r="Q24" s="135" t="e">
        <f t="shared" si="10"/>
        <v>#DIV/0!</v>
      </c>
      <c r="R24" s="135" t="e">
        <f t="shared" si="10"/>
        <v>#DIV/0!</v>
      </c>
      <c r="S24" s="135" t="e">
        <f t="shared" si="10"/>
        <v>#DIV/0!</v>
      </c>
      <c r="T24" s="135">
        <f t="shared" si="10"/>
        <v>0</v>
      </c>
      <c r="U24" s="135" t="e">
        <f t="shared" si="10"/>
        <v>#DIV/0!</v>
      </c>
      <c r="V24" s="135">
        <f t="shared" si="10"/>
        <v>0</v>
      </c>
      <c r="W24" s="135">
        <f t="shared" si="10"/>
        <v>0</v>
      </c>
      <c r="X24" s="135" t="e">
        <f t="shared" si="10"/>
        <v>#DIV/0!</v>
      </c>
      <c r="Y24" s="135">
        <f t="shared" si="10"/>
        <v>0</v>
      </c>
      <c r="Z24" s="13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3">
        <f t="shared" ref="B26" si="11">B25/B20</f>
        <v>0.97864194425185447</v>
      </c>
      <c r="C26" s="153">
        <f>C25/C20</f>
        <v>0.88040490784820102</v>
      </c>
      <c r="D26" s="153">
        <f t="shared" ref="D26:Z26" si="12">D25/D20</f>
        <v>0.89961902105192004</v>
      </c>
      <c r="E26" s="90"/>
      <c r="F26" s="153">
        <f t="shared" si="12"/>
        <v>0.73825503355704702</v>
      </c>
      <c r="G26" s="153">
        <f t="shared" si="12"/>
        <v>0.92405063291139244</v>
      </c>
      <c r="H26" s="153">
        <f t="shared" si="12"/>
        <v>0.63636363636363635</v>
      </c>
      <c r="I26" s="153">
        <f t="shared" si="12"/>
        <v>0.81925207756232687</v>
      </c>
      <c r="J26" s="153">
        <f t="shared" si="12"/>
        <v>0.71752921535893155</v>
      </c>
      <c r="K26" s="153">
        <f t="shared" si="12"/>
        <v>0.86050420168067232</v>
      </c>
      <c r="L26" s="153">
        <f t="shared" si="12"/>
        <v>1</v>
      </c>
      <c r="M26" s="153">
        <f t="shared" si="12"/>
        <v>0.90578034682080921</v>
      </c>
      <c r="N26" s="153">
        <f t="shared" si="12"/>
        <v>0.81852665202635255</v>
      </c>
      <c r="O26" s="153">
        <f t="shared" si="12"/>
        <v>0.84064022268615168</v>
      </c>
      <c r="P26" s="153">
        <f t="shared" si="12"/>
        <v>0.7338709677419355</v>
      </c>
      <c r="Q26" s="153">
        <f t="shared" si="12"/>
        <v>0.9391920623671155</v>
      </c>
      <c r="R26" s="153">
        <f t="shared" si="12"/>
        <v>0.85034786312650856</v>
      </c>
      <c r="S26" s="153">
        <f t="shared" si="12"/>
        <v>1</v>
      </c>
      <c r="T26" s="153">
        <f t="shared" si="12"/>
        <v>1</v>
      </c>
      <c r="U26" s="153">
        <f t="shared" si="12"/>
        <v>0.9898028552005439</v>
      </c>
      <c r="V26" s="153">
        <f t="shared" si="12"/>
        <v>1</v>
      </c>
      <c r="W26" s="153">
        <f t="shared" si="12"/>
        <v>0.87103174603174605</v>
      </c>
      <c r="X26" s="153">
        <f t="shared" si="12"/>
        <v>1</v>
      </c>
      <c r="Y26" s="153">
        <f t="shared" si="12"/>
        <v>0.95156915924060437</v>
      </c>
      <c r="Z26" s="153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4"/>
      <c r="C27" s="88">
        <f t="shared" ref="C27:C33" si="13">SUM(F27:Z27)</f>
        <v>0</v>
      </c>
      <c r="D27" s="155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4">
        <v>631</v>
      </c>
      <c r="G30" s="134">
        <v>1875</v>
      </c>
      <c r="H30" s="134">
        <v>8471</v>
      </c>
      <c r="I30" s="134">
        <v>5090</v>
      </c>
      <c r="J30" s="134">
        <v>4621</v>
      </c>
      <c r="K30" s="134">
        <v>4515</v>
      </c>
      <c r="L30" s="134">
        <v>2838</v>
      </c>
      <c r="M30" s="134">
        <v>4385</v>
      </c>
      <c r="N30" s="134">
        <v>2423</v>
      </c>
      <c r="O30" s="134">
        <v>2773</v>
      </c>
      <c r="P30" s="134">
        <v>2777</v>
      </c>
      <c r="Q30" s="134">
        <v>3720</v>
      </c>
      <c r="R30" s="134">
        <v>4459</v>
      </c>
      <c r="S30" s="134">
        <v>2652</v>
      </c>
      <c r="T30" s="134">
        <v>4348</v>
      </c>
      <c r="U30" s="134">
        <v>4506</v>
      </c>
      <c r="V30" s="134">
        <v>1054</v>
      </c>
      <c r="W30" s="134">
        <v>1557</v>
      </c>
      <c r="X30" s="134">
        <v>8190</v>
      </c>
      <c r="Y30" s="134">
        <v>8783</v>
      </c>
      <c r="Z30" s="134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3"/>
      <c r="C34" s="153">
        <f t="shared" ref="C34:Z34" si="18">C33/C30</f>
        <v>0.4926120651799808</v>
      </c>
      <c r="D34" s="89" t="e">
        <f t="shared" si="14"/>
        <v>#DIV/0!</v>
      </c>
      <c r="E34" s="90"/>
      <c r="F34" s="124">
        <f t="shared" si="18"/>
        <v>0.96988906497622818</v>
      </c>
      <c r="G34" s="124">
        <f t="shared" si="18"/>
        <v>0.496</v>
      </c>
      <c r="H34" s="124">
        <f t="shared" si="18"/>
        <v>0.93837799551410694</v>
      </c>
      <c r="I34" s="124">
        <f t="shared" si="18"/>
        <v>0.22829076620825148</v>
      </c>
      <c r="J34" s="124">
        <f t="shared" si="18"/>
        <v>6.5353819519584508E-2</v>
      </c>
      <c r="K34" s="124">
        <f t="shared" si="18"/>
        <v>0.8527131782945736</v>
      </c>
      <c r="L34" s="124">
        <f t="shared" si="18"/>
        <v>0.52854122621564481</v>
      </c>
      <c r="M34" s="124">
        <f t="shared" si="18"/>
        <v>1</v>
      </c>
      <c r="N34" s="124">
        <f t="shared" si="18"/>
        <v>0.12670243499793643</v>
      </c>
      <c r="O34" s="124">
        <f t="shared" si="18"/>
        <v>0.53407861521817523</v>
      </c>
      <c r="P34" s="124">
        <f t="shared" si="18"/>
        <v>0.27727763773856678</v>
      </c>
      <c r="Q34" s="124">
        <f>Q33/R30</f>
        <v>0.37676609105180536</v>
      </c>
      <c r="R34" s="124">
        <f>R33/S30</f>
        <v>0</v>
      </c>
      <c r="S34" s="124">
        <f>S33/T30</f>
        <v>0.49908003679852808</v>
      </c>
      <c r="T34" s="124">
        <f>T33/U30</f>
        <v>0.53728362183754996</v>
      </c>
      <c r="U34" s="124">
        <f t="shared" si="18"/>
        <v>0.84442964935641363</v>
      </c>
      <c r="V34" s="124">
        <f t="shared" si="18"/>
        <v>0.34440227703984821</v>
      </c>
      <c r="W34" s="124">
        <f t="shared" si="18"/>
        <v>0.23956326268464997</v>
      </c>
      <c r="X34" s="124">
        <f t="shared" si="18"/>
        <v>2.9426129426129426E-2</v>
      </c>
      <c r="Y34" s="124">
        <f t="shared" si="18"/>
        <v>0.66378230672890814</v>
      </c>
      <c r="Z34" s="124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88">
        <v>225672</v>
      </c>
      <c r="C41" s="88">
        <f>SUM(F41:Z41)</f>
        <v>220897.8</v>
      </c>
      <c r="D41" s="89">
        <f t="shared" si="14"/>
        <v>0.97884451770711467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222991</v>
      </c>
      <c r="C42" s="88">
        <f>SUM(F42:Z42)</f>
        <v>198909.90000000002</v>
      </c>
      <c r="D42" s="89">
        <f t="shared" si="14"/>
        <v>0.89200864608885566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13890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8638</v>
      </c>
      <c r="O42" s="82">
        <f>SUM(O45:O50)+255.5</f>
        <v>4130.3</v>
      </c>
      <c r="P42" s="82">
        <f>SUM(P45:P50)</f>
        <v>4199</v>
      </c>
      <c r="Q42" s="82">
        <f>SUM(Q45:Q50)</f>
        <v>8348</v>
      </c>
      <c r="R42" s="82">
        <f>SUM(R45:R50)+200</f>
        <v>11108</v>
      </c>
      <c r="S42" s="82">
        <f>SUM(S45:S50)</f>
        <v>10606</v>
      </c>
      <c r="T42" s="82">
        <f>SUM(T45:T50)</f>
        <v>11282</v>
      </c>
      <c r="U42" s="82">
        <f>SUM(U45:U50)</f>
        <v>7642</v>
      </c>
      <c r="V42" s="82">
        <f>SUM(V45:V50)</f>
        <v>7791</v>
      </c>
      <c r="W42" s="82">
        <f>SUM(W45:W50)</f>
        <v>3384</v>
      </c>
      <c r="X42" s="82">
        <f t="shared" ref="X42:Z42" si="22">SUM(X45:X50)</f>
        <v>7822</v>
      </c>
      <c r="Y42" s="82">
        <f t="shared" si="22"/>
        <v>17824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198743.90000000002</v>
      </c>
      <c r="AF42" s="2">
        <f t="shared" si="0"/>
        <v>1197.2524096385544</v>
      </c>
      <c r="AJ42" s="2">
        <v>87514.7</v>
      </c>
      <c r="AL42" s="76">
        <f>C42+AJ42</f>
        <v>286424.60000000003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83" t="s">
        <v>52</v>
      </c>
      <c r="B44" s="92">
        <f>B42/B41</f>
        <v>0.98811992626466727</v>
      </c>
      <c r="C44" s="92">
        <f>C42/C41</f>
        <v>0.90046120875807745</v>
      </c>
      <c r="D44" s="89">
        <f t="shared" si="14"/>
        <v>0.91128736990664583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0.97425825910079256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0.80902875339514846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0.83346645367412142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1.0053466405275353</v>
      </c>
      <c r="U44" s="92">
        <f t="shared" si="23"/>
        <v>0.79306766293067665</v>
      </c>
      <c r="V44" s="92">
        <f t="shared" si="23"/>
        <v>0.93227234653583824</v>
      </c>
      <c r="W44" s="92">
        <f t="shared" si="23"/>
        <v>0.73135941214609901</v>
      </c>
      <c r="X44" s="92">
        <f t="shared" si="23"/>
        <v>0.88845979100408901</v>
      </c>
      <c r="Y44" s="92">
        <f t="shared" si="23"/>
        <v>0.98978231896934699</v>
      </c>
      <c r="Z44" s="92">
        <f t="shared" si="23"/>
        <v>0.9464637050843947</v>
      </c>
      <c r="AA44" s="14"/>
      <c r="AD44" s="35"/>
      <c r="AE44" s="59">
        <f t="shared" si="2"/>
        <v>0.90046120875807745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153</v>
      </c>
      <c r="B45" s="88">
        <v>96753</v>
      </c>
      <c r="C45" s="88">
        <f>SUM(F45:Z45)</f>
        <v>86674.6</v>
      </c>
      <c r="D45" s="89">
        <f t="shared" si="14"/>
        <v>0.89583372091821445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93">
        <v>9120</v>
      </c>
      <c r="L45" s="93">
        <v>3073</v>
      </c>
      <c r="M45" s="93">
        <v>3531</v>
      </c>
      <c r="N45" s="93">
        <v>2860</v>
      </c>
      <c r="O45" s="93">
        <v>1047</v>
      </c>
      <c r="P45" s="93">
        <v>940</v>
      </c>
      <c r="Q45" s="93">
        <v>2813</v>
      </c>
      <c r="R45" s="93">
        <v>5914</v>
      </c>
      <c r="S45" s="93">
        <v>5986</v>
      </c>
      <c r="T45" s="93">
        <v>3516</v>
      </c>
      <c r="U45" s="93">
        <v>1957</v>
      </c>
      <c r="V45" s="93">
        <v>2990</v>
      </c>
      <c r="W45" s="93">
        <v>1028</v>
      </c>
      <c r="X45" s="93">
        <v>1550</v>
      </c>
      <c r="Y45" s="93">
        <v>7624</v>
      </c>
      <c r="Z45" s="93">
        <v>3990</v>
      </c>
      <c r="AA45" s="14"/>
      <c r="AD45" s="35"/>
      <c r="AE45" s="59">
        <f t="shared" si="2"/>
        <v>86674.6</v>
      </c>
      <c r="AF45" s="2" t="e">
        <f t="shared" si="0"/>
        <v>#DIV/0!</v>
      </c>
      <c r="AK45" s="76"/>
      <c r="AL45" s="84">
        <f>AL42/AL44</f>
        <v>0.95031386861313882</v>
      </c>
    </row>
    <row r="46" spans="1:38" s="2" customFormat="1" ht="30" customHeight="1" x14ac:dyDescent="0.25">
      <c r="A46" s="12" t="s">
        <v>54</v>
      </c>
      <c r="B46" s="88">
        <v>97941</v>
      </c>
      <c r="C46" s="88">
        <f>SUM(F46:Z46)</f>
        <v>78650</v>
      </c>
      <c r="D46" s="89">
        <f t="shared" si="14"/>
        <v>0.80303447994200594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94">
        <v>4320</v>
      </c>
      <c r="L46" s="94">
        <v>2142</v>
      </c>
      <c r="M46" s="94">
        <v>4937</v>
      </c>
      <c r="N46" s="94">
        <v>2992</v>
      </c>
      <c r="O46" s="94">
        <v>1590</v>
      </c>
      <c r="P46" s="94">
        <v>2491</v>
      </c>
      <c r="Q46" s="94">
        <v>3895</v>
      </c>
      <c r="R46" s="94">
        <v>3377</v>
      </c>
      <c r="S46" s="94">
        <v>3959</v>
      </c>
      <c r="T46" s="94">
        <v>5347</v>
      </c>
      <c r="U46" s="94">
        <v>3565</v>
      </c>
      <c r="V46" s="94">
        <v>2827</v>
      </c>
      <c r="W46" s="94">
        <v>1757</v>
      </c>
      <c r="X46" s="94">
        <v>4505</v>
      </c>
      <c r="Y46" s="94">
        <v>6649</v>
      </c>
      <c r="Z46" s="94">
        <v>4490</v>
      </c>
      <c r="AA46" s="14"/>
      <c r="AD46" s="35">
        <v>166</v>
      </c>
      <c r="AE46" s="59">
        <f t="shared" si="2"/>
        <v>78484</v>
      </c>
      <c r="AF46" s="2">
        <f t="shared" si="0"/>
        <v>472.79518072289159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765</v>
      </c>
      <c r="D48" s="89">
        <f t="shared" si="14"/>
        <v>0.76653306613226457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220</v>
      </c>
      <c r="Z48" s="93"/>
      <c r="AA48" s="14"/>
      <c r="AD48" s="35"/>
      <c r="AE48" s="59">
        <f t="shared" si="2"/>
        <v>765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10487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93"/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93">
        <v>790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744</v>
      </c>
      <c r="Y49" s="93">
        <v>721</v>
      </c>
      <c r="Z49" s="95">
        <v>480</v>
      </c>
      <c r="AA49" s="14"/>
      <c r="AD49" s="35"/>
      <c r="AE49" s="59"/>
    </row>
    <row r="50" spans="1:32" s="2" customFormat="1" ht="30" customHeight="1" x14ac:dyDescent="0.25">
      <c r="A50" s="12" t="s">
        <v>57</v>
      </c>
      <c r="B50" s="88">
        <v>13140</v>
      </c>
      <c r="C50" s="88">
        <f>SUM(F50:Z50)</f>
        <v>20595.8</v>
      </c>
      <c r="D50" s="89">
        <f t="shared" si="14"/>
        <v>1.5674124809741248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94">
        <v>450</v>
      </c>
      <c r="L50" s="94">
        <v>492</v>
      </c>
      <c r="M50" s="94">
        <v>391</v>
      </c>
      <c r="N50" s="94">
        <v>2436</v>
      </c>
      <c r="O50" s="94">
        <v>685.8</v>
      </c>
      <c r="P50" s="94">
        <v>350</v>
      </c>
      <c r="Q50" s="94">
        <v>850</v>
      </c>
      <c r="R50" s="94">
        <v>714</v>
      </c>
      <c r="S50" s="94">
        <v>276</v>
      </c>
      <c r="T50" s="94">
        <v>2124</v>
      </c>
      <c r="U50" s="94">
        <v>1858</v>
      </c>
      <c r="V50" s="94">
        <v>1126</v>
      </c>
      <c r="W50" s="94">
        <v>65</v>
      </c>
      <c r="X50" s="94">
        <v>1023</v>
      </c>
      <c r="Y50" s="94">
        <v>2610</v>
      </c>
      <c r="Z50" s="94">
        <v>180</v>
      </c>
      <c r="AA50" s="14"/>
      <c r="AD50" s="35"/>
      <c r="AE50" s="59">
        <f t="shared" si="2"/>
        <v>20595.8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88">
        <v>234499</v>
      </c>
      <c r="C52" s="88">
        <f>SUM(F52:Z52)</f>
        <v>162246</v>
      </c>
      <c r="D52" s="89">
        <f t="shared" si="14"/>
        <v>0.69188354747781444</v>
      </c>
      <c r="E52" s="90">
        <v>6</v>
      </c>
      <c r="F52" s="93">
        <v>14982</v>
      </c>
      <c r="G52" s="93">
        <v>4500</v>
      </c>
      <c r="H52" s="93">
        <v>13950</v>
      </c>
      <c r="I52" s="93">
        <v>6205</v>
      </c>
      <c r="J52" s="93">
        <v>2907</v>
      </c>
      <c r="K52" s="93">
        <v>6100</v>
      </c>
      <c r="L52" s="93"/>
      <c r="M52" s="93">
        <v>2566</v>
      </c>
      <c r="N52" s="93">
        <v>8223</v>
      </c>
      <c r="O52" s="93">
        <v>3103</v>
      </c>
      <c r="P52" s="93">
        <v>2075</v>
      </c>
      <c r="Q52" s="93">
        <v>9320</v>
      </c>
      <c r="R52" s="93">
        <v>18882</v>
      </c>
      <c r="S52" s="93">
        <v>8875</v>
      </c>
      <c r="T52" s="93">
        <v>12621</v>
      </c>
      <c r="U52" s="93">
        <v>4347</v>
      </c>
      <c r="V52" s="93">
        <v>4952</v>
      </c>
      <c r="W52" s="93">
        <v>1561</v>
      </c>
      <c r="X52" s="93">
        <v>6947</v>
      </c>
      <c r="Y52" s="93">
        <v>21530</v>
      </c>
      <c r="Z52" s="93">
        <v>8600</v>
      </c>
      <c r="AA52" s="14"/>
      <c r="AD52" s="35"/>
      <c r="AE52" s="59">
        <f t="shared" si="2"/>
        <v>162246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88">
        <v>177820</v>
      </c>
      <c r="C53" s="88">
        <f>SUM(F53:Z53)</f>
        <v>124553</v>
      </c>
      <c r="D53" s="89">
        <f t="shared" si="14"/>
        <v>0.70044426948599703</v>
      </c>
      <c r="E53" s="90">
        <v>4</v>
      </c>
      <c r="F53" s="93">
        <v>14982</v>
      </c>
      <c r="G53" s="93">
        <v>4500</v>
      </c>
      <c r="H53" s="93">
        <v>13950</v>
      </c>
      <c r="I53" s="93"/>
      <c r="J53" s="93">
        <v>694</v>
      </c>
      <c r="K53" s="93">
        <v>2450</v>
      </c>
      <c r="L53" s="93"/>
      <c r="M53" s="93">
        <v>2386</v>
      </c>
      <c r="N53" s="93">
        <v>6342</v>
      </c>
      <c r="O53" s="93"/>
      <c r="P53" s="93">
        <v>1935</v>
      </c>
      <c r="Q53" s="93">
        <v>9320</v>
      </c>
      <c r="R53" s="93">
        <v>18882</v>
      </c>
      <c r="S53" s="93">
        <v>8875</v>
      </c>
      <c r="T53" s="93">
        <v>3034</v>
      </c>
      <c r="U53" s="93">
        <v>1086</v>
      </c>
      <c r="V53" s="93">
        <v>5204</v>
      </c>
      <c r="W53" s="93">
        <v>1561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124553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5127</v>
      </c>
      <c r="C55" s="88">
        <f t="shared" si="25"/>
        <v>4418.5</v>
      </c>
      <c r="D55" s="89">
        <f t="shared" si="14"/>
        <v>0.86181002535595863</v>
      </c>
      <c r="E55" s="90">
        <v>8</v>
      </c>
      <c r="F55" s="93">
        <v>66.5</v>
      </c>
      <c r="G55" s="93">
        <v>75</v>
      </c>
      <c r="H55" s="93">
        <v>650</v>
      </c>
      <c r="I55" s="93">
        <v>313</v>
      </c>
      <c r="J55" s="93"/>
      <c r="K55" s="93">
        <v>142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93">
        <v>281</v>
      </c>
      <c r="R55" s="93">
        <v>13</v>
      </c>
      <c r="S55" s="93">
        <v>424</v>
      </c>
      <c r="T55" s="93">
        <v>114</v>
      </c>
      <c r="U55" s="93">
        <v>23</v>
      </c>
      <c r="V55" s="93">
        <v>66</v>
      </c>
      <c r="W55" s="93">
        <v>30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4418.5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0.77612857895661336</v>
      </c>
      <c r="D56" s="89"/>
      <c r="E56" s="90"/>
      <c r="F56" s="98">
        <f t="shared" ref="F56:Y56" si="26">F55/F54</f>
        <v>0.35372340425531917</v>
      </c>
      <c r="G56" s="98">
        <f t="shared" si="26"/>
        <v>0.6696428571428571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0.99300699300699302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98">
        <f t="shared" si="26"/>
        <v>0.89206349206349211</v>
      </c>
      <c r="R56" s="98">
        <f t="shared" si="26"/>
        <v>1</v>
      </c>
      <c r="S56" s="98">
        <f t="shared" si="26"/>
        <v>0.93805309734513276</v>
      </c>
      <c r="T56" s="98">
        <f t="shared" si="26"/>
        <v>0.72611464968152861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0.73170731707317072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0.77612857895661336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97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807.7</v>
      </c>
      <c r="D59" s="89">
        <f>C59/B59</f>
        <v>0.96614832535885176</v>
      </c>
      <c r="E59" s="90">
        <v>8</v>
      </c>
      <c r="F59" s="94">
        <v>17</v>
      </c>
      <c r="G59" s="94">
        <v>52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56</v>
      </c>
      <c r="O59" s="101">
        <v>5</v>
      </c>
      <c r="P59" s="94">
        <v>34.200000000000003</v>
      </c>
      <c r="Q59" s="94">
        <v>96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47</v>
      </c>
      <c r="Z59" s="94">
        <v>2.5</v>
      </c>
      <c r="AA59" s="13"/>
      <c r="AD59" s="35"/>
      <c r="AE59" s="59">
        <f t="shared" si="2"/>
        <v>807.7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0.92414187643020596</v>
      </c>
      <c r="D60" s="89"/>
      <c r="E60" s="90"/>
      <c r="F60" s="103">
        <f>F59/F58</f>
        <v>0.68</v>
      </c>
      <c r="G60" s="103">
        <f t="shared" ref="G60:Z60" si="27">G59/G58</f>
        <v>0.76470588235294112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1.1200000000000001</v>
      </c>
      <c r="O60" s="103">
        <f t="shared" si="27"/>
        <v>1.25</v>
      </c>
      <c r="P60" s="103">
        <f t="shared" si="27"/>
        <v>0.63333333333333341</v>
      </c>
      <c r="Q60" s="103">
        <f t="shared" si="27"/>
        <v>0.93203883495145634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0.49473684210526314</v>
      </c>
      <c r="Z60" s="103">
        <f t="shared" si="27"/>
        <v>2.5</v>
      </c>
      <c r="AA60" s="13"/>
      <c r="AD60" s="35"/>
      <c r="AE60" s="59">
        <f t="shared" si="2"/>
        <v>0.92414187643020596</v>
      </c>
      <c r="AF60" s="2" t="e">
        <f t="shared" si="0"/>
        <v>#DIV/0!</v>
      </c>
    </row>
    <row r="61" spans="1:32" s="2" customFormat="1" ht="30" customHeight="1" x14ac:dyDescent="0.25">
      <c r="A61" s="10" t="s">
        <v>182</v>
      </c>
      <c r="B61" s="99">
        <v>621</v>
      </c>
      <c r="C61" s="99">
        <f t="shared" si="25"/>
        <v>712</v>
      </c>
      <c r="D61" s="89">
        <f t="shared" ref="D61:D74" si="28">C61/B61</f>
        <v>1.1465378421900161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94"/>
      <c r="R61" s="94"/>
      <c r="S61" s="94">
        <v>1</v>
      </c>
      <c r="T61" s="94"/>
      <c r="U61" s="94"/>
      <c r="V61" s="94">
        <v>11</v>
      </c>
      <c r="W61" s="94"/>
      <c r="X61" s="94"/>
      <c r="Y61" s="94">
        <v>50</v>
      </c>
      <c r="Z61" s="94">
        <v>5</v>
      </c>
      <c r="AA61" s="13"/>
      <c r="AD61" s="35"/>
      <c r="AE61" s="59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31347</v>
      </c>
      <c r="C63" s="99">
        <f>SUM(F63:Z63)</f>
        <v>41132</v>
      </c>
      <c r="D63" s="89">
        <f t="shared" si="28"/>
        <v>1.3121510830382492</v>
      </c>
      <c r="E63" s="90">
        <v>18</v>
      </c>
      <c r="F63" s="104">
        <f>F65+F66+F67+F69+F72+F73+F74</f>
        <v>7900</v>
      </c>
      <c r="G63" s="104">
        <f>G65+G66+G67+G69+G72+G73+G74+222</f>
        <v>1291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590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1315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507</v>
      </c>
      <c r="X63" s="104">
        <f>X65+X66+X67+X69+X72+X73+X74</f>
        <v>1251</v>
      </c>
      <c r="Y63" s="104">
        <f>Y65+Y66+Y67+Y69+Y72+Y73+Y74</f>
        <v>2530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41132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34894</v>
      </c>
      <c r="C64" s="99">
        <f>SUM(F64:Z64)</f>
        <v>45358.2</v>
      </c>
      <c r="D64" s="89">
        <f t="shared" si="28"/>
        <v>1.2998853671118242</v>
      </c>
      <c r="E64" s="90">
        <v>18</v>
      </c>
      <c r="F64" s="93"/>
      <c r="G64" s="93">
        <f t="shared" ref="G64:Z64" si="30">G68+G70+G71+G75</f>
        <v>713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1965</v>
      </c>
      <c r="O64" s="93">
        <f t="shared" si="30"/>
        <v>1479</v>
      </c>
      <c r="P64" s="93">
        <f t="shared" si="30"/>
        <v>1652</v>
      </c>
      <c r="Q64" s="93">
        <f t="shared" si="30"/>
        <v>2576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5610.5</v>
      </c>
      <c r="Z64" s="93">
        <f t="shared" si="30"/>
        <v>2786</v>
      </c>
      <c r="AA64" s="14"/>
      <c r="AD64" s="35"/>
      <c r="AE64" s="59">
        <f t="shared" si="2"/>
        <v>45358.2</v>
      </c>
      <c r="AF64" s="2" t="e">
        <f t="shared" si="0"/>
        <v>#DIV/0!</v>
      </c>
    </row>
    <row r="65" spans="1:35" s="2" customFormat="1" ht="30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customHeight="1" x14ac:dyDescent="0.25">
      <c r="A66" s="12" t="s">
        <v>63</v>
      </c>
      <c r="B66" s="99">
        <v>14616</v>
      </c>
      <c r="C66" s="88">
        <f t="shared" ref="C66:C77" si="31">SUM(F66:Z66)</f>
        <v>27253</v>
      </c>
      <c r="D66" s="89">
        <f t="shared" si="28"/>
        <v>1.8646004378762999</v>
      </c>
      <c r="E66" s="90">
        <v>15</v>
      </c>
      <c r="F66" s="105">
        <v>7330</v>
      </c>
      <c r="G66" s="106">
        <v>832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06">
        <v>320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1624</v>
      </c>
      <c r="Z66" s="106">
        <v>190</v>
      </c>
      <c r="AA66" s="14"/>
      <c r="AD66" s="35"/>
      <c r="AE66" s="59">
        <f t="shared" si="2"/>
        <v>27253</v>
      </c>
      <c r="AF66" s="2" t="e">
        <f t="shared" si="0"/>
        <v>#DIV/0!</v>
      </c>
    </row>
    <row r="67" spans="1:35" s="2" customFormat="1" ht="33" customHeight="1" x14ac:dyDescent="0.25">
      <c r="A67" s="12" t="s">
        <v>64</v>
      </c>
      <c r="B67" s="88">
        <v>7734</v>
      </c>
      <c r="C67" s="88">
        <f t="shared" si="31"/>
        <v>4603</v>
      </c>
      <c r="D67" s="89">
        <f t="shared" si="28"/>
        <v>0.59516420998189812</v>
      </c>
      <c r="E67" s="90">
        <v>13</v>
      </c>
      <c r="F67" s="106">
        <v>40</v>
      </c>
      <c r="G67" s="106">
        <v>217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06">
        <v>40</v>
      </c>
      <c r="R67" s="106">
        <v>305</v>
      </c>
      <c r="S67" s="106">
        <v>20</v>
      </c>
      <c r="T67" s="106"/>
      <c r="U67" s="106">
        <v>360</v>
      </c>
      <c r="V67" s="106"/>
      <c r="W67" s="106"/>
      <c r="X67" s="106">
        <v>100</v>
      </c>
      <c r="Y67" s="106">
        <v>261</v>
      </c>
      <c r="Z67" s="106"/>
      <c r="AA67" s="14"/>
      <c r="AD67" s="35"/>
      <c r="AE67" s="59">
        <f t="shared" si="2"/>
        <v>4603</v>
      </c>
      <c r="AF67" s="2" t="e">
        <f t="shared" si="0"/>
        <v>#DIV/0!</v>
      </c>
    </row>
    <row r="68" spans="1:35" s="2" customFormat="1" ht="30" customHeight="1" x14ac:dyDescent="0.25">
      <c r="A68" s="12" t="s">
        <v>65</v>
      </c>
      <c r="B68" s="88">
        <v>13619</v>
      </c>
      <c r="C68" s="88">
        <f t="shared" si="31"/>
        <v>16524</v>
      </c>
      <c r="D68" s="89">
        <f t="shared" si="28"/>
        <v>1.21330494162567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1077</v>
      </c>
      <c r="O68" s="106">
        <v>715</v>
      </c>
      <c r="P68" s="106">
        <v>693</v>
      </c>
      <c r="Q68" s="106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1340</v>
      </c>
      <c r="Z68" s="106">
        <v>1142</v>
      </c>
      <c r="AA68" s="14"/>
      <c r="AD68" s="35"/>
      <c r="AE68" s="59">
        <f t="shared" si="2"/>
        <v>16524</v>
      </c>
      <c r="AF68" s="2" t="e">
        <f t="shared" si="0"/>
        <v>#DIV/0!</v>
      </c>
    </row>
    <row r="69" spans="1:35" s="2" customFormat="1" ht="30" customHeight="1" x14ac:dyDescent="0.25">
      <c r="A69" s="12" t="s">
        <v>66</v>
      </c>
      <c r="B69" s="88">
        <v>5415</v>
      </c>
      <c r="C69" s="88">
        <f t="shared" si="31"/>
        <v>4219</v>
      </c>
      <c r="D69" s="89">
        <f t="shared" si="28"/>
        <v>0.77913204062788555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06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customHeight="1" x14ac:dyDescent="0.25">
      <c r="A70" s="12" t="s">
        <v>67</v>
      </c>
      <c r="B70" s="88">
        <v>15124</v>
      </c>
      <c r="C70" s="88">
        <f t="shared" si="31"/>
        <v>18155.7</v>
      </c>
      <c r="D70" s="89">
        <f t="shared" si="28"/>
        <v>1.2004562285109759</v>
      </c>
      <c r="E70" s="90">
        <v>18</v>
      </c>
      <c r="F70" s="106"/>
      <c r="G70" s="106">
        <v>149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156</v>
      </c>
      <c r="O70" s="106">
        <v>661</v>
      </c>
      <c r="P70" s="106">
        <v>610</v>
      </c>
      <c r="Q70" s="106">
        <v>765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3772</v>
      </c>
      <c r="Z70" s="106">
        <v>1179</v>
      </c>
      <c r="AA70" s="14"/>
      <c r="AD70" s="35"/>
      <c r="AE70" s="59">
        <f t="shared" si="2"/>
        <v>18155.7</v>
      </c>
      <c r="AF70" s="2" t="e">
        <f t="shared" si="0"/>
        <v>#DIV/0!</v>
      </c>
    </row>
    <row r="71" spans="1:35" s="2" customFormat="1" ht="30" customHeight="1" x14ac:dyDescent="0.25">
      <c r="A71" s="12" t="s">
        <v>68</v>
      </c>
      <c r="B71" s="88">
        <v>6152</v>
      </c>
      <c r="C71" s="88">
        <f t="shared" si="31"/>
        <v>10676.5</v>
      </c>
      <c r="D71" s="89">
        <f t="shared" si="28"/>
        <v>1.7354518855656698</v>
      </c>
      <c r="E71" s="90">
        <v>16</v>
      </c>
      <c r="F71" s="106"/>
      <c r="G71" s="106">
        <v>157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732</v>
      </c>
      <c r="O71" s="106">
        <v>103</v>
      </c>
      <c r="P71" s="106">
        <v>349</v>
      </c>
      <c r="Q71" s="107">
        <v>480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496.5</v>
      </c>
      <c r="Z71" s="106">
        <v>465</v>
      </c>
      <c r="AA71" s="14"/>
      <c r="AD71" s="35"/>
      <c r="AE71" s="59">
        <f t="shared" ref="AE71:AE74" si="32">C71-AD71</f>
        <v>10676.5</v>
      </c>
      <c r="AF71" s="2" t="e">
        <f t="shared" ref="AF71:AF74" si="33">AE71/AD71</f>
        <v>#DIV/0!</v>
      </c>
    </row>
    <row r="72" spans="1:35" s="2" customFormat="1" ht="30" customHeight="1" x14ac:dyDescent="0.25">
      <c r="A72" s="12" t="s">
        <v>69</v>
      </c>
      <c r="B72" s="88">
        <v>1095</v>
      </c>
      <c r="C72" s="88">
        <f t="shared" si="31"/>
        <v>1246</v>
      </c>
      <c r="D72" s="89">
        <f t="shared" si="28"/>
        <v>1.1378995433789953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08"/>
      <c r="R72" s="108"/>
      <c r="S72" s="109">
        <v>20</v>
      </c>
      <c r="T72" s="106">
        <v>142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1246</v>
      </c>
      <c r="AF72" s="2" t="e">
        <f t="shared" si="33"/>
        <v>#DIV/0!</v>
      </c>
    </row>
    <row r="73" spans="1:35" s="2" customFormat="1" ht="30" customHeight="1" x14ac:dyDescent="0.25">
      <c r="A73" s="12" t="s">
        <v>70</v>
      </c>
      <c r="B73" s="88">
        <v>891</v>
      </c>
      <c r="C73" s="88">
        <f t="shared" si="31"/>
        <v>1625</v>
      </c>
      <c r="D73" s="89">
        <f t="shared" si="28"/>
        <v>1.8237934904601572</v>
      </c>
      <c r="E73" s="90">
        <v>5</v>
      </c>
      <c r="F73" s="106"/>
      <c r="G73" s="106"/>
      <c r="H73" s="88"/>
      <c r="I73" s="110">
        <v>157</v>
      </c>
      <c r="J73" s="110">
        <v>400</v>
      </c>
      <c r="K73" s="106">
        <v>60</v>
      </c>
      <c r="L73" s="106"/>
      <c r="M73" s="106"/>
      <c r="N73" s="106"/>
      <c r="O73" s="106">
        <v>42</v>
      </c>
      <c r="P73" s="106"/>
      <c r="Q73" s="108">
        <v>110</v>
      </c>
      <c r="R73" s="108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1625</v>
      </c>
      <c r="AF73" s="2" t="e">
        <f t="shared" si="33"/>
        <v>#DIV/0!</v>
      </c>
    </row>
    <row r="74" spans="1:35" s="2" customFormat="1" ht="30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08">
        <v>120</v>
      </c>
      <c r="R74" s="108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8"/>
      <c r="R75" s="108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customHeight="1" x14ac:dyDescent="0.25">
      <c r="A76" s="12" t="s">
        <v>73</v>
      </c>
      <c r="B76" s="88">
        <v>123</v>
      </c>
      <c r="C76" s="88">
        <f t="shared" si="31"/>
        <v>138.9</v>
      </c>
      <c r="D76" s="89">
        <f t="shared" ref="D76:D83" si="34">C76/B76</f>
        <v>1.1292682926829269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08"/>
      <c r="R76" s="108"/>
      <c r="S76" s="106">
        <v>40</v>
      </c>
      <c r="T76" s="111">
        <v>17.7</v>
      </c>
      <c r="U76" s="109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8"/>
      <c r="R77" s="108"/>
      <c r="S77" s="106"/>
      <c r="T77" s="106"/>
      <c r="U77" s="109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123</v>
      </c>
      <c r="C78" s="88">
        <f>SUM(F78:Z78)</f>
        <v>138</v>
      </c>
      <c r="D78" s="89">
        <f t="shared" si="34"/>
        <v>1.1219512195121952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08"/>
      <c r="R78" s="108"/>
      <c r="S78" s="106">
        <v>40</v>
      </c>
      <c r="T78" s="106">
        <v>16.8</v>
      </c>
      <c r="U78" s="109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2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D80" s="28">
        <v>0</v>
      </c>
    </row>
    <row r="81" spans="1:31" ht="30" hidden="1" customHeight="1" x14ac:dyDescent="0.25">
      <c r="A81" s="10"/>
      <c r="B81" s="92"/>
      <c r="C81" s="110"/>
      <c r="D81" s="89" t="e">
        <f t="shared" si="34"/>
        <v>#DIV/0!</v>
      </c>
      <c r="E81" s="90">
        <v>4</v>
      </c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spans="1:31" s="4" customFormat="1" ht="30" hidden="1" customHeight="1" x14ac:dyDescent="0.25">
      <c r="A82" s="37" t="s">
        <v>77</v>
      </c>
      <c r="B82" s="114"/>
      <c r="C82" s="114">
        <f>SUM(F82:Z82)</f>
        <v>0</v>
      </c>
      <c r="D82" s="89" t="e">
        <f t="shared" si="34"/>
        <v>#DIV/0!</v>
      </c>
      <c r="E82" s="90">
        <v>4</v>
      </c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D82" s="54">
        <v>0</v>
      </c>
      <c r="AE82" s="54"/>
    </row>
    <row r="83" spans="1:31" ht="30" hidden="1" customHeight="1" x14ac:dyDescent="0.25">
      <c r="A83" s="10"/>
      <c r="B83" s="92"/>
      <c r="C83" s="110"/>
      <c r="D83" s="89" t="e">
        <f t="shared" si="34"/>
        <v>#DIV/0!</v>
      </c>
      <c r="E83" s="90">
        <v>4</v>
      </c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spans="1:31" ht="7.9" hidden="1" customHeight="1" x14ac:dyDescent="0.25">
      <c r="A84" s="10"/>
      <c r="B84" s="92"/>
      <c r="C84" s="116"/>
      <c r="D84" s="89"/>
      <c r="E84" s="90">
        <v>4</v>
      </c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8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9"/>
      <c r="F87" s="93"/>
      <c r="G87" s="93"/>
      <c r="H87" s="93"/>
      <c r="I87" s="93"/>
      <c r="J87" s="93"/>
      <c r="K87" s="93"/>
      <c r="L87" s="93"/>
      <c r="M87" s="93"/>
      <c r="N87" s="93"/>
      <c r="O87" s="120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1"/>
      <c r="C88" s="88">
        <f t="shared" si="35"/>
        <v>0</v>
      </c>
      <c r="D88" s="89" t="e">
        <f>C88/B88</f>
        <v>#DIV/0!</v>
      </c>
      <c r="E88" s="122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pans="1:31" ht="30" hidden="1" customHeight="1" x14ac:dyDescent="0.25">
      <c r="A89" s="10" t="s">
        <v>81</v>
      </c>
      <c r="B89" s="118"/>
      <c r="C89" s="88">
        <f t="shared" si="35"/>
        <v>0</v>
      </c>
      <c r="D89" s="89"/>
      <c r="E89" s="122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pans="1:31" ht="30" hidden="1" customHeight="1" x14ac:dyDescent="0.25">
      <c r="A90" s="10" t="s">
        <v>82</v>
      </c>
      <c r="B90" s="124"/>
      <c r="C90" s="88">
        <f t="shared" si="35"/>
        <v>0</v>
      </c>
      <c r="D90" s="89" t="e">
        <f>C90/B90</f>
        <v>#DIV/0!</v>
      </c>
      <c r="E90" s="122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pans="1:31" ht="30" hidden="1" customHeight="1" x14ac:dyDescent="0.25">
      <c r="A91" s="21" t="s">
        <v>163</v>
      </c>
      <c r="B91" s="125"/>
      <c r="C91" s="88">
        <f t="shared" si="35"/>
        <v>0</v>
      </c>
      <c r="D91" s="126"/>
      <c r="E91" s="126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10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10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10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10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10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10">
        <v>15618</v>
      </c>
      <c r="G99" s="110">
        <v>9790</v>
      </c>
      <c r="H99" s="110">
        <v>17818</v>
      </c>
      <c r="I99" s="110">
        <v>18910</v>
      </c>
      <c r="J99" s="110">
        <v>9522</v>
      </c>
      <c r="K99" s="110">
        <v>22534</v>
      </c>
      <c r="L99" s="110">
        <v>13480</v>
      </c>
      <c r="M99" s="110">
        <v>13477</v>
      </c>
      <c r="N99" s="110">
        <v>15249</v>
      </c>
      <c r="O99" s="110">
        <v>5835</v>
      </c>
      <c r="P99" s="110">
        <v>8418</v>
      </c>
      <c r="Q99" s="110">
        <v>14945</v>
      </c>
      <c r="R99" s="110">
        <v>16470</v>
      </c>
      <c r="S99" s="110">
        <v>17176</v>
      </c>
      <c r="T99" s="110">
        <v>18451</v>
      </c>
      <c r="U99" s="110">
        <v>13606</v>
      </c>
      <c r="V99" s="110">
        <v>10380</v>
      </c>
      <c r="W99" s="110">
        <v>5313</v>
      </c>
      <c r="X99" s="110">
        <v>15447</v>
      </c>
      <c r="Y99" s="110">
        <v>23297</v>
      </c>
      <c r="Z99" s="11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10">
        <f>F98-F97</f>
        <v>15618</v>
      </c>
      <c r="G100" s="110">
        <f>G98-G97-G96</f>
        <v>9790</v>
      </c>
      <c r="H100" s="110">
        <f t="shared" ref="H100:V100" si="36">H98-H97</f>
        <v>17818</v>
      </c>
      <c r="I100" s="110">
        <v>18910</v>
      </c>
      <c r="J100" s="110">
        <f t="shared" si="36"/>
        <v>9522</v>
      </c>
      <c r="K100" s="110">
        <f t="shared" si="36"/>
        <v>22534</v>
      </c>
      <c r="L100" s="110">
        <f t="shared" si="36"/>
        <v>13480</v>
      </c>
      <c r="M100" s="110">
        <f t="shared" si="36"/>
        <v>13503</v>
      </c>
      <c r="N100" s="110">
        <f>N98-N97</f>
        <v>15249</v>
      </c>
      <c r="O100" s="110">
        <f t="shared" si="36"/>
        <v>5835</v>
      </c>
      <c r="P100" s="110">
        <f>P98-P97-P96</f>
        <v>8520</v>
      </c>
      <c r="Q100" s="110">
        <f t="shared" si="36"/>
        <v>14945</v>
      </c>
      <c r="R100" s="110">
        <f>R98-R96-R97</f>
        <v>16470</v>
      </c>
      <c r="S100" s="110">
        <v>17176</v>
      </c>
      <c r="T100" s="110">
        <f t="shared" si="36"/>
        <v>18511</v>
      </c>
      <c r="U100" s="110">
        <f>U98-U97</f>
        <v>13696</v>
      </c>
      <c r="V100" s="110">
        <f t="shared" si="36"/>
        <v>10418</v>
      </c>
      <c r="W100" s="110">
        <f>W98-W97-W96</f>
        <v>5313</v>
      </c>
      <c r="X100" s="110">
        <f>X98-X97-X96</f>
        <v>15447</v>
      </c>
      <c r="Y100" s="110">
        <f>Y98-Y97</f>
        <v>23297</v>
      </c>
      <c r="Z100" s="11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4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4">
        <f>F99/F100</f>
        <v>1</v>
      </c>
      <c r="G101" s="124">
        <f t="shared" ref="G101:Z101" si="37">G99/G100</f>
        <v>1</v>
      </c>
      <c r="H101" s="124">
        <f t="shared" si="37"/>
        <v>1</v>
      </c>
      <c r="I101" s="124">
        <f t="shared" si="37"/>
        <v>1</v>
      </c>
      <c r="J101" s="124">
        <f t="shared" si="37"/>
        <v>1</v>
      </c>
      <c r="K101" s="124">
        <f t="shared" si="37"/>
        <v>1</v>
      </c>
      <c r="L101" s="124">
        <f t="shared" si="37"/>
        <v>1</v>
      </c>
      <c r="M101" s="124">
        <f t="shared" si="37"/>
        <v>0.99807450196252689</v>
      </c>
      <c r="N101" s="124">
        <f>N99/N100</f>
        <v>1</v>
      </c>
      <c r="O101" s="124">
        <f t="shared" si="37"/>
        <v>1</v>
      </c>
      <c r="P101" s="124">
        <f t="shared" si="37"/>
        <v>0.98802816901408452</v>
      </c>
      <c r="Q101" s="124">
        <f t="shared" si="37"/>
        <v>1</v>
      </c>
      <c r="R101" s="124">
        <f t="shared" si="37"/>
        <v>1</v>
      </c>
      <c r="S101" s="124">
        <f t="shared" si="37"/>
        <v>1</v>
      </c>
      <c r="T101" s="124">
        <f t="shared" si="37"/>
        <v>0.99675868402571444</v>
      </c>
      <c r="U101" s="124">
        <f t="shared" si="37"/>
        <v>0.99342873831775702</v>
      </c>
      <c r="V101" s="124">
        <f t="shared" si="37"/>
        <v>0.99635246688423884</v>
      </c>
      <c r="W101" s="124">
        <f t="shared" si="37"/>
        <v>1</v>
      </c>
      <c r="X101" s="124">
        <f t="shared" si="37"/>
        <v>1</v>
      </c>
      <c r="Y101" s="124">
        <f>Y99/Y100</f>
        <v>1</v>
      </c>
      <c r="Z101" s="124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10">
        <f>F100-F99</f>
        <v>0</v>
      </c>
      <c r="G102" s="110">
        <f t="shared" ref="G102:M102" si="38">G100-G99</f>
        <v>0</v>
      </c>
      <c r="H102" s="110">
        <f t="shared" si="38"/>
        <v>0</v>
      </c>
      <c r="I102" s="110">
        <f>I100-I99</f>
        <v>0</v>
      </c>
      <c r="J102" s="110">
        <f>J100-J99</f>
        <v>0</v>
      </c>
      <c r="K102" s="110">
        <f t="shared" si="38"/>
        <v>0</v>
      </c>
      <c r="L102" s="110">
        <f t="shared" si="38"/>
        <v>0</v>
      </c>
      <c r="M102" s="110">
        <f t="shared" si="38"/>
        <v>26</v>
      </c>
      <c r="N102" s="110">
        <f>N100-N99</f>
        <v>0</v>
      </c>
      <c r="O102" s="110">
        <f>O100-O99</f>
        <v>0</v>
      </c>
      <c r="P102" s="110">
        <f t="shared" ref="P102:Z102" si="39">P100-P99</f>
        <v>102</v>
      </c>
      <c r="Q102" s="110">
        <f t="shared" si="39"/>
        <v>0</v>
      </c>
      <c r="R102" s="110">
        <f>R100-R99</f>
        <v>0</v>
      </c>
      <c r="S102" s="110">
        <f t="shared" si="39"/>
        <v>0</v>
      </c>
      <c r="T102" s="110">
        <f t="shared" si="39"/>
        <v>60</v>
      </c>
      <c r="U102" s="110">
        <f t="shared" si="39"/>
        <v>90</v>
      </c>
      <c r="V102" s="110">
        <f t="shared" si="39"/>
        <v>38</v>
      </c>
      <c r="W102" s="110">
        <f t="shared" si="39"/>
        <v>0</v>
      </c>
      <c r="X102" s="110">
        <f>X100-X99</f>
        <v>0</v>
      </c>
      <c r="Y102" s="110">
        <f t="shared" si="39"/>
        <v>0</v>
      </c>
      <c r="Z102" s="11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10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10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10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10"/>
      <c r="C106" s="88">
        <f t="shared" si="35"/>
        <v>568</v>
      </c>
      <c r="D106" s="89"/>
      <c r="E106" s="89"/>
      <c r="F106" s="127"/>
      <c r="G106" s="127"/>
      <c r="H106" s="110">
        <v>328</v>
      </c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>
        <v>240</v>
      </c>
      <c r="Z106" s="110"/>
      <c r="AD106" s="60"/>
      <c r="AE106" s="60"/>
    </row>
    <row r="107" spans="1:31" s="9" customFormat="1" ht="30" hidden="1" customHeight="1" x14ac:dyDescent="0.2">
      <c r="A107" s="8" t="s">
        <v>203</v>
      </c>
      <c r="B107" s="110"/>
      <c r="C107" s="88">
        <f t="shared" si="35"/>
        <v>211</v>
      </c>
      <c r="D107" s="89"/>
      <c r="E107" s="89"/>
      <c r="F107" s="128"/>
      <c r="G107" s="128"/>
      <c r="H107" s="110">
        <v>70</v>
      </c>
      <c r="I107" s="110"/>
      <c r="J107" s="110"/>
      <c r="K107" s="110"/>
      <c r="L107" s="110"/>
      <c r="M107" s="110"/>
      <c r="N107" s="110">
        <v>82</v>
      </c>
      <c r="O107" s="110"/>
      <c r="P107" s="110"/>
      <c r="Q107" s="110"/>
      <c r="R107" s="110"/>
      <c r="S107" s="110"/>
      <c r="T107" s="110">
        <v>14</v>
      </c>
      <c r="U107" s="110"/>
      <c r="V107" s="110"/>
      <c r="W107" s="110"/>
      <c r="X107" s="110"/>
      <c r="Y107" s="110">
        <v>45</v>
      </c>
      <c r="Z107" s="110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10">
        <v>15618</v>
      </c>
      <c r="G108" s="110">
        <v>9790</v>
      </c>
      <c r="H108" s="110">
        <v>17818</v>
      </c>
      <c r="I108" s="110">
        <v>18910</v>
      </c>
      <c r="J108" s="110">
        <v>9522</v>
      </c>
      <c r="K108" s="110">
        <v>22534</v>
      </c>
      <c r="L108" s="110">
        <v>13480</v>
      </c>
      <c r="M108" s="110">
        <v>13477</v>
      </c>
      <c r="N108" s="110">
        <v>15249</v>
      </c>
      <c r="O108" s="110">
        <v>5835</v>
      </c>
      <c r="P108" s="110">
        <v>8418</v>
      </c>
      <c r="Q108" s="110">
        <v>14945</v>
      </c>
      <c r="R108" s="110">
        <v>16470</v>
      </c>
      <c r="S108" s="110">
        <v>17176</v>
      </c>
      <c r="T108" s="110">
        <v>18451</v>
      </c>
      <c r="U108" s="110">
        <v>13606</v>
      </c>
      <c r="V108" s="110">
        <v>10380</v>
      </c>
      <c r="W108" s="110">
        <v>5313</v>
      </c>
      <c r="X108" s="110">
        <v>15447</v>
      </c>
      <c r="Y108" s="110">
        <v>23297</v>
      </c>
      <c r="Z108" s="11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4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4">
        <f t="shared" ref="F109" si="41">F108/F98</f>
        <v>1</v>
      </c>
      <c r="G109" s="124">
        <f>G108/G98</f>
        <v>0.9907904058293695</v>
      </c>
      <c r="H109" s="124">
        <f t="shared" ref="H109:Z109" si="42">H108/H98</f>
        <v>1</v>
      </c>
      <c r="I109" s="124">
        <f t="shared" si="42"/>
        <v>0.98700349705099433</v>
      </c>
      <c r="J109" s="124">
        <f t="shared" si="42"/>
        <v>1</v>
      </c>
      <c r="K109" s="124">
        <f t="shared" si="42"/>
        <v>1</v>
      </c>
      <c r="L109" s="124">
        <f t="shared" si="42"/>
        <v>1</v>
      </c>
      <c r="M109" s="124">
        <f t="shared" si="42"/>
        <v>0.99807450196252689</v>
      </c>
      <c r="N109" s="124">
        <f>N100/N99</f>
        <v>1</v>
      </c>
      <c r="O109" s="124">
        <f>O108/O98</f>
        <v>1</v>
      </c>
      <c r="P109" s="124">
        <f t="shared" si="42"/>
        <v>0.97127033575631705</v>
      </c>
      <c r="Q109" s="124">
        <f t="shared" si="42"/>
        <v>0.98679432155827007</v>
      </c>
      <c r="R109" s="124">
        <f t="shared" si="42"/>
        <v>0.94475993804852865</v>
      </c>
      <c r="S109" s="124">
        <f t="shared" si="42"/>
        <v>1.0122583686940123</v>
      </c>
      <c r="T109" s="124">
        <f t="shared" si="42"/>
        <v>0.98400085328782461</v>
      </c>
      <c r="U109" s="124">
        <f t="shared" si="42"/>
        <v>0.99342873831775702</v>
      </c>
      <c r="V109" s="124">
        <f t="shared" si="42"/>
        <v>0.99444337995784637</v>
      </c>
      <c r="W109" s="124">
        <f t="shared" si="42"/>
        <v>0.92868379653906663</v>
      </c>
      <c r="X109" s="124">
        <f t="shared" si="42"/>
        <v>0.99613077964790098</v>
      </c>
      <c r="Y109" s="124">
        <f t="shared" si="42"/>
        <v>0.9851573071718539</v>
      </c>
      <c r="Z109" s="124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10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10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10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10">
        <v>154</v>
      </c>
      <c r="C113" s="88">
        <f t="shared" si="35"/>
        <v>1145</v>
      </c>
      <c r="D113" s="89">
        <f t="shared" si="40"/>
        <v>7.4350649350649354</v>
      </c>
      <c r="E113" s="89"/>
      <c r="F113" s="127">
        <v>333</v>
      </c>
      <c r="G113" s="127"/>
      <c r="H113" s="110">
        <v>328</v>
      </c>
      <c r="I113" s="110">
        <v>40</v>
      </c>
      <c r="J113" s="110">
        <v>188</v>
      </c>
      <c r="K113" s="110"/>
      <c r="L113" s="110"/>
      <c r="M113" s="110"/>
      <c r="N113" s="110"/>
      <c r="O113" s="110"/>
      <c r="P113" s="110"/>
      <c r="Q113" s="110"/>
      <c r="R113" s="110"/>
      <c r="S113" s="110">
        <v>16</v>
      </c>
      <c r="T113" s="110"/>
      <c r="U113" s="110"/>
      <c r="V113" s="110"/>
      <c r="W113" s="110"/>
      <c r="X113" s="110"/>
      <c r="Y113" s="110">
        <v>240</v>
      </c>
      <c r="Z113" s="110"/>
      <c r="AD113" s="60"/>
      <c r="AE113" s="60"/>
    </row>
    <row r="114" spans="1:31" s="23" customFormat="1" ht="48" hidden="1" customHeight="1" x14ac:dyDescent="0.2">
      <c r="A114" s="10" t="s">
        <v>178</v>
      </c>
      <c r="B114" s="110"/>
      <c r="C114" s="88">
        <f t="shared" si="35"/>
        <v>0</v>
      </c>
      <c r="D114" s="89" t="e">
        <f t="shared" si="40"/>
        <v>#DIV/0!</v>
      </c>
      <c r="E114" s="89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D114" s="63"/>
      <c r="AE114" s="63"/>
    </row>
    <row r="115" spans="1:31" s="23" customFormat="1" ht="30" hidden="1" customHeight="1" x14ac:dyDescent="0.2">
      <c r="A115" s="8" t="s">
        <v>203</v>
      </c>
      <c r="B115" s="110">
        <v>1368</v>
      </c>
      <c r="C115" s="88">
        <f t="shared" si="35"/>
        <v>1023</v>
      </c>
      <c r="D115" s="89">
        <f t="shared" si="40"/>
        <v>0.7478070175438597</v>
      </c>
      <c r="E115" s="89"/>
      <c r="F115" s="110"/>
      <c r="G115" s="110"/>
      <c r="H115" s="110">
        <v>195</v>
      </c>
      <c r="I115" s="110">
        <v>400</v>
      </c>
      <c r="J115" s="110"/>
      <c r="K115" s="110"/>
      <c r="L115" s="110"/>
      <c r="M115" s="110"/>
      <c r="N115" s="110">
        <v>100</v>
      </c>
      <c r="O115" s="110"/>
      <c r="P115" s="110"/>
      <c r="Q115" s="110"/>
      <c r="R115" s="110"/>
      <c r="S115" s="110"/>
      <c r="T115" s="110">
        <v>68</v>
      </c>
      <c r="U115" s="110">
        <v>210</v>
      </c>
      <c r="V115" s="110"/>
      <c r="W115" s="110"/>
      <c r="X115" s="110"/>
      <c r="Y115" s="110">
        <v>50</v>
      </c>
      <c r="Z115" s="110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10">
        <v>75950</v>
      </c>
      <c r="G116" s="110">
        <v>29370</v>
      </c>
      <c r="H116" s="110">
        <v>62375</v>
      </c>
      <c r="I116" s="110">
        <v>63930</v>
      </c>
      <c r="J116" s="110">
        <v>28942</v>
      </c>
      <c r="K116" s="110">
        <v>80942</v>
      </c>
      <c r="L116" s="110">
        <v>47680.800000000003</v>
      </c>
      <c r="M116" s="110">
        <v>41339</v>
      </c>
      <c r="N116" s="110">
        <v>51915</v>
      </c>
      <c r="O116" s="110">
        <v>17094</v>
      </c>
      <c r="P116" s="110">
        <v>25874</v>
      </c>
      <c r="Q116" s="110">
        <v>44046</v>
      </c>
      <c r="R116" s="110">
        <v>50207</v>
      </c>
      <c r="S116" s="110">
        <v>57658</v>
      </c>
      <c r="T116" s="110">
        <v>72369.3</v>
      </c>
      <c r="U116" s="110">
        <v>42804</v>
      </c>
      <c r="V116" s="110">
        <v>33898</v>
      </c>
      <c r="W116" s="110">
        <v>15784</v>
      </c>
      <c r="X116" s="110">
        <v>46463</v>
      </c>
      <c r="Y116" s="110">
        <v>89440</v>
      </c>
      <c r="Z116" s="11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10" t="e">
        <f t="shared" si="43"/>
        <v>#DIV/0!</v>
      </c>
      <c r="I117" s="110" t="e">
        <f t="shared" si="43"/>
        <v>#DIV/0!</v>
      </c>
      <c r="J117" s="110" t="e">
        <f t="shared" si="43"/>
        <v>#DIV/0!</v>
      </c>
      <c r="K117" s="110" t="e">
        <f t="shared" si="43"/>
        <v>#DIV/0!</v>
      </c>
      <c r="L117" s="110" t="e">
        <f t="shared" si="43"/>
        <v>#DIV/0!</v>
      </c>
      <c r="M117" s="110" t="e">
        <f t="shared" si="43"/>
        <v>#DIV/0!</v>
      </c>
      <c r="N117" s="110" t="e">
        <f t="shared" si="43"/>
        <v>#DIV/0!</v>
      </c>
      <c r="O117" s="110" t="e">
        <f t="shared" si="43"/>
        <v>#DIV/0!</v>
      </c>
      <c r="P117" s="110" t="e">
        <f t="shared" si="43"/>
        <v>#DIV/0!</v>
      </c>
      <c r="Q117" s="110" t="e">
        <f t="shared" si="43"/>
        <v>#DIV/0!</v>
      </c>
      <c r="R117" s="110" t="e">
        <f t="shared" si="43"/>
        <v>#DIV/0!</v>
      </c>
      <c r="S117" s="110" t="e">
        <f t="shared" si="43"/>
        <v>#DIV/0!</v>
      </c>
      <c r="T117" s="110" t="e">
        <f t="shared" si="43"/>
        <v>#DIV/0!</v>
      </c>
      <c r="U117" s="110" t="e">
        <f t="shared" si="43"/>
        <v>#DIV/0!</v>
      </c>
      <c r="V117" s="110" t="e">
        <f t="shared" si="43"/>
        <v>#DIV/0!</v>
      </c>
      <c r="W117" s="110" t="e">
        <f t="shared" si="43"/>
        <v>#DIV/0!</v>
      </c>
      <c r="X117" s="110" t="e">
        <f t="shared" si="43"/>
        <v>#DIV/0!</v>
      </c>
      <c r="Y117" s="110" t="e">
        <f t="shared" si="43"/>
        <v>#DIV/0!</v>
      </c>
      <c r="Z117" s="11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10">
        <v>240</v>
      </c>
      <c r="C121" s="88">
        <f t="shared" si="35"/>
        <v>4566.5</v>
      </c>
      <c r="D121" s="89">
        <f t="shared" si="40"/>
        <v>19.027083333333334</v>
      </c>
      <c r="E121" s="89"/>
      <c r="F121" s="127">
        <v>3310</v>
      </c>
      <c r="G121" s="127"/>
      <c r="H121" s="110">
        <v>460</v>
      </c>
      <c r="I121" s="110">
        <v>68.5</v>
      </c>
      <c r="J121" s="110">
        <v>265</v>
      </c>
      <c r="K121" s="110"/>
      <c r="L121" s="110"/>
      <c r="M121" s="110"/>
      <c r="N121" s="110"/>
      <c r="O121" s="110"/>
      <c r="P121" s="110"/>
      <c r="Q121" s="110"/>
      <c r="R121" s="110"/>
      <c r="S121" s="110">
        <v>16</v>
      </c>
      <c r="T121" s="110"/>
      <c r="U121" s="110"/>
      <c r="V121" s="110"/>
      <c r="W121" s="110"/>
      <c r="X121" s="110"/>
      <c r="Y121" s="110">
        <v>447</v>
      </c>
      <c r="Z121" s="110"/>
      <c r="AD121" s="60"/>
      <c r="AE121" s="60"/>
    </row>
    <row r="122" spans="1:31" s="9" customFormat="1" ht="31.15" hidden="1" customHeight="1" x14ac:dyDescent="0.2">
      <c r="A122" s="8" t="s">
        <v>203</v>
      </c>
      <c r="B122" s="110">
        <v>11367</v>
      </c>
      <c r="C122" s="88">
        <f t="shared" si="35"/>
        <v>6150</v>
      </c>
      <c r="D122" s="89">
        <f t="shared" si="40"/>
        <v>0.54103985220374773</v>
      </c>
      <c r="E122" s="89"/>
      <c r="F122" s="128"/>
      <c r="G122" s="128"/>
      <c r="H122" s="110">
        <v>915</v>
      </c>
      <c r="I122" s="110">
        <v>2300</v>
      </c>
      <c r="J122" s="110"/>
      <c r="K122" s="110"/>
      <c r="L122" s="110"/>
      <c r="M122" s="110"/>
      <c r="N122" s="110">
        <v>660</v>
      </c>
      <c r="O122" s="110"/>
      <c r="P122" s="110"/>
      <c r="Q122" s="110"/>
      <c r="R122" s="110"/>
      <c r="S122" s="110"/>
      <c r="T122" s="110">
        <v>310</v>
      </c>
      <c r="U122" s="110">
        <v>1665</v>
      </c>
      <c r="V122" s="110"/>
      <c r="W122" s="110"/>
      <c r="X122" s="110"/>
      <c r="Y122" s="110">
        <v>300</v>
      </c>
      <c r="Z122" s="110"/>
      <c r="AD122" s="60"/>
      <c r="AE122" s="60"/>
    </row>
    <row r="123" spans="1:31" s="9" customFormat="1" ht="31.15" hidden="1" customHeight="1" x14ac:dyDescent="0.2">
      <c r="A123" s="19" t="s">
        <v>94</v>
      </c>
      <c r="B123" s="129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30">
        <f t="shared" ref="F123:H123" si="44">F116/F108*10</f>
        <v>48.629786144192593</v>
      </c>
      <c r="G123" s="130">
        <f t="shared" si="44"/>
        <v>30</v>
      </c>
      <c r="H123" s="130">
        <f t="shared" si="44"/>
        <v>35.006734762599621</v>
      </c>
      <c r="I123" s="130">
        <f t="shared" ref="I123:K123" si="45">I116/I108*10</f>
        <v>33.80750925436277</v>
      </c>
      <c r="J123" s="130">
        <f t="shared" si="45"/>
        <v>30.394875026254986</v>
      </c>
      <c r="K123" s="130">
        <f t="shared" si="45"/>
        <v>35.919943196946839</v>
      </c>
      <c r="L123" s="130">
        <f t="shared" ref="L123" si="46">L116/L108*10</f>
        <v>35.371513353115731</v>
      </c>
      <c r="M123" s="130">
        <f>M116/M108*10</f>
        <v>30.673740446686949</v>
      </c>
      <c r="N123" s="130">
        <f t="shared" ref="N123:T123" si="47">N116/N108*10</f>
        <v>34.044855400354123</v>
      </c>
      <c r="O123" s="130">
        <f t="shared" si="47"/>
        <v>29.295629820051413</v>
      </c>
      <c r="P123" s="130">
        <f t="shared" si="47"/>
        <v>30.736516987407935</v>
      </c>
      <c r="Q123" s="130">
        <f t="shared" si="47"/>
        <v>29.472064235530276</v>
      </c>
      <c r="R123" s="130">
        <f t="shared" si="47"/>
        <v>30.483910139647847</v>
      </c>
      <c r="S123" s="130">
        <f t="shared" si="47"/>
        <v>33.568933395435494</v>
      </c>
      <c r="T123" s="130">
        <f t="shared" si="47"/>
        <v>39.222426968727987</v>
      </c>
      <c r="U123" s="130">
        <f t="shared" ref="U123" si="48">U116/U108*10</f>
        <v>31.45965015434367</v>
      </c>
      <c r="V123" s="130">
        <f t="shared" ref="V123:Z123" si="49">V116/V108*10</f>
        <v>32.657032755298651</v>
      </c>
      <c r="W123" s="130">
        <f t="shared" si="49"/>
        <v>29.708262751741014</v>
      </c>
      <c r="X123" s="130">
        <f t="shared" si="49"/>
        <v>30.078979737165792</v>
      </c>
      <c r="Y123" s="130">
        <f>Y116/Y108*10</f>
        <v>38.391209168562476</v>
      </c>
      <c r="Z123" s="130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1">
        <f>F118/F110*10</f>
        <v>48.774920103485009</v>
      </c>
      <c r="G124" s="131">
        <f>G118/G110*10</f>
        <v>30</v>
      </c>
      <c r="H124" s="131">
        <f t="shared" ref="H124" si="51">H118/H110*10</f>
        <v>21.182547399124939</v>
      </c>
      <c r="I124" s="131">
        <f t="shared" ref="I124:K124" si="52">I118/I110*10</f>
        <v>34.243744301489215</v>
      </c>
      <c r="J124" s="131">
        <f t="shared" si="52"/>
        <v>31.350388651379713</v>
      </c>
      <c r="K124" s="131">
        <f t="shared" si="52"/>
        <v>35.599721599257599</v>
      </c>
      <c r="L124" s="131">
        <f>L118/L110*10</f>
        <v>37.219539903436527</v>
      </c>
      <c r="M124" s="131">
        <f>M118/M110*10</f>
        <v>30.959031657355677</v>
      </c>
      <c r="N124" s="131">
        <f t="shared" ref="N124:O124" si="53">N118/N110*10</f>
        <v>34.36738619363112</v>
      </c>
      <c r="O124" s="131">
        <f t="shared" si="53"/>
        <v>28.955983994179704</v>
      </c>
      <c r="P124" s="131">
        <f t="shared" ref="P124:Z124" si="54">P118/P110*10</f>
        <v>34.034102511741878</v>
      </c>
      <c r="Q124" s="131">
        <f t="shared" si="54"/>
        <v>31.070482915143106</v>
      </c>
      <c r="R124" s="131">
        <f t="shared" si="54"/>
        <v>34.067059356592665</v>
      </c>
      <c r="S124" s="131">
        <f t="shared" si="54"/>
        <v>35.687318489835434</v>
      </c>
      <c r="T124" s="131">
        <f t="shared" si="54"/>
        <v>40.415645176382512</v>
      </c>
      <c r="U124" s="131">
        <f t="shared" si="54"/>
        <v>32.172877556738584</v>
      </c>
      <c r="V124" s="131">
        <f t="shared" si="54"/>
        <v>33.585025380710661</v>
      </c>
      <c r="W124" s="131">
        <f t="shared" si="54"/>
        <v>27.143280925541383</v>
      </c>
      <c r="X124" s="131">
        <f t="shared" si="54"/>
        <v>33.555192766545268</v>
      </c>
      <c r="Y124" s="100">
        <f t="shared" si="54"/>
        <v>39.161906461977864</v>
      </c>
      <c r="Z124" s="131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10">
        <f t="shared" ref="H127" si="59">H121/H113*10</f>
        <v>14.024390243902438</v>
      </c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10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10">
        <f>H122/H115*10</f>
        <v>46.923076923076927</v>
      </c>
      <c r="I128" s="110">
        <f t="shared" ref="I128" si="61">I122/I115*10</f>
        <v>57.5</v>
      </c>
      <c r="J128" s="110"/>
      <c r="K128" s="110"/>
      <c r="L128" s="110"/>
      <c r="M128" s="110"/>
      <c r="N128" s="110">
        <f>N122/N115*10</f>
        <v>66</v>
      </c>
      <c r="O128" s="110"/>
      <c r="P128" s="110"/>
      <c r="Q128" s="110"/>
      <c r="R128" s="110"/>
      <c r="S128" s="110"/>
      <c r="T128" s="110">
        <f t="shared" ref="T128:Y128" si="62">T122/T115*10</f>
        <v>45.588235294117645</v>
      </c>
      <c r="U128" s="110">
        <f t="shared" si="62"/>
        <v>79.285714285714292</v>
      </c>
      <c r="V128" s="110"/>
      <c r="W128" s="110"/>
      <c r="X128" s="110"/>
      <c r="Y128" s="110">
        <f t="shared" si="62"/>
        <v>60</v>
      </c>
      <c r="Z128" s="110"/>
      <c r="AD128" s="60"/>
      <c r="AE128" s="60"/>
    </row>
    <row r="129" spans="1:31" s="9" customFormat="1" ht="30" hidden="1" customHeight="1" x14ac:dyDescent="0.2">
      <c r="A129" s="24" t="s">
        <v>141</v>
      </c>
      <c r="B129" s="132"/>
      <c r="C129" s="88">
        <f t="shared" si="35"/>
        <v>288582</v>
      </c>
      <c r="D129" s="89" t="e">
        <f t="shared" si="40"/>
        <v>#DIV/0!</v>
      </c>
      <c r="E129" s="89"/>
      <c r="F129" s="110">
        <v>15300</v>
      </c>
      <c r="G129" s="110">
        <v>9690</v>
      </c>
      <c r="H129" s="110">
        <v>16886</v>
      </c>
      <c r="I129" s="110">
        <v>17874</v>
      </c>
      <c r="J129" s="110">
        <v>8746</v>
      </c>
      <c r="K129" s="110">
        <v>22183</v>
      </c>
      <c r="L129" s="110">
        <v>13065</v>
      </c>
      <c r="M129" s="110">
        <v>12269</v>
      </c>
      <c r="N129" s="110">
        <v>14738</v>
      </c>
      <c r="O129" s="110">
        <v>5646</v>
      </c>
      <c r="P129" s="110">
        <v>7708</v>
      </c>
      <c r="Q129" s="110">
        <v>14783</v>
      </c>
      <c r="R129" s="110">
        <v>16172</v>
      </c>
      <c r="S129" s="110">
        <v>16789</v>
      </c>
      <c r="T129" s="110">
        <v>18191</v>
      </c>
      <c r="U129" s="110">
        <v>12646</v>
      </c>
      <c r="V129" s="110">
        <v>10285</v>
      </c>
      <c r="W129" s="110">
        <v>5148</v>
      </c>
      <c r="X129" s="110">
        <v>14824</v>
      </c>
      <c r="Y129" s="110">
        <v>22979</v>
      </c>
      <c r="Z129" s="11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3">
        <f t="shared" ref="F130:Z130" si="63">(F108-F129)/2</f>
        <v>159</v>
      </c>
      <c r="G130" s="133">
        <f t="shared" si="63"/>
        <v>50</v>
      </c>
      <c r="H130" s="133">
        <f t="shared" si="63"/>
        <v>466</v>
      </c>
      <c r="I130" s="133">
        <f t="shared" si="63"/>
        <v>518</v>
      </c>
      <c r="J130" s="133">
        <f t="shared" si="63"/>
        <v>388</v>
      </c>
      <c r="K130" s="133">
        <f t="shared" si="63"/>
        <v>175.5</v>
      </c>
      <c r="L130" s="133">
        <f t="shared" si="63"/>
        <v>207.5</v>
      </c>
      <c r="M130" s="133">
        <f t="shared" si="63"/>
        <v>604</v>
      </c>
      <c r="N130" s="133">
        <f t="shared" si="63"/>
        <v>255.5</v>
      </c>
      <c r="O130" s="133">
        <f t="shared" si="63"/>
        <v>94.5</v>
      </c>
      <c r="P130" s="133">
        <f t="shared" si="63"/>
        <v>355</v>
      </c>
      <c r="Q130" s="133">
        <f t="shared" si="63"/>
        <v>81</v>
      </c>
      <c r="R130" s="133">
        <f t="shared" si="63"/>
        <v>149</v>
      </c>
      <c r="S130" s="133">
        <f t="shared" si="63"/>
        <v>193.5</v>
      </c>
      <c r="T130" s="133">
        <f t="shared" si="63"/>
        <v>130</v>
      </c>
      <c r="U130" s="133">
        <f t="shared" si="63"/>
        <v>480</v>
      </c>
      <c r="V130" s="133">
        <f t="shared" si="63"/>
        <v>47.5</v>
      </c>
      <c r="W130" s="133">
        <f t="shared" si="63"/>
        <v>82.5</v>
      </c>
      <c r="X130" s="133">
        <f t="shared" si="63"/>
        <v>311.5</v>
      </c>
      <c r="Y130" s="133">
        <f t="shared" si="63"/>
        <v>159</v>
      </c>
      <c r="Z130" s="133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7">
        <v>48</v>
      </c>
      <c r="G131" s="127">
        <v>11</v>
      </c>
      <c r="H131" s="110">
        <v>10</v>
      </c>
      <c r="I131" s="110">
        <v>20</v>
      </c>
      <c r="J131" s="110">
        <v>28</v>
      </c>
      <c r="K131" s="110">
        <v>15</v>
      </c>
      <c r="L131" s="110">
        <v>3</v>
      </c>
      <c r="M131" s="110">
        <v>10</v>
      </c>
      <c r="N131" s="110">
        <v>4</v>
      </c>
      <c r="O131" s="110">
        <v>4</v>
      </c>
      <c r="P131" s="110">
        <v>8</v>
      </c>
      <c r="Q131" s="110">
        <v>6</v>
      </c>
      <c r="R131" s="110">
        <v>22</v>
      </c>
      <c r="S131" s="110">
        <v>20</v>
      </c>
      <c r="T131" s="110">
        <v>3</v>
      </c>
      <c r="U131" s="110">
        <v>1</v>
      </c>
      <c r="V131" s="110">
        <v>2</v>
      </c>
      <c r="W131" s="110">
        <v>9</v>
      </c>
      <c r="X131" s="110">
        <v>26</v>
      </c>
      <c r="Y131" s="110">
        <v>45</v>
      </c>
      <c r="Z131" s="11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3">
        <v>157</v>
      </c>
      <c r="G133" s="133">
        <v>162</v>
      </c>
      <c r="H133" s="133">
        <v>803</v>
      </c>
      <c r="I133" s="133">
        <v>367</v>
      </c>
      <c r="J133" s="133">
        <v>10</v>
      </c>
      <c r="K133" s="133">
        <v>144</v>
      </c>
      <c r="L133" s="133">
        <v>608</v>
      </c>
      <c r="M133" s="133">
        <v>739</v>
      </c>
      <c r="N133" s="133">
        <v>243</v>
      </c>
      <c r="O133" s="133">
        <v>30</v>
      </c>
      <c r="P133" s="133">
        <v>280</v>
      </c>
      <c r="Q133" s="133">
        <v>339</v>
      </c>
      <c r="R133" s="133">
        <v>12</v>
      </c>
      <c r="S133" s="133">
        <v>679</v>
      </c>
      <c r="T133" s="133">
        <v>189</v>
      </c>
      <c r="U133" s="133">
        <v>59</v>
      </c>
      <c r="V133" s="133">
        <v>115</v>
      </c>
      <c r="W133" s="133">
        <v>30</v>
      </c>
      <c r="X133" s="133">
        <v>351</v>
      </c>
      <c r="Y133" s="133">
        <v>383</v>
      </c>
      <c r="Z133" s="133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3"/>
      <c r="G134" s="133">
        <v>108</v>
      </c>
      <c r="H134" s="110">
        <v>21</v>
      </c>
      <c r="I134" s="110">
        <v>34</v>
      </c>
      <c r="J134" s="110"/>
      <c r="K134" s="110"/>
      <c r="L134" s="110">
        <v>98</v>
      </c>
      <c r="M134" s="110"/>
      <c r="N134" s="110">
        <v>26</v>
      </c>
      <c r="O134" s="110"/>
      <c r="P134" s="110">
        <v>86</v>
      </c>
      <c r="Q134" s="110">
        <v>107</v>
      </c>
      <c r="R134" s="110"/>
      <c r="S134" s="110"/>
      <c r="T134" s="110">
        <v>35</v>
      </c>
      <c r="U134" s="110">
        <f>9+4</f>
        <v>13</v>
      </c>
      <c r="V134" s="110"/>
      <c r="W134" s="110">
        <v>6.5</v>
      </c>
      <c r="X134" s="110">
        <f>52+43</f>
        <v>95</v>
      </c>
      <c r="Y134" s="110"/>
      <c r="Z134" s="11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3">
        <v>158</v>
      </c>
      <c r="G135" s="133">
        <f t="shared" ref="G135:Z135" si="64">G133-G134</f>
        <v>54</v>
      </c>
      <c r="H135" s="133">
        <f t="shared" si="64"/>
        <v>782</v>
      </c>
      <c r="I135" s="133">
        <f>377-I134</f>
        <v>343</v>
      </c>
      <c r="J135" s="133">
        <f t="shared" si="64"/>
        <v>10</v>
      </c>
      <c r="K135" s="133">
        <f t="shared" si="64"/>
        <v>144</v>
      </c>
      <c r="L135" s="133">
        <v>604.5</v>
      </c>
      <c r="M135" s="133">
        <f t="shared" si="64"/>
        <v>739</v>
      </c>
      <c r="N135" s="133">
        <f t="shared" si="64"/>
        <v>217</v>
      </c>
      <c r="O135" s="133">
        <f t="shared" si="64"/>
        <v>30</v>
      </c>
      <c r="P135" s="133">
        <v>194</v>
      </c>
      <c r="Q135" s="133">
        <f t="shared" si="64"/>
        <v>232</v>
      </c>
      <c r="R135" s="133">
        <v>14</v>
      </c>
      <c r="S135" s="133">
        <f t="shared" si="64"/>
        <v>679</v>
      </c>
      <c r="T135" s="133">
        <f t="shared" si="64"/>
        <v>154</v>
      </c>
      <c r="U135" s="133">
        <f>U133-U134</f>
        <v>46</v>
      </c>
      <c r="V135" s="133">
        <f t="shared" si="64"/>
        <v>115</v>
      </c>
      <c r="W135" s="133">
        <f>W133-W134</f>
        <v>23.5</v>
      </c>
      <c r="X135" s="133">
        <f>X133-X134</f>
        <v>256</v>
      </c>
      <c r="Y135" s="133">
        <f t="shared" si="64"/>
        <v>383</v>
      </c>
      <c r="Z135" s="133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10">
        <v>158</v>
      </c>
      <c r="G136" s="110">
        <v>54</v>
      </c>
      <c r="H136" s="110">
        <v>782</v>
      </c>
      <c r="I136" s="110">
        <v>343</v>
      </c>
      <c r="J136" s="110">
        <v>10</v>
      </c>
      <c r="K136" s="110">
        <v>144</v>
      </c>
      <c r="L136" s="110">
        <v>506.5</v>
      </c>
      <c r="M136" s="110">
        <v>739</v>
      </c>
      <c r="N136" s="110">
        <v>217</v>
      </c>
      <c r="O136" s="110">
        <v>30</v>
      </c>
      <c r="P136" s="110">
        <v>194</v>
      </c>
      <c r="Q136" s="110">
        <v>232</v>
      </c>
      <c r="R136" s="110">
        <v>14</v>
      </c>
      <c r="S136" s="110">
        <v>659</v>
      </c>
      <c r="T136" s="110">
        <v>154</v>
      </c>
      <c r="U136" s="110">
        <v>46</v>
      </c>
      <c r="V136" s="110">
        <v>115</v>
      </c>
      <c r="W136" s="110">
        <v>23.5</v>
      </c>
      <c r="X136" s="110">
        <v>256</v>
      </c>
      <c r="Y136" s="110">
        <v>383</v>
      </c>
      <c r="Z136" s="110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4">
        <f>B135-B136</f>
        <v>0</v>
      </c>
      <c r="C138" s="88">
        <f t="shared" si="35"/>
        <v>20</v>
      </c>
      <c r="D138" s="89"/>
      <c r="E138" s="89"/>
      <c r="F138" s="134">
        <f>F135-F136</f>
        <v>0</v>
      </c>
      <c r="G138" s="134">
        <f t="shared" ref="G138:Z138" si="66">G135-G136</f>
        <v>0</v>
      </c>
      <c r="H138" s="134">
        <f t="shared" si="66"/>
        <v>0</v>
      </c>
      <c r="I138" s="134">
        <f t="shared" si="66"/>
        <v>0</v>
      </c>
      <c r="J138" s="134">
        <f t="shared" si="66"/>
        <v>0</v>
      </c>
      <c r="K138" s="134">
        <f t="shared" si="66"/>
        <v>0</v>
      </c>
      <c r="L138" s="134">
        <f>L135-L136-L134</f>
        <v>0</v>
      </c>
      <c r="M138" s="134">
        <f t="shared" si="66"/>
        <v>0</v>
      </c>
      <c r="N138" s="134">
        <f t="shared" si="66"/>
        <v>0</v>
      </c>
      <c r="O138" s="134">
        <f t="shared" si="66"/>
        <v>0</v>
      </c>
      <c r="P138" s="134">
        <f>P135-P136</f>
        <v>0</v>
      </c>
      <c r="Q138" s="134">
        <f t="shared" si="66"/>
        <v>0</v>
      </c>
      <c r="R138" s="134">
        <f t="shared" si="66"/>
        <v>0</v>
      </c>
      <c r="S138" s="134">
        <f>S135-S136</f>
        <v>20</v>
      </c>
      <c r="T138" s="134">
        <f t="shared" si="66"/>
        <v>0</v>
      </c>
      <c r="U138" s="134">
        <f>U135-U136</f>
        <v>0</v>
      </c>
      <c r="V138" s="134">
        <f t="shared" si="66"/>
        <v>0</v>
      </c>
      <c r="W138" s="134">
        <f>W135-W136</f>
        <v>0</v>
      </c>
      <c r="X138" s="134">
        <f t="shared" si="66"/>
        <v>0</v>
      </c>
      <c r="Y138" s="134">
        <f t="shared" si="66"/>
        <v>0</v>
      </c>
      <c r="Z138" s="134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10"/>
      <c r="C139" s="88">
        <f t="shared" si="35"/>
        <v>0</v>
      </c>
      <c r="D139" s="135" t="e">
        <f>C139/B139</f>
        <v>#DIV/0!</v>
      </c>
      <c r="E139" s="135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10">
        <v>2838</v>
      </c>
      <c r="G140" s="110">
        <v>977</v>
      </c>
      <c r="H140" s="110">
        <v>22137</v>
      </c>
      <c r="I140" s="110">
        <v>8582</v>
      </c>
      <c r="J140" s="110">
        <v>180</v>
      </c>
      <c r="K140" s="110">
        <v>3427</v>
      </c>
      <c r="L140" s="110">
        <v>12032</v>
      </c>
      <c r="M140" s="110">
        <v>20130</v>
      </c>
      <c r="N140" s="110">
        <v>4389</v>
      </c>
      <c r="O140" s="110">
        <v>594</v>
      </c>
      <c r="P140" s="110">
        <v>3291</v>
      </c>
      <c r="Q140" s="110">
        <v>5331</v>
      </c>
      <c r="R140" s="110">
        <v>324</v>
      </c>
      <c r="S140" s="110">
        <v>14498</v>
      </c>
      <c r="T140" s="110">
        <v>3449</v>
      </c>
      <c r="U140" s="110">
        <v>927.5</v>
      </c>
      <c r="V140" s="110">
        <v>2311</v>
      </c>
      <c r="W140" s="110">
        <v>435</v>
      </c>
      <c r="X140" s="110">
        <v>6345</v>
      </c>
      <c r="Y140" s="110">
        <v>10438</v>
      </c>
      <c r="Z140" s="110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4" t="e">
        <f t="shared" ref="F141:Z141" si="67">F140/F139</f>
        <v>#DIV/0!</v>
      </c>
      <c r="G141" s="124" t="e">
        <f t="shared" si="67"/>
        <v>#DIV/0!</v>
      </c>
      <c r="H141" s="110" t="e">
        <f t="shared" si="67"/>
        <v>#DIV/0!</v>
      </c>
      <c r="I141" s="110" t="e">
        <f t="shared" si="67"/>
        <v>#DIV/0!</v>
      </c>
      <c r="J141" s="110" t="e">
        <f t="shared" si="67"/>
        <v>#DIV/0!</v>
      </c>
      <c r="K141" s="110" t="e">
        <f t="shared" si="67"/>
        <v>#DIV/0!</v>
      </c>
      <c r="L141" s="110" t="e">
        <f t="shared" si="67"/>
        <v>#DIV/0!</v>
      </c>
      <c r="M141" s="110" t="e">
        <f t="shared" si="67"/>
        <v>#DIV/0!</v>
      </c>
      <c r="N141" s="110" t="e">
        <f t="shared" si="67"/>
        <v>#DIV/0!</v>
      </c>
      <c r="O141" s="110" t="e">
        <f t="shared" si="67"/>
        <v>#DIV/0!</v>
      </c>
      <c r="P141" s="110" t="e">
        <f t="shared" si="67"/>
        <v>#DIV/0!</v>
      </c>
      <c r="Q141" s="110" t="e">
        <f t="shared" si="67"/>
        <v>#DIV/0!</v>
      </c>
      <c r="R141" s="110" t="e">
        <f t="shared" si="67"/>
        <v>#DIV/0!</v>
      </c>
      <c r="S141" s="110" t="e">
        <f t="shared" si="67"/>
        <v>#DIV/0!</v>
      </c>
      <c r="T141" s="110" t="e">
        <f t="shared" si="67"/>
        <v>#DIV/0!</v>
      </c>
      <c r="U141" s="110" t="e">
        <f t="shared" si="67"/>
        <v>#DIV/0!</v>
      </c>
      <c r="V141" s="110" t="e">
        <f t="shared" si="67"/>
        <v>#DIV/0!</v>
      </c>
      <c r="W141" s="110" t="e">
        <f t="shared" si="67"/>
        <v>#DIV/0!</v>
      </c>
      <c r="X141" s="110" t="e">
        <f t="shared" si="67"/>
        <v>#DIV/0!</v>
      </c>
      <c r="Y141" s="110" t="e">
        <f t="shared" si="67"/>
        <v>#DIV/0!</v>
      </c>
      <c r="Z141" s="11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2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30">
        <f t="shared" ref="F142" si="68">F140/F136*10</f>
        <v>179.62025316455697</v>
      </c>
      <c r="G142" s="130">
        <f t="shared" ref="G142:H142" si="69">G140/G136*10</f>
        <v>180.92592592592592</v>
      </c>
      <c r="H142" s="130">
        <f t="shared" si="69"/>
        <v>283.08184143222502</v>
      </c>
      <c r="I142" s="130">
        <f>I140/I136*10</f>
        <v>250.20408163265304</v>
      </c>
      <c r="J142" s="130">
        <f>J140/J136*10</f>
        <v>180</v>
      </c>
      <c r="K142" s="130">
        <f>K140/K136*10</f>
        <v>237.98611111111111</v>
      </c>
      <c r="L142" s="130">
        <f>L140/L136*10</f>
        <v>237.5518262586377</v>
      </c>
      <c r="M142" s="130">
        <f>M140/M136*10</f>
        <v>272.39512855209745</v>
      </c>
      <c r="N142" s="130">
        <f t="shared" ref="N142:S142" si="70">N140/N136*10</f>
        <v>202.25806451612902</v>
      </c>
      <c r="O142" s="130">
        <f t="shared" si="70"/>
        <v>198</v>
      </c>
      <c r="P142" s="130">
        <f t="shared" si="70"/>
        <v>169.63917525773195</v>
      </c>
      <c r="Q142" s="130">
        <f t="shared" si="70"/>
        <v>229.78448275862067</v>
      </c>
      <c r="R142" s="130">
        <f t="shared" si="70"/>
        <v>231.42857142857142</v>
      </c>
      <c r="S142" s="130">
        <f t="shared" si="70"/>
        <v>220</v>
      </c>
      <c r="T142" s="130">
        <f>T140/T136*10</f>
        <v>223.96103896103895</v>
      </c>
      <c r="U142" s="130">
        <f>U140/U136*10</f>
        <v>201.63043478260872</v>
      </c>
      <c r="V142" s="130">
        <f t="shared" ref="V142:W142" si="71">V140/V136*10</f>
        <v>200.95652173913044</v>
      </c>
      <c r="W142" s="130">
        <f t="shared" si="71"/>
        <v>185.10638297872339</v>
      </c>
      <c r="X142" s="130">
        <f>X140/X136*10</f>
        <v>247.8515625</v>
      </c>
      <c r="Y142" s="130">
        <f>Y140/Y136*10</f>
        <v>272.53263707571801</v>
      </c>
      <c r="Z142" s="130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6">
        <v>875</v>
      </c>
      <c r="C143" s="88">
        <f t="shared" si="35"/>
        <v>961.5</v>
      </c>
      <c r="D143" s="89"/>
      <c r="E143" s="89"/>
      <c r="F143" s="133">
        <v>22</v>
      </c>
      <c r="G143" s="133">
        <v>86</v>
      </c>
      <c r="H143" s="110">
        <v>90</v>
      </c>
      <c r="I143" s="110">
        <v>0.5</v>
      </c>
      <c r="J143" s="110">
        <v>16</v>
      </c>
      <c r="K143" s="110">
        <v>10</v>
      </c>
      <c r="L143" s="110">
        <v>127</v>
      </c>
      <c r="M143" s="110">
        <v>94</v>
      </c>
      <c r="N143" s="110">
        <v>47</v>
      </c>
      <c r="O143" s="110">
        <v>24</v>
      </c>
      <c r="P143" s="110">
        <v>76</v>
      </c>
      <c r="Q143" s="110">
        <v>129</v>
      </c>
      <c r="R143" s="110"/>
      <c r="S143" s="110">
        <v>8</v>
      </c>
      <c r="T143" s="110">
        <v>36</v>
      </c>
      <c r="U143" s="110">
        <v>26</v>
      </c>
      <c r="V143" s="110"/>
      <c r="W143" s="110">
        <v>11</v>
      </c>
      <c r="X143" s="110">
        <v>95</v>
      </c>
      <c r="Y143" s="110">
        <v>58</v>
      </c>
      <c r="Z143" s="11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7"/>
      <c r="C144" s="88">
        <f t="shared" si="35"/>
        <v>0</v>
      </c>
      <c r="D144" s="99"/>
      <c r="E144" s="99"/>
      <c r="F144" s="138"/>
      <c r="G144" s="138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D144" s="60"/>
      <c r="AE144" s="60"/>
    </row>
    <row r="145" spans="1:31" s="9" customFormat="1" ht="30" hidden="1" customHeight="1" x14ac:dyDescent="0.2">
      <c r="A145" s="8" t="s">
        <v>85</v>
      </c>
      <c r="B145" s="137"/>
      <c r="C145" s="88">
        <f t="shared" si="35"/>
        <v>48</v>
      </c>
      <c r="D145" s="99"/>
      <c r="E145" s="99"/>
      <c r="F145" s="138"/>
      <c r="G145" s="138"/>
      <c r="H145" s="110"/>
      <c r="I145" s="110"/>
      <c r="J145" s="110"/>
      <c r="K145" s="110"/>
      <c r="L145" s="110"/>
      <c r="M145" s="110"/>
      <c r="N145" s="110"/>
      <c r="O145" s="110"/>
      <c r="P145" s="110">
        <f>14+34</f>
        <v>48</v>
      </c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3">
        <f>F143</f>
        <v>22</v>
      </c>
      <c r="G146" s="133">
        <v>86</v>
      </c>
      <c r="H146" s="133">
        <v>86.3</v>
      </c>
      <c r="I146" s="133">
        <v>0</v>
      </c>
      <c r="J146" s="133">
        <f>J143-J144</f>
        <v>16</v>
      </c>
      <c r="K146" s="133">
        <v>7</v>
      </c>
      <c r="L146" s="133">
        <v>126.7</v>
      </c>
      <c r="M146" s="133">
        <v>94</v>
      </c>
      <c r="N146" s="133">
        <f>N143-N144</f>
        <v>47</v>
      </c>
      <c r="O146" s="133">
        <f>O143-O144</f>
        <v>24</v>
      </c>
      <c r="P146" s="133">
        <f>P143-P144-P145</f>
        <v>28</v>
      </c>
      <c r="Q146" s="133">
        <f>Q143-Q144</f>
        <v>129</v>
      </c>
      <c r="R146" s="133">
        <f>R143-R144</f>
        <v>0</v>
      </c>
      <c r="S146" s="133">
        <v>7.1</v>
      </c>
      <c r="T146" s="133">
        <f>T143-T144</f>
        <v>36</v>
      </c>
      <c r="U146" s="133">
        <v>21</v>
      </c>
      <c r="V146" s="133">
        <f>V143-V144</f>
        <v>0</v>
      </c>
      <c r="W146" s="133">
        <f>W143-W144</f>
        <v>11</v>
      </c>
      <c r="X146" s="133">
        <f>X143-X144</f>
        <v>95</v>
      </c>
      <c r="Y146" s="133">
        <f>Y143-Y144</f>
        <v>58</v>
      </c>
      <c r="Z146" s="133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10">
        <v>22</v>
      </c>
      <c r="G147" s="110">
        <v>86</v>
      </c>
      <c r="H147" s="110">
        <v>86.3</v>
      </c>
      <c r="I147" s="110"/>
      <c r="J147" s="110">
        <v>16</v>
      </c>
      <c r="K147" s="110">
        <v>7</v>
      </c>
      <c r="L147" s="110">
        <v>124.75</v>
      </c>
      <c r="M147" s="110">
        <v>94</v>
      </c>
      <c r="N147" s="110">
        <v>47</v>
      </c>
      <c r="O147" s="110">
        <v>24</v>
      </c>
      <c r="P147" s="110">
        <v>28</v>
      </c>
      <c r="Q147" s="110">
        <v>110</v>
      </c>
      <c r="R147" s="110"/>
      <c r="S147" s="110">
        <v>7.1</v>
      </c>
      <c r="T147" s="110">
        <v>29</v>
      </c>
      <c r="U147" s="110">
        <v>21</v>
      </c>
      <c r="V147" s="110"/>
      <c r="W147" s="110">
        <v>11</v>
      </c>
      <c r="X147" s="110">
        <v>95</v>
      </c>
      <c r="Y147" s="110">
        <v>58</v>
      </c>
      <c r="Z147" s="11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4">
        <f>F147/F146</f>
        <v>1</v>
      </c>
      <c r="G148" s="124">
        <f>G147/G146</f>
        <v>1</v>
      </c>
      <c r="H148" s="124">
        <f>H147/H146</f>
        <v>1</v>
      </c>
      <c r="I148" s="124"/>
      <c r="J148" s="124">
        <f>J147/J146</f>
        <v>1</v>
      </c>
      <c r="K148" s="124">
        <f>K147/K146</f>
        <v>1</v>
      </c>
      <c r="L148" s="124">
        <f>L147/L146</f>
        <v>0.98460931333859514</v>
      </c>
      <c r="M148" s="124">
        <f t="shared" ref="M148:Z148" si="73">M147/M146</f>
        <v>1</v>
      </c>
      <c r="N148" s="124">
        <f t="shared" si="73"/>
        <v>1</v>
      </c>
      <c r="O148" s="124">
        <f t="shared" si="73"/>
        <v>1</v>
      </c>
      <c r="P148" s="124">
        <f t="shared" si="73"/>
        <v>1</v>
      </c>
      <c r="Q148" s="124">
        <f t="shared" si="73"/>
        <v>0.8527131782945736</v>
      </c>
      <c r="R148" s="124"/>
      <c r="S148" s="124">
        <f t="shared" si="73"/>
        <v>1</v>
      </c>
      <c r="T148" s="124">
        <f t="shared" si="73"/>
        <v>0.80555555555555558</v>
      </c>
      <c r="U148" s="124">
        <f t="shared" si="73"/>
        <v>1</v>
      </c>
      <c r="V148" s="124"/>
      <c r="W148" s="124">
        <f t="shared" si="73"/>
        <v>1</v>
      </c>
      <c r="X148" s="124">
        <f t="shared" si="73"/>
        <v>1</v>
      </c>
      <c r="Y148" s="124">
        <f t="shared" si="73"/>
        <v>1</v>
      </c>
      <c r="Z148" s="124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10"/>
      <c r="C149" s="88">
        <f t="shared" ref="C149:C209" si="74">SUM(F149:Z149)</f>
        <v>0</v>
      </c>
      <c r="D149" s="89" t="e">
        <f t="shared" si="72"/>
        <v>#DIV/0!</v>
      </c>
      <c r="E149" s="89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10">
        <v>837</v>
      </c>
      <c r="G150" s="110">
        <v>4164</v>
      </c>
      <c r="H150" s="110">
        <v>2400</v>
      </c>
      <c r="I150" s="110"/>
      <c r="J150" s="110">
        <v>151</v>
      </c>
      <c r="K150" s="110">
        <v>224</v>
      </c>
      <c r="L150" s="110">
        <v>7551</v>
      </c>
      <c r="M150" s="110">
        <v>5113</v>
      </c>
      <c r="N150" s="110">
        <v>1245</v>
      </c>
      <c r="O150" s="110">
        <v>230</v>
      </c>
      <c r="P150" s="110">
        <v>708.4</v>
      </c>
      <c r="Q150" s="110">
        <v>3938</v>
      </c>
      <c r="R150" s="110"/>
      <c r="S150" s="110">
        <v>94.96</v>
      </c>
      <c r="T150" s="110">
        <v>1293</v>
      </c>
      <c r="U150" s="110">
        <v>1510</v>
      </c>
      <c r="V150" s="110"/>
      <c r="W150" s="110">
        <v>205</v>
      </c>
      <c r="X150" s="110">
        <v>4330</v>
      </c>
      <c r="Y150" s="110">
        <v>930</v>
      </c>
      <c r="Z150" s="11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10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2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8">
        <f>F150/F147*10</f>
        <v>380.4545454545455</v>
      </c>
      <c r="G152" s="138">
        <f t="shared" ref="G152:H152" si="76">G150/G147*10</f>
        <v>484.18604651162786</v>
      </c>
      <c r="H152" s="138">
        <f t="shared" si="76"/>
        <v>278.09965237543457</v>
      </c>
      <c r="I152" s="138"/>
      <c r="J152" s="138">
        <f t="shared" ref="J152:O152" si="77">J150/J147*10</f>
        <v>94.375</v>
      </c>
      <c r="K152" s="138">
        <f t="shared" si="77"/>
        <v>320</v>
      </c>
      <c r="L152" s="138">
        <f t="shared" si="77"/>
        <v>605.29058116232466</v>
      </c>
      <c r="M152" s="138">
        <f>M150/M147*10</f>
        <v>543.936170212766</v>
      </c>
      <c r="N152" s="138">
        <f t="shared" si="77"/>
        <v>264.89361702127661</v>
      </c>
      <c r="O152" s="138">
        <f t="shared" si="77"/>
        <v>95.833333333333343</v>
      </c>
      <c r="P152" s="138">
        <f t="shared" ref="P152:Q152" si="78">P150/P147*10</f>
        <v>253</v>
      </c>
      <c r="Q152" s="138">
        <f t="shared" si="78"/>
        <v>358</v>
      </c>
      <c r="R152" s="138"/>
      <c r="S152" s="138">
        <f t="shared" ref="S152:Z152" si="79">S150/S147*10</f>
        <v>133.74647887323943</v>
      </c>
      <c r="T152" s="138">
        <f t="shared" si="79"/>
        <v>445.86206896551721</v>
      </c>
      <c r="U152" s="138">
        <f t="shared" si="79"/>
        <v>719.04761904761904</v>
      </c>
      <c r="V152" s="138"/>
      <c r="W152" s="138">
        <f t="shared" si="79"/>
        <v>186.36363636363637</v>
      </c>
      <c r="X152" s="138">
        <f t="shared" si="79"/>
        <v>455.78947368421052</v>
      </c>
      <c r="Y152" s="138">
        <f t="shared" si="79"/>
        <v>160.34482758620692</v>
      </c>
      <c r="Z152" s="138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4">
        <f>B146-B147</f>
        <v>38</v>
      </c>
      <c r="C153" s="88">
        <f t="shared" si="74"/>
        <v>27.950000000000003</v>
      </c>
      <c r="D153" s="89"/>
      <c r="E153" s="89"/>
      <c r="F153" s="138">
        <f>F146-F147</f>
        <v>0</v>
      </c>
      <c r="G153" s="138">
        <f t="shared" ref="G153:Z153" si="80">G146-G147</f>
        <v>0</v>
      </c>
      <c r="H153" s="138">
        <f>H146-H147</f>
        <v>0</v>
      </c>
      <c r="I153" s="138">
        <f>I146-I147</f>
        <v>0</v>
      </c>
      <c r="J153" s="138">
        <f t="shared" si="80"/>
        <v>0</v>
      </c>
      <c r="K153" s="138">
        <f t="shared" si="80"/>
        <v>0</v>
      </c>
      <c r="L153" s="138">
        <f t="shared" si="80"/>
        <v>1.9500000000000028</v>
      </c>
      <c r="M153" s="138">
        <f t="shared" si="80"/>
        <v>0</v>
      </c>
      <c r="N153" s="138">
        <f t="shared" si="80"/>
        <v>0</v>
      </c>
      <c r="O153" s="138">
        <f t="shared" si="80"/>
        <v>0</v>
      </c>
      <c r="P153" s="138">
        <f t="shared" si="80"/>
        <v>0</v>
      </c>
      <c r="Q153" s="138">
        <f t="shared" si="80"/>
        <v>19</v>
      </c>
      <c r="R153" s="138">
        <f t="shared" si="80"/>
        <v>0</v>
      </c>
      <c r="S153" s="138">
        <f t="shared" si="80"/>
        <v>0</v>
      </c>
      <c r="T153" s="138">
        <f t="shared" si="80"/>
        <v>7</v>
      </c>
      <c r="U153" s="138">
        <f t="shared" si="80"/>
        <v>0</v>
      </c>
      <c r="V153" s="138">
        <f t="shared" si="80"/>
        <v>0</v>
      </c>
      <c r="W153" s="138">
        <f t="shared" si="80"/>
        <v>0</v>
      </c>
      <c r="X153" s="138">
        <f t="shared" si="80"/>
        <v>0</v>
      </c>
      <c r="Y153" s="138">
        <f t="shared" si="80"/>
        <v>0</v>
      </c>
      <c r="Z153" s="138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3"/>
      <c r="G154" s="106"/>
      <c r="H154" s="137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1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3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1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2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3"/>
      <c r="G156" s="138"/>
      <c r="H156" s="138">
        <f>H155/H154*10</f>
        <v>170.46678966789668</v>
      </c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>
        <f t="shared" ref="S156" si="81">S155/S154*10</f>
        <v>25</v>
      </c>
      <c r="T156" s="138"/>
      <c r="U156" s="138"/>
      <c r="V156" s="138">
        <f t="shared" ref="V156:Z156" si="82">V155/V154*10</f>
        <v>180</v>
      </c>
      <c r="W156" s="138"/>
      <c r="X156" s="138"/>
      <c r="Y156" s="138"/>
      <c r="Z156" s="138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2"/>
      <c r="C157" s="88">
        <f t="shared" si="74"/>
        <v>34305.599999999999</v>
      </c>
      <c r="D157" s="89"/>
      <c r="E157" s="89"/>
      <c r="F157" s="137">
        <v>6450</v>
      </c>
      <c r="G157" s="137">
        <v>579</v>
      </c>
      <c r="H157" s="137">
        <v>1187</v>
      </c>
      <c r="I157" s="137">
        <v>1452</v>
      </c>
      <c r="J157" s="137">
        <v>989</v>
      </c>
      <c r="K157" s="137">
        <v>5411</v>
      </c>
      <c r="L157" s="137">
        <v>454</v>
      </c>
      <c r="M157" s="137">
        <v>1480</v>
      </c>
      <c r="N157" s="137">
        <v>1069</v>
      </c>
      <c r="O157" s="137">
        <v>218</v>
      </c>
      <c r="P157" s="137">
        <v>650</v>
      </c>
      <c r="Q157" s="137">
        <v>665</v>
      </c>
      <c r="R157" s="137">
        <v>5096</v>
      </c>
      <c r="S157" s="137">
        <v>526</v>
      </c>
      <c r="T157" s="137">
        <v>1011.6</v>
      </c>
      <c r="U157" s="137">
        <v>1181</v>
      </c>
      <c r="V157" s="137">
        <v>2236</v>
      </c>
      <c r="W157" s="137">
        <v>522</v>
      </c>
      <c r="X157" s="137">
        <v>1469</v>
      </c>
      <c r="Y157" s="137">
        <v>1430</v>
      </c>
      <c r="Z157" s="137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2"/>
      <c r="C158" s="88">
        <f t="shared" si="74"/>
        <v>352.4</v>
      </c>
      <c r="D158" s="89"/>
      <c r="E158" s="89"/>
      <c r="F158" s="113"/>
      <c r="G158" s="138"/>
      <c r="H158" s="138">
        <v>24.4</v>
      </c>
      <c r="I158" s="138">
        <v>53</v>
      </c>
      <c r="J158" s="138"/>
      <c r="K158" s="138"/>
      <c r="L158" s="138"/>
      <c r="M158" s="138"/>
      <c r="N158" s="138"/>
      <c r="O158" s="138"/>
      <c r="P158" s="138"/>
      <c r="Q158" s="138"/>
      <c r="R158" s="138">
        <v>202</v>
      </c>
      <c r="S158" s="138"/>
      <c r="T158" s="138"/>
      <c r="U158" s="138"/>
      <c r="V158" s="138">
        <v>20</v>
      </c>
      <c r="W158" s="138"/>
      <c r="X158" s="138"/>
      <c r="Y158" s="138">
        <v>53</v>
      </c>
      <c r="Z158" s="138"/>
      <c r="AD158" s="60"/>
      <c r="AE158" s="60"/>
    </row>
    <row r="159" spans="1:31" s="9" customFormat="1" ht="30" hidden="1" customHeight="1" x14ac:dyDescent="0.2">
      <c r="A159" s="8" t="s">
        <v>205</v>
      </c>
      <c r="B159" s="132"/>
      <c r="C159" s="88">
        <f t="shared" si="74"/>
        <v>48.3</v>
      </c>
      <c r="D159" s="89"/>
      <c r="E159" s="89"/>
      <c r="F159" s="113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>
        <v>6</v>
      </c>
      <c r="U159" s="138">
        <v>6</v>
      </c>
      <c r="V159" s="138"/>
      <c r="W159" s="138"/>
      <c r="X159" s="138">
        <v>36.299999999999997</v>
      </c>
      <c r="Y159" s="138"/>
      <c r="Z159" s="138"/>
      <c r="AD159" s="60"/>
      <c r="AE159" s="60"/>
    </row>
    <row r="160" spans="1:31" s="9" customFormat="1" ht="30" hidden="1" customHeight="1" x14ac:dyDescent="0.2">
      <c r="A160" s="8" t="s">
        <v>204</v>
      </c>
      <c r="B160" s="132"/>
      <c r="C160" s="88">
        <f t="shared" si="74"/>
        <v>34598.5</v>
      </c>
      <c r="D160" s="89"/>
      <c r="E160" s="89"/>
      <c r="F160" s="113">
        <v>6450</v>
      </c>
      <c r="G160" s="138">
        <v>579</v>
      </c>
      <c r="H160" s="138">
        <f>H157-H158</f>
        <v>1162.5999999999999</v>
      </c>
      <c r="I160" s="138">
        <v>1044</v>
      </c>
      <c r="J160" s="138">
        <f t="shared" ref="J160" si="83">J157</f>
        <v>989</v>
      </c>
      <c r="K160" s="138">
        <v>5553</v>
      </c>
      <c r="L160" s="138">
        <v>394</v>
      </c>
      <c r="M160" s="138">
        <v>1480.3</v>
      </c>
      <c r="N160" s="138">
        <v>1069</v>
      </c>
      <c r="O160" s="138">
        <v>218</v>
      </c>
      <c r="P160" s="138">
        <v>650</v>
      </c>
      <c r="Q160" s="138">
        <v>1189</v>
      </c>
      <c r="R160" s="138">
        <f>(R157-R158)+180+204</f>
        <v>5278</v>
      </c>
      <c r="S160" s="138">
        <v>525.5</v>
      </c>
      <c r="T160" s="138">
        <v>1005.6</v>
      </c>
      <c r="U160" s="138">
        <v>1174.5</v>
      </c>
      <c r="V160" s="138">
        <v>2255</v>
      </c>
      <c r="W160" s="138">
        <v>522</v>
      </c>
      <c r="X160" s="138">
        <v>1453</v>
      </c>
      <c r="Y160" s="138">
        <v>1377</v>
      </c>
      <c r="Z160" s="138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9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7">
        <f>F165+F168+F185+F171+F180</f>
        <v>5950</v>
      </c>
      <c r="G161" s="117">
        <f>G165+G168+G185+G171</f>
        <v>304</v>
      </c>
      <c r="H161" s="117">
        <f>H165+H168+H185+H171+H180</f>
        <v>903</v>
      </c>
      <c r="I161" s="117">
        <f>I165+I168+I185+I171</f>
        <v>1044</v>
      </c>
      <c r="J161" s="117">
        <f>J165+J168+J185+J171</f>
        <v>939</v>
      </c>
      <c r="K161" s="117">
        <f>K165+K185+K180+K168</f>
        <v>5529</v>
      </c>
      <c r="L161" s="117">
        <f>L165+L168+L185+L171</f>
        <v>234</v>
      </c>
      <c r="M161" s="117">
        <f>M165+M168+M185+M171+M180</f>
        <v>1065.3</v>
      </c>
      <c r="N161" s="117">
        <f>N165+N168+N185+N171</f>
        <v>1069</v>
      </c>
      <c r="O161" s="117">
        <f>O165+O168+O185+O171</f>
        <v>131</v>
      </c>
      <c r="P161" s="117">
        <f>P165+P168+P185+P171</f>
        <v>650</v>
      </c>
      <c r="Q161" s="117">
        <f t="shared" ref="Q161:Z161" si="84">Q165+Q168+Q185+Q171+Q174+Q180</f>
        <v>1189</v>
      </c>
      <c r="R161" s="117">
        <f t="shared" si="84"/>
        <v>4479</v>
      </c>
      <c r="S161" s="117">
        <f t="shared" si="84"/>
        <v>525.5</v>
      </c>
      <c r="T161" s="117">
        <f t="shared" si="84"/>
        <v>1005.6</v>
      </c>
      <c r="U161" s="117">
        <f t="shared" si="84"/>
        <v>913</v>
      </c>
      <c r="V161" s="117">
        <f t="shared" si="84"/>
        <v>1353</v>
      </c>
      <c r="W161" s="117">
        <f t="shared" si="84"/>
        <v>522</v>
      </c>
      <c r="X161" s="117">
        <f t="shared" si="84"/>
        <v>1453</v>
      </c>
      <c r="Y161" s="117">
        <f t="shared" si="84"/>
        <v>1377</v>
      </c>
      <c r="Z161" s="117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9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7">
        <f t="shared" ref="F162:Z162" si="85">F166+F169+F172+F186+F175+F181</f>
        <v>8117</v>
      </c>
      <c r="G162" s="137">
        <f t="shared" si="85"/>
        <v>526</v>
      </c>
      <c r="H162" s="137">
        <f t="shared" si="85"/>
        <v>1341</v>
      </c>
      <c r="I162" s="137">
        <f t="shared" si="85"/>
        <v>1326</v>
      </c>
      <c r="J162" s="137">
        <f t="shared" si="85"/>
        <v>820.7</v>
      </c>
      <c r="K162" s="137">
        <f>K166+K169+K172+K186+K175+K181</f>
        <v>4881</v>
      </c>
      <c r="L162" s="137">
        <f t="shared" si="85"/>
        <v>671</v>
      </c>
      <c r="M162" s="137">
        <f t="shared" si="85"/>
        <v>1632</v>
      </c>
      <c r="N162" s="137">
        <f t="shared" si="85"/>
        <v>1046</v>
      </c>
      <c r="O162" s="137">
        <f t="shared" si="85"/>
        <v>79</v>
      </c>
      <c r="P162" s="137">
        <f t="shared" si="85"/>
        <v>735</v>
      </c>
      <c r="Q162" s="137">
        <f t="shared" si="85"/>
        <v>1697</v>
      </c>
      <c r="R162" s="137">
        <f t="shared" si="85"/>
        <v>5598</v>
      </c>
      <c r="S162" s="137">
        <f t="shared" si="85"/>
        <v>532.65000000000009</v>
      </c>
      <c r="T162" s="137">
        <f t="shared" si="85"/>
        <v>2262.6999999999998</v>
      </c>
      <c r="U162" s="137">
        <f t="shared" si="85"/>
        <v>813</v>
      </c>
      <c r="V162" s="137">
        <f t="shared" si="85"/>
        <v>2815</v>
      </c>
      <c r="W162" s="137">
        <f t="shared" si="85"/>
        <v>522</v>
      </c>
      <c r="X162" s="137">
        <f t="shared" si="85"/>
        <v>1741</v>
      </c>
      <c r="Y162" s="137">
        <f t="shared" si="85"/>
        <v>2605</v>
      </c>
      <c r="Z162" s="137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2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8">
        <f t="shared" ref="F163:Y163" si="86">F162/F161*10</f>
        <v>13.64201680672269</v>
      </c>
      <c r="G163" s="138">
        <f t="shared" si="86"/>
        <v>17.30263157894737</v>
      </c>
      <c r="H163" s="138">
        <f t="shared" si="86"/>
        <v>14.850498338870432</v>
      </c>
      <c r="I163" s="138">
        <f t="shared" si="86"/>
        <v>12.701149425287356</v>
      </c>
      <c r="J163" s="138">
        <f t="shared" si="86"/>
        <v>8.7401490947816836</v>
      </c>
      <c r="K163" s="138">
        <f t="shared" si="86"/>
        <v>8.8279978296256107</v>
      </c>
      <c r="L163" s="138">
        <f t="shared" si="86"/>
        <v>28.675213675213676</v>
      </c>
      <c r="M163" s="138">
        <f t="shared" si="86"/>
        <v>15.319628273725712</v>
      </c>
      <c r="N163" s="138">
        <f t="shared" si="86"/>
        <v>9.7848456501403174</v>
      </c>
      <c r="O163" s="138">
        <f t="shared" si="86"/>
        <v>6.0305343511450378</v>
      </c>
      <c r="P163" s="138">
        <f t="shared" si="86"/>
        <v>11.307692307692307</v>
      </c>
      <c r="Q163" s="138">
        <f t="shared" si="86"/>
        <v>14.272497897392766</v>
      </c>
      <c r="R163" s="138">
        <f t="shared" si="86"/>
        <v>12.498325519089082</v>
      </c>
      <c r="S163" s="138">
        <f t="shared" si="86"/>
        <v>10.136060894386301</v>
      </c>
      <c r="T163" s="138">
        <f t="shared" si="86"/>
        <v>22.500994431185362</v>
      </c>
      <c r="U163" s="138">
        <f t="shared" si="86"/>
        <v>8.904709748083242</v>
      </c>
      <c r="V163" s="138">
        <f t="shared" si="86"/>
        <v>20.805617147080561</v>
      </c>
      <c r="W163" s="138">
        <f t="shared" si="86"/>
        <v>10</v>
      </c>
      <c r="X163" s="138">
        <f t="shared" si="86"/>
        <v>11.982105987611838</v>
      </c>
      <c r="Y163" s="138">
        <f t="shared" si="86"/>
        <v>18.917937545388526</v>
      </c>
      <c r="Z163" s="138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2"/>
      <c r="C164" s="88">
        <f t="shared" si="74"/>
        <v>3788.1</v>
      </c>
      <c r="D164" s="89"/>
      <c r="E164" s="89"/>
      <c r="F164" s="138">
        <f t="shared" ref="F164:V164" si="88">F160-F161</f>
        <v>500</v>
      </c>
      <c r="G164" s="138">
        <f t="shared" si="88"/>
        <v>275</v>
      </c>
      <c r="H164" s="138">
        <f>H160-H161</f>
        <v>259.59999999999991</v>
      </c>
      <c r="I164" s="138">
        <f>I160-I161</f>
        <v>0</v>
      </c>
      <c r="J164" s="138">
        <f t="shared" si="88"/>
        <v>50</v>
      </c>
      <c r="K164" s="138">
        <f t="shared" si="88"/>
        <v>24</v>
      </c>
      <c r="L164" s="138">
        <f t="shared" si="88"/>
        <v>160</v>
      </c>
      <c r="M164" s="138">
        <f t="shared" si="88"/>
        <v>415</v>
      </c>
      <c r="N164" s="138">
        <f t="shared" si="88"/>
        <v>0</v>
      </c>
      <c r="O164" s="138">
        <f t="shared" si="88"/>
        <v>87</v>
      </c>
      <c r="P164" s="138">
        <f t="shared" si="88"/>
        <v>0</v>
      </c>
      <c r="Q164" s="138">
        <f t="shared" si="88"/>
        <v>0</v>
      </c>
      <c r="R164" s="138">
        <f t="shared" si="88"/>
        <v>799</v>
      </c>
      <c r="S164" s="138">
        <f>S160-S161</f>
        <v>0</v>
      </c>
      <c r="T164" s="138">
        <f t="shared" si="88"/>
        <v>0</v>
      </c>
      <c r="U164" s="138">
        <f t="shared" si="88"/>
        <v>261.5</v>
      </c>
      <c r="V164" s="138">
        <f t="shared" si="88"/>
        <v>902</v>
      </c>
      <c r="W164" s="138">
        <f>W157-W161</f>
        <v>0</v>
      </c>
      <c r="X164" s="138">
        <f>X160-X161</f>
        <v>0</v>
      </c>
      <c r="Y164" s="138">
        <f>Y160-Y161</f>
        <v>0</v>
      </c>
      <c r="Z164" s="138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40">
        <v>6857</v>
      </c>
      <c r="G166" s="110">
        <v>336</v>
      </c>
      <c r="H166" s="110">
        <v>205</v>
      </c>
      <c r="I166" s="110">
        <v>100</v>
      </c>
      <c r="J166" s="110">
        <v>42</v>
      </c>
      <c r="K166" s="110">
        <v>1722</v>
      </c>
      <c r="L166" s="110">
        <v>216</v>
      </c>
      <c r="M166" s="141">
        <v>158</v>
      </c>
      <c r="N166" s="141"/>
      <c r="O166" s="112"/>
      <c r="P166" s="140">
        <v>735</v>
      </c>
      <c r="Q166" s="140">
        <v>1450</v>
      </c>
      <c r="R166" s="141">
        <v>3309</v>
      </c>
      <c r="S166" s="141">
        <v>298</v>
      </c>
      <c r="T166" s="141">
        <v>2000</v>
      </c>
      <c r="U166" s="141"/>
      <c r="V166" s="141">
        <v>238</v>
      </c>
      <c r="W166" s="141">
        <v>522</v>
      </c>
      <c r="X166" s="141">
        <v>1508</v>
      </c>
      <c r="Y166" s="141">
        <v>2215</v>
      </c>
      <c r="Z166" s="112"/>
      <c r="AD166" s="60"/>
      <c r="AE166" s="60"/>
    </row>
    <row r="167" spans="1:31" s="9" customFormat="1" ht="30" hidden="1" customHeight="1" x14ac:dyDescent="0.2">
      <c r="A167" s="19" t="s">
        <v>94</v>
      </c>
      <c r="B167" s="129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8">
        <f t="shared" ref="F167:G167" si="90">F166/F165*10</f>
        <v>14.019627887957473</v>
      </c>
      <c r="G167" s="138">
        <f t="shared" si="90"/>
        <v>28</v>
      </c>
      <c r="H167" s="138">
        <f t="shared" ref="H167:K167" si="91">H166/H165*10</f>
        <v>10.25</v>
      </c>
      <c r="I167" s="138">
        <f t="shared" si="91"/>
        <v>10</v>
      </c>
      <c r="J167" s="138">
        <f t="shared" si="91"/>
        <v>6</v>
      </c>
      <c r="K167" s="138">
        <f t="shared" si="91"/>
        <v>8.0018587360594786</v>
      </c>
      <c r="L167" s="138">
        <f t="shared" ref="L167:M167" si="92">L166/L165*10</f>
        <v>18</v>
      </c>
      <c r="M167" s="138">
        <f t="shared" si="92"/>
        <v>9.2777451556077501</v>
      </c>
      <c r="N167" s="138"/>
      <c r="O167" s="138"/>
      <c r="P167" s="138">
        <f>P166/P165*10</f>
        <v>11.307692307692307</v>
      </c>
      <c r="Q167" s="138">
        <f>Q166/Q165*10</f>
        <v>15.072765072765073</v>
      </c>
      <c r="R167" s="138">
        <f>R166/R165*10</f>
        <v>20.400739827373613</v>
      </c>
      <c r="S167" s="138">
        <f>S166/S165*10</f>
        <v>10.99630996309963</v>
      </c>
      <c r="T167" s="138">
        <f t="shared" ref="T167" si="93">T166/T165*10</f>
        <v>28.571428571428573</v>
      </c>
      <c r="U167" s="138"/>
      <c r="V167" s="138">
        <f t="shared" ref="V167:Y167" si="94">V166/V165*10</f>
        <v>14</v>
      </c>
      <c r="W167" s="138">
        <f t="shared" si="94"/>
        <v>10</v>
      </c>
      <c r="X167" s="138">
        <f t="shared" si="94"/>
        <v>13.32155477031802</v>
      </c>
      <c r="Y167" s="138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3"/>
      <c r="N169" s="113">
        <v>1046</v>
      </c>
      <c r="O169" s="94">
        <v>77</v>
      </c>
      <c r="P169" s="98"/>
      <c r="Q169" s="113">
        <v>17</v>
      </c>
      <c r="R169" s="113">
        <v>11</v>
      </c>
      <c r="S169" s="113">
        <v>20.100000000000001</v>
      </c>
      <c r="T169" s="113"/>
      <c r="U169" s="94">
        <v>420</v>
      </c>
      <c r="V169" s="98"/>
      <c r="W169" s="113"/>
      <c r="X169" s="98"/>
      <c r="Y169" s="113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9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9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9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9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8"/>
      <c r="I175" s="98"/>
      <c r="J175" s="98"/>
      <c r="K175" s="98"/>
      <c r="L175" s="113"/>
      <c r="M175" s="113"/>
      <c r="N175" s="113"/>
      <c r="O175" s="98"/>
      <c r="P175" s="98"/>
      <c r="Q175" s="98"/>
      <c r="R175" s="113">
        <v>85</v>
      </c>
      <c r="S175" s="113"/>
      <c r="T175" s="113"/>
      <c r="U175" s="113"/>
      <c r="V175" s="98"/>
      <c r="W175" s="113"/>
      <c r="X175" s="98"/>
      <c r="Y175" s="113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9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2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8"/>
      <c r="G179" s="138"/>
      <c r="H179" s="138">
        <f t="shared" ref="H179" si="103">H178/H177*10</f>
        <v>284.89208633093529</v>
      </c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>
        <f>V178/V177*10</f>
        <v>310</v>
      </c>
      <c r="W179" s="138"/>
      <c r="X179" s="138"/>
      <c r="Y179" s="138">
        <f t="shared" ref="Y179" si="104">Y178/Y177*10</f>
        <v>350</v>
      </c>
      <c r="Z179" s="138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2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8">
        <f t="shared" ref="F182:H182" si="105">F181/F180*10</f>
        <v>20</v>
      </c>
      <c r="G182" s="138"/>
      <c r="H182" s="138">
        <f t="shared" si="105"/>
        <v>13.729372937293729</v>
      </c>
      <c r="I182" s="138"/>
      <c r="J182" s="138">
        <f t="shared" ref="J182:M182" si="106">J181/J180*10</f>
        <v>13.799999999999999</v>
      </c>
      <c r="K182" s="138">
        <f t="shared" si="106"/>
        <v>10.238853503184712</v>
      </c>
      <c r="L182" s="138">
        <f t="shared" si="106"/>
        <v>21.5625</v>
      </c>
      <c r="M182" s="138">
        <f t="shared" si="106"/>
        <v>16.46927374301676</v>
      </c>
      <c r="N182" s="138"/>
      <c r="O182" s="138"/>
      <c r="P182" s="138"/>
      <c r="Q182" s="138"/>
      <c r="R182" s="138"/>
      <c r="S182" s="138">
        <f t="shared" ref="S182" si="107">S181/S180*10</f>
        <v>9.9047619047619051</v>
      </c>
      <c r="T182" s="138"/>
      <c r="U182" s="138">
        <f t="shared" ref="U182:V182" si="108">U181/U180*10</f>
        <v>10</v>
      </c>
      <c r="V182" s="138">
        <f t="shared" si="108"/>
        <v>22.002152852529598</v>
      </c>
      <c r="W182" s="138"/>
      <c r="X182" s="138"/>
      <c r="Y182" s="138">
        <f>Y181/Y180*10</f>
        <v>10</v>
      </c>
      <c r="Z182" s="138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1">
        <f t="shared" ref="F187:G187" si="109">F186/F185*10</f>
        <v>10.996852046169989</v>
      </c>
      <c r="G187" s="111">
        <f t="shared" si="109"/>
        <v>10</v>
      </c>
      <c r="H187" s="111"/>
      <c r="I187" s="111">
        <f>I186/I185*10</f>
        <v>10.748663101604279</v>
      </c>
      <c r="J187" s="111">
        <f t="shared" ref="J187:K187" si="110">J186/J185*10</f>
        <v>9.8739495798319332</v>
      </c>
      <c r="K187" s="111">
        <f t="shared" si="110"/>
        <v>16</v>
      </c>
      <c r="L187" s="111"/>
      <c r="M187" s="111"/>
      <c r="N187" s="111"/>
      <c r="O187" s="111"/>
      <c r="P187" s="111"/>
      <c r="Q187" s="111">
        <f t="shared" ref="Q187:Y187" si="111">Q186/Q185*10</f>
        <v>10.952380952380953</v>
      </c>
      <c r="R187" s="111">
        <f t="shared" si="111"/>
        <v>7.7245745943806892</v>
      </c>
      <c r="S187" s="111">
        <f t="shared" si="111"/>
        <v>10</v>
      </c>
      <c r="T187" s="111">
        <f t="shared" si="111"/>
        <v>5</v>
      </c>
      <c r="U187" s="111">
        <f t="shared" si="111"/>
        <v>10</v>
      </c>
      <c r="V187" s="111"/>
      <c r="W187" s="111"/>
      <c r="X187" s="111">
        <f t="shared" si="111"/>
        <v>7.2585669781931461</v>
      </c>
      <c r="Y187" s="111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1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1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1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1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1">
        <f>H190/H188*10</f>
        <v>13</v>
      </c>
      <c r="I192" s="111"/>
      <c r="J192" s="111"/>
      <c r="K192" s="111"/>
      <c r="L192" s="111"/>
      <c r="M192" s="111">
        <f t="shared" ref="M192" si="115">M193</f>
        <v>2.5</v>
      </c>
      <c r="N192" s="111"/>
      <c r="O192" s="111"/>
      <c r="P192" s="111"/>
      <c r="Q192" s="111">
        <f t="shared" ref="Q192" si="116">Q193</f>
        <v>12.857142857142858</v>
      </c>
      <c r="R192" s="111"/>
      <c r="S192" s="111"/>
      <c r="T192" s="111">
        <f>T193</f>
        <v>21.666666666666671</v>
      </c>
      <c r="U192" s="111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40"/>
      <c r="G193" s="140"/>
      <c r="H193" s="142">
        <f>H191/H189*10</f>
        <v>8.35</v>
      </c>
      <c r="I193" s="140"/>
      <c r="J193" s="140"/>
      <c r="K193" s="140"/>
      <c r="L193" s="140"/>
      <c r="M193" s="142">
        <f t="shared" ref="M193" si="117">M191/M189*10</f>
        <v>2.5</v>
      </c>
      <c r="N193" s="142"/>
      <c r="O193" s="142"/>
      <c r="P193" s="142"/>
      <c r="Q193" s="142">
        <f t="shared" ref="Q193" si="118">Q191/Q189*10</f>
        <v>12.857142857142858</v>
      </c>
      <c r="R193" s="142"/>
      <c r="S193" s="142"/>
      <c r="T193" s="142">
        <f>T191/T189*10</f>
        <v>21.666666666666671</v>
      </c>
      <c r="U193" s="142">
        <f>U191/U189*10</f>
        <v>29.333333333333336</v>
      </c>
      <c r="V193" s="140"/>
      <c r="W193" s="140"/>
      <c r="X193" s="140"/>
      <c r="Y193" s="140"/>
      <c r="Z193" s="140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6">
        <v>107.8</v>
      </c>
      <c r="C194" s="88">
        <f t="shared" si="74"/>
        <v>116.9</v>
      </c>
      <c r="D194" s="89">
        <f t="shared" si="112"/>
        <v>1.0844155844155845</v>
      </c>
      <c r="E194" s="89"/>
      <c r="F194" s="140"/>
      <c r="G194" s="140"/>
      <c r="H194" s="140"/>
      <c r="I194" s="140">
        <v>22</v>
      </c>
      <c r="J194" s="140"/>
      <c r="K194" s="140"/>
      <c r="L194" s="140"/>
      <c r="M194" s="142"/>
      <c r="N194" s="142"/>
      <c r="O194" s="142"/>
      <c r="P194" s="142">
        <v>4</v>
      </c>
      <c r="Q194" s="142"/>
      <c r="R194" s="142"/>
      <c r="S194" s="142">
        <v>30</v>
      </c>
      <c r="T194" s="142">
        <v>15.7</v>
      </c>
      <c r="U194" s="142">
        <v>3.2</v>
      </c>
      <c r="V194" s="140"/>
      <c r="W194" s="140"/>
      <c r="X194" s="140">
        <v>42</v>
      </c>
      <c r="Y194" s="140"/>
      <c r="Z194" s="140"/>
      <c r="AD194" s="60"/>
      <c r="AE194" s="60"/>
    </row>
    <row r="195" spans="1:31" s="9" customFormat="1" ht="30" hidden="1" customHeight="1" x14ac:dyDescent="0.2">
      <c r="A195" s="19" t="s">
        <v>196</v>
      </c>
      <c r="B195" s="116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40"/>
      <c r="G195" s="140"/>
      <c r="H195" s="142"/>
      <c r="I195" s="140">
        <v>35.200000000000003</v>
      </c>
      <c r="J195" s="140"/>
      <c r="K195" s="140"/>
      <c r="L195" s="140"/>
      <c r="M195" s="142"/>
      <c r="N195" s="142"/>
      <c r="O195" s="142"/>
      <c r="P195" s="142">
        <v>2.08</v>
      </c>
      <c r="Q195" s="142"/>
      <c r="R195" s="142"/>
      <c r="S195" s="142">
        <v>50.1</v>
      </c>
      <c r="T195" s="142">
        <v>17.600000000000001</v>
      </c>
      <c r="U195" s="142">
        <v>4</v>
      </c>
      <c r="V195" s="140"/>
      <c r="W195" s="140"/>
      <c r="X195" s="140">
        <v>85.8</v>
      </c>
      <c r="Y195" s="140"/>
      <c r="Z195" s="140"/>
      <c r="AD195" s="60"/>
      <c r="AE195" s="60"/>
    </row>
    <row r="196" spans="1:31" s="9" customFormat="1" ht="30" hidden="1" customHeight="1" x14ac:dyDescent="0.2">
      <c r="A196" s="19" t="s">
        <v>94</v>
      </c>
      <c r="B196" s="129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40"/>
      <c r="G196" s="140"/>
      <c r="H196" s="142"/>
      <c r="I196" s="142">
        <f t="shared" ref="I196" si="119">I195/I194*10</f>
        <v>16</v>
      </c>
      <c r="J196" s="142"/>
      <c r="K196" s="142"/>
      <c r="L196" s="142"/>
      <c r="M196" s="142"/>
      <c r="N196" s="142"/>
      <c r="O196" s="142"/>
      <c r="P196" s="142">
        <f t="shared" ref="P196" si="120">P195/P194*10</f>
        <v>5.2</v>
      </c>
      <c r="Q196" s="142"/>
      <c r="R196" s="142"/>
      <c r="S196" s="142">
        <f t="shared" ref="S196:U196" si="121">S195/S194*10</f>
        <v>16.700000000000003</v>
      </c>
      <c r="T196" s="142">
        <f t="shared" si="121"/>
        <v>11.210191082802549</v>
      </c>
      <c r="U196" s="142">
        <f t="shared" si="121"/>
        <v>12.5</v>
      </c>
      <c r="V196" s="142"/>
      <c r="W196" s="142"/>
      <c r="X196" s="142">
        <f>X195/X194*10</f>
        <v>20.428571428571427</v>
      </c>
      <c r="Y196" s="140"/>
      <c r="Z196" s="140"/>
      <c r="AD196" s="60"/>
      <c r="AE196" s="60"/>
    </row>
    <row r="197" spans="1:31" s="23" customFormat="1" ht="30" customHeight="1" x14ac:dyDescent="0.2">
      <c r="A197" s="19" t="s">
        <v>114</v>
      </c>
      <c r="B197" s="88">
        <v>4183</v>
      </c>
      <c r="C197" s="88">
        <f t="shared" si="74"/>
        <v>9950</v>
      </c>
      <c r="D197" s="89">
        <f t="shared" si="112"/>
        <v>2.3786755916806119</v>
      </c>
      <c r="E197" s="89"/>
      <c r="F197" s="110">
        <v>6900</v>
      </c>
      <c r="G197" s="110"/>
      <c r="H197" s="110"/>
      <c r="I197" s="110"/>
      <c r="J197" s="110"/>
      <c r="K197" s="110"/>
      <c r="L197" s="110">
        <v>2000</v>
      </c>
      <c r="M197" s="110"/>
      <c r="N197" s="110"/>
      <c r="O197" s="110"/>
      <c r="P197" s="110"/>
      <c r="Q197" s="110"/>
      <c r="R197" s="110">
        <v>550</v>
      </c>
      <c r="S197" s="110"/>
      <c r="T197" s="110"/>
      <c r="U197" s="110"/>
      <c r="V197" s="110"/>
      <c r="W197" s="110"/>
      <c r="X197" s="110"/>
      <c r="Y197" s="110"/>
      <c r="Z197" s="110">
        <v>500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3">
        <f>B197/B200</f>
        <v>3.9838095238095235E-2</v>
      </c>
      <c r="C198" s="88">
        <f t="shared" si="74"/>
        <v>1.6443186140865731</v>
      </c>
      <c r="D198" s="89">
        <f t="shared" si="112"/>
        <v>41.275030953643366</v>
      </c>
      <c r="E198" s="89"/>
      <c r="F198" s="103">
        <f>F197/F200</f>
        <v>0.92654760306163553</v>
      </c>
      <c r="G198" s="103">
        <f t="shared" ref="G198:Z198" si="122">G197/G200</f>
        <v>0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0.46522447080716445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7.6923076923076927E-2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0.17562346329469616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10">
        <v>7600</v>
      </c>
      <c r="G201" s="110">
        <v>1982</v>
      </c>
      <c r="H201" s="110">
        <v>4437</v>
      </c>
      <c r="I201" s="110">
        <v>4816</v>
      </c>
      <c r="J201" s="110">
        <v>3103</v>
      </c>
      <c r="K201" s="110">
        <v>5900</v>
      </c>
      <c r="L201" s="110">
        <v>2435</v>
      </c>
      <c r="M201" s="110">
        <v>2683</v>
      </c>
      <c r="N201" s="110">
        <v>4229</v>
      </c>
      <c r="O201" s="110">
        <v>1458.5</v>
      </c>
      <c r="P201" s="110">
        <v>2125</v>
      </c>
      <c r="Q201" s="110">
        <v>5235</v>
      </c>
      <c r="R201" s="110">
        <v>3645</v>
      </c>
      <c r="S201" s="110">
        <v>5112</v>
      </c>
      <c r="T201" s="110">
        <v>6830</v>
      </c>
      <c r="U201" s="110">
        <v>3550</v>
      </c>
      <c r="V201" s="110">
        <v>1693</v>
      </c>
      <c r="W201" s="110">
        <v>1141</v>
      </c>
      <c r="X201" s="110">
        <v>6338</v>
      </c>
      <c r="Y201" s="110">
        <v>5492</v>
      </c>
      <c r="Z201" s="11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4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5">
        <f t="shared" ref="F202:Z202" si="123">F201/F200</f>
        <v>1.020545185980932</v>
      </c>
      <c r="G202" s="135">
        <f t="shared" si="123"/>
        <v>0.48507097405775818</v>
      </c>
      <c r="H202" s="135">
        <f t="shared" si="123"/>
        <v>0.80746132848043672</v>
      </c>
      <c r="I202" s="135">
        <f t="shared" si="123"/>
        <v>0.70823529411764707</v>
      </c>
      <c r="J202" s="135">
        <f t="shared" si="123"/>
        <v>0.92049836843666566</v>
      </c>
      <c r="K202" s="135">
        <f t="shared" si="123"/>
        <v>1</v>
      </c>
      <c r="L202" s="135">
        <f t="shared" si="123"/>
        <v>0.5664107932077227</v>
      </c>
      <c r="M202" s="135">
        <f t="shared" si="123"/>
        <v>0.5311819441694714</v>
      </c>
      <c r="N202" s="135">
        <f t="shared" si="123"/>
        <v>0.93541251935412517</v>
      </c>
      <c r="O202" s="135">
        <f t="shared" si="123"/>
        <v>0.6543292956482728</v>
      </c>
      <c r="P202" s="135">
        <f t="shared" si="123"/>
        <v>0.625</v>
      </c>
      <c r="Q202" s="135">
        <f t="shared" si="123"/>
        <v>0.74223734581029355</v>
      </c>
      <c r="R202" s="135">
        <f t="shared" si="123"/>
        <v>0.50979020979020984</v>
      </c>
      <c r="S202" s="135">
        <f t="shared" si="123"/>
        <v>1.0005871990604815</v>
      </c>
      <c r="T202" s="135">
        <f t="shared" si="123"/>
        <v>0.89129583713950145</v>
      </c>
      <c r="U202" s="135">
        <f t="shared" si="123"/>
        <v>0.86903304773561807</v>
      </c>
      <c r="V202" s="135">
        <f t="shared" si="123"/>
        <v>0.51412086243546917</v>
      </c>
      <c r="W202" s="135">
        <f t="shared" si="123"/>
        <v>0.51863636363636367</v>
      </c>
      <c r="X202" s="135">
        <f t="shared" si="123"/>
        <v>1.0390163934426229</v>
      </c>
      <c r="Y202" s="135">
        <f t="shared" si="123"/>
        <v>0.7958266917837995</v>
      </c>
      <c r="Z202" s="13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4">
        <v>525</v>
      </c>
      <c r="G206" s="134">
        <v>1935</v>
      </c>
      <c r="H206" s="134">
        <v>8650</v>
      </c>
      <c r="I206" s="134">
        <v>7161</v>
      </c>
      <c r="J206" s="134">
        <v>5166</v>
      </c>
      <c r="K206" s="134">
        <v>4954</v>
      </c>
      <c r="L206" s="134">
        <v>3099</v>
      </c>
      <c r="M206" s="134">
        <v>4544</v>
      </c>
      <c r="N206" s="134">
        <v>2352</v>
      </c>
      <c r="O206" s="134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4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26875</v>
      </c>
      <c r="C207" s="88">
        <f>SUM(F207:Z207)</f>
        <v>18930</v>
      </c>
      <c r="D207" s="89">
        <f t="shared" si="124"/>
        <v>0.70437209302325576</v>
      </c>
      <c r="E207" s="89"/>
      <c r="F207" s="106">
        <v>150</v>
      </c>
      <c r="G207" s="106">
        <v>500</v>
      </c>
      <c r="H207" s="106">
        <v>3195</v>
      </c>
      <c r="I207" s="106">
        <v>1126</v>
      </c>
      <c r="J207" s="106">
        <v>347</v>
      </c>
      <c r="K207" s="106">
        <v>255</v>
      </c>
      <c r="L207" s="109"/>
      <c r="M207" s="106">
        <v>1032</v>
      </c>
      <c r="N207" s="106">
        <v>853</v>
      </c>
      <c r="O207" s="106">
        <v>640</v>
      </c>
      <c r="P207" s="106">
        <v>82</v>
      </c>
      <c r="Q207" s="106">
        <v>730</v>
      </c>
      <c r="R207" s="106">
        <v>512</v>
      </c>
      <c r="S207" s="106">
        <v>166</v>
      </c>
      <c r="T207" s="106">
        <v>2361</v>
      </c>
      <c r="U207" s="106">
        <v>1840</v>
      </c>
      <c r="V207" s="106">
        <v>622</v>
      </c>
      <c r="W207" s="106">
        <v>373</v>
      </c>
      <c r="X207" s="106">
        <v>100</v>
      </c>
      <c r="Y207" s="106">
        <v>3126</v>
      </c>
      <c r="Z207" s="106">
        <v>920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6">
        <f>B207/B206</f>
        <v>0.29791597383882051</v>
      </c>
      <c r="C208" s="88">
        <f t="shared" si="74"/>
        <v>5.0846625143459914</v>
      </c>
      <c r="D208" s="89">
        <f t="shared" si="124"/>
        <v>17.067438341177745</v>
      </c>
      <c r="E208" s="89"/>
      <c r="F208" s="147">
        <f t="shared" ref="F208:Z208" si="125">F207/F206</f>
        <v>0.2857142857142857</v>
      </c>
      <c r="G208" s="147">
        <f t="shared" si="125"/>
        <v>0.25839793281653745</v>
      </c>
      <c r="H208" s="147">
        <f t="shared" si="125"/>
        <v>0.36936416184971099</v>
      </c>
      <c r="I208" s="147">
        <f t="shared" si="125"/>
        <v>0.15724060885351207</v>
      </c>
      <c r="J208" s="147">
        <f t="shared" si="125"/>
        <v>6.7169957413859852E-2</v>
      </c>
      <c r="K208" s="147">
        <f t="shared" si="125"/>
        <v>5.1473556721840938E-2</v>
      </c>
      <c r="L208" s="147">
        <f t="shared" si="125"/>
        <v>0</v>
      </c>
      <c r="M208" s="147">
        <f t="shared" si="125"/>
        <v>0.22711267605633803</v>
      </c>
      <c r="N208" s="147">
        <f t="shared" si="125"/>
        <v>0.36267006802721086</v>
      </c>
      <c r="O208" s="147">
        <f t="shared" si="125"/>
        <v>0.22448263767099264</v>
      </c>
      <c r="P208" s="147">
        <f t="shared" si="125"/>
        <v>3.1746031746031744E-2</v>
      </c>
      <c r="Q208" s="147">
        <f t="shared" si="125"/>
        <v>0.17116060961313012</v>
      </c>
      <c r="R208" s="147">
        <f t="shared" si="125"/>
        <v>0.11355067642492792</v>
      </c>
      <c r="S208" s="147">
        <f t="shared" si="125"/>
        <v>5.6194989844278946E-2</v>
      </c>
      <c r="T208" s="147">
        <f t="shared" si="125"/>
        <v>0.72623808059058748</v>
      </c>
      <c r="U208" s="147">
        <f t="shared" si="125"/>
        <v>0.45578399801833042</v>
      </c>
      <c r="V208" s="147">
        <f t="shared" si="125"/>
        <v>0.68276619099890234</v>
      </c>
      <c r="W208" s="147">
        <f t="shared" si="125"/>
        <v>0.23225404732254049</v>
      </c>
      <c r="X208" s="147">
        <f t="shared" si="125"/>
        <v>1.2898232942086934E-2</v>
      </c>
      <c r="Y208" s="147">
        <f t="shared" si="125"/>
        <v>0.41126167609525061</v>
      </c>
      <c r="Z208" s="147">
        <f t="shared" si="125"/>
        <v>0.18718209562563581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35"/>
      <c r="R209" s="109"/>
      <c r="S209" s="109"/>
      <c r="T209" s="109"/>
      <c r="U209" s="109"/>
      <c r="V209" s="109"/>
      <c r="W209" s="109"/>
      <c r="X209" s="109"/>
      <c r="Y209" s="109"/>
      <c r="Z209" s="109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87</v>
      </c>
      <c r="C210" s="88">
        <f>SUM(F210:Z210)</f>
        <v>1233</v>
      </c>
      <c r="D210" s="89">
        <f t="shared" si="124"/>
        <v>14.172413793103448</v>
      </c>
      <c r="E210" s="89"/>
      <c r="F210" s="109"/>
      <c r="G210" s="106"/>
      <c r="H210" s="106">
        <v>690</v>
      </c>
      <c r="I210" s="106"/>
      <c r="J210" s="106"/>
      <c r="K210" s="106">
        <v>50</v>
      </c>
      <c r="L210" s="106"/>
      <c r="M210" s="106"/>
      <c r="N210" s="106"/>
      <c r="O210" s="106"/>
      <c r="P210" s="109"/>
      <c r="Q210" s="106"/>
      <c r="R210" s="106"/>
      <c r="S210" s="106"/>
      <c r="T210" s="106"/>
      <c r="U210" s="106">
        <v>493</v>
      </c>
      <c r="V210" s="106"/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6404</v>
      </c>
      <c r="C213" s="88">
        <f t="shared" si="126"/>
        <v>5407</v>
      </c>
      <c r="D213" s="102">
        <f t="shared" ref="D213:D225" si="127">C213/B213</f>
        <v>0.84431605246720798</v>
      </c>
      <c r="E213" s="102"/>
      <c r="F213" s="94">
        <v>420</v>
      </c>
      <c r="G213" s="94"/>
      <c r="H213" s="94">
        <v>240</v>
      </c>
      <c r="I213" s="94">
        <v>415</v>
      </c>
      <c r="J213" s="94">
        <v>60</v>
      </c>
      <c r="K213" s="94">
        <v>60</v>
      </c>
      <c r="L213" s="94"/>
      <c r="M213" s="94">
        <v>1000</v>
      </c>
      <c r="N213" s="94"/>
      <c r="O213" s="94">
        <v>144</v>
      </c>
      <c r="P213" s="94">
        <v>100</v>
      </c>
      <c r="Q213" s="94"/>
      <c r="R213" s="94">
        <v>125</v>
      </c>
      <c r="S213" s="94">
        <v>6</v>
      </c>
      <c r="T213" s="94">
        <v>537</v>
      </c>
      <c r="U213" s="94"/>
      <c r="V213" s="94"/>
      <c r="W213" s="94"/>
      <c r="X213" s="94"/>
      <c r="Y213" s="94">
        <v>2140</v>
      </c>
      <c r="Z213" s="94">
        <v>160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4">
        <v>1207.7333333333333</v>
      </c>
      <c r="G214" s="134">
        <v>3157.7</v>
      </c>
      <c r="H214" s="134">
        <v>13421.670444444446</v>
      </c>
      <c r="I214" s="134">
        <v>16738.306666666664</v>
      </c>
      <c r="J214" s="134">
        <v>6738.656133333332</v>
      </c>
      <c r="K214" s="134">
        <v>4332.9066666666668</v>
      </c>
      <c r="L214" s="134">
        <v>4557.2115555555547</v>
      </c>
      <c r="M214" s="134">
        <v>7321.0106666666661</v>
      </c>
      <c r="N214" s="134">
        <v>5194.1657333333324</v>
      </c>
      <c r="O214" s="134">
        <v>4366.3360000000002</v>
      </c>
      <c r="P214" s="134">
        <v>3312.66</v>
      </c>
      <c r="Q214" s="134">
        <v>5970.848</v>
      </c>
      <c r="R214" s="134">
        <v>8346.2182222222218</v>
      </c>
      <c r="S214" s="134">
        <v>2807.9999999999995</v>
      </c>
      <c r="T214" s="134">
        <v>5640.8266666666668</v>
      </c>
      <c r="U214" s="134">
        <v>3639.125</v>
      </c>
      <c r="V214" s="134">
        <v>3434.9038888888881</v>
      </c>
      <c r="W214" s="134">
        <v>1069.5</v>
      </c>
      <c r="X214" s="134">
        <v>5788</v>
      </c>
      <c r="Y214" s="134">
        <v>6389.7499999999991</v>
      </c>
      <c r="Z214" s="134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6">
        <v>0.03</v>
      </c>
      <c r="C216" s="146">
        <f>C213/C214</f>
        <v>4.4943174239494836E-2</v>
      </c>
      <c r="D216" s="102">
        <f t="shared" si="127"/>
        <v>1.4981058079831613</v>
      </c>
      <c r="E216" s="102"/>
      <c r="F216" s="147">
        <f t="shared" ref="F216" si="128">F213/F214</f>
        <v>0.34775888717156106</v>
      </c>
      <c r="G216" s="147"/>
      <c r="H216" s="147">
        <f>H213/H214</f>
        <v>1.7881529798650497E-2</v>
      </c>
      <c r="I216" s="147">
        <f>I213/I214</f>
        <v>2.4793427929388323E-2</v>
      </c>
      <c r="J216" s="147">
        <f>J213/J214</f>
        <v>8.9038524615026628E-3</v>
      </c>
      <c r="K216" s="147">
        <f>K213/K214</f>
        <v>1.3847517294010486E-2</v>
      </c>
      <c r="L216" s="147">
        <f t="shared" ref="L216:N216" si="129">L213/L214</f>
        <v>0</v>
      </c>
      <c r="M216" s="147">
        <f t="shared" si="129"/>
        <v>0.13659316254695619</v>
      </c>
      <c r="N216" s="147">
        <f t="shared" si="129"/>
        <v>0</v>
      </c>
      <c r="O216" s="147">
        <f t="shared" ref="O216:R216" si="130">O213/O214</f>
        <v>3.2979596622889303E-2</v>
      </c>
      <c r="P216" s="147">
        <f t="shared" si="130"/>
        <v>3.018722114554467E-2</v>
      </c>
      <c r="Q216" s="147"/>
      <c r="R216" s="147">
        <f t="shared" si="130"/>
        <v>1.4976843005036853E-2</v>
      </c>
      <c r="S216" s="147">
        <f>S213/S214</f>
        <v>2.136752136752137E-3</v>
      </c>
      <c r="T216" s="147">
        <f>T213/T214</f>
        <v>9.5198812467203381E-2</v>
      </c>
      <c r="U216" s="147"/>
      <c r="V216" s="147"/>
      <c r="W216" s="147"/>
      <c r="X216" s="147"/>
      <c r="Y216" s="147">
        <f>Y213/Y214</f>
        <v>0.33491138150944877</v>
      </c>
      <c r="Z216" s="147">
        <f>Z213/Z214</f>
        <v>2.3283055730322199E-2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76678</v>
      </c>
      <c r="C217" s="99">
        <f>SUM(F217:Z217)</f>
        <v>61291.8</v>
      </c>
      <c r="D217" s="102">
        <f t="shared" si="127"/>
        <v>0.79934009755079682</v>
      </c>
      <c r="E217" s="102"/>
      <c r="F217" s="94"/>
      <c r="G217" s="94">
        <v>3000</v>
      </c>
      <c r="H217" s="94">
        <v>11595</v>
      </c>
      <c r="I217" s="94">
        <v>3850</v>
      </c>
      <c r="J217" s="94"/>
      <c r="K217" s="94">
        <v>750</v>
      </c>
      <c r="L217" s="94"/>
      <c r="M217" s="94">
        <v>1050</v>
      </c>
      <c r="N217" s="94">
        <v>5050</v>
      </c>
      <c r="O217" s="94">
        <v>1643</v>
      </c>
      <c r="P217" s="94">
        <v>550</v>
      </c>
      <c r="Q217" s="94">
        <v>4300</v>
      </c>
      <c r="R217" s="94">
        <v>600</v>
      </c>
      <c r="S217" s="94">
        <v>1000</v>
      </c>
      <c r="T217" s="94">
        <v>2740</v>
      </c>
      <c r="U217" s="94">
        <v>17543.8</v>
      </c>
      <c r="V217" s="94"/>
      <c r="W217" s="94"/>
      <c r="X217" s="94"/>
      <c r="Y217" s="94">
        <v>4600</v>
      </c>
      <c r="Z217" s="94">
        <v>3020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4">
        <v>345.06666666666666</v>
      </c>
      <c r="G218" s="134">
        <v>8525.7899999999991</v>
      </c>
      <c r="H218" s="134">
        <v>27768.973333333332</v>
      </c>
      <c r="I218" s="134">
        <v>19000.239999999998</v>
      </c>
      <c r="J218" s="134">
        <v>9167.7065999999995</v>
      </c>
      <c r="K218" s="134">
        <v>11327.456</v>
      </c>
      <c r="L218" s="134">
        <v>749.13066666666668</v>
      </c>
      <c r="M218" s="134">
        <v>18161.738000000001</v>
      </c>
      <c r="N218" s="134">
        <v>14325.844200000001</v>
      </c>
      <c r="O218" s="134">
        <v>15009.280000000002</v>
      </c>
      <c r="P218" s="134">
        <v>8026.83</v>
      </c>
      <c r="Q218" s="134">
        <v>17539.366000000002</v>
      </c>
      <c r="R218" s="134">
        <v>2601.4186666666669</v>
      </c>
      <c r="S218" s="134">
        <v>3285.3599999999997</v>
      </c>
      <c r="T218" s="134">
        <v>12194.140000000001</v>
      </c>
      <c r="U218" s="134">
        <v>65504.250000000007</v>
      </c>
      <c r="V218" s="134">
        <v>5888.4066666666649</v>
      </c>
      <c r="W218" s="134">
        <v>534.75000000000011</v>
      </c>
      <c r="X218" s="134">
        <v>7379.7</v>
      </c>
      <c r="Y218" s="134">
        <v>41533.375000000007</v>
      </c>
      <c r="Z218" s="134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18387.54</v>
      </c>
      <c r="D219" s="102" t="e">
        <f t="shared" si="127"/>
        <v>#DIV/0!</v>
      </c>
      <c r="E219" s="102"/>
      <c r="F219" s="94">
        <f>F217*0.3</f>
        <v>0</v>
      </c>
      <c r="G219" s="94">
        <f t="shared" ref="G219:Z219" si="131">G217*0.3</f>
        <v>900</v>
      </c>
      <c r="H219" s="94">
        <f t="shared" si="131"/>
        <v>3478.5</v>
      </c>
      <c r="I219" s="94">
        <f t="shared" si="131"/>
        <v>1155</v>
      </c>
      <c r="J219" s="94">
        <f t="shared" si="131"/>
        <v>0</v>
      </c>
      <c r="K219" s="94">
        <f t="shared" si="131"/>
        <v>225</v>
      </c>
      <c r="L219" s="94">
        <f t="shared" si="131"/>
        <v>0</v>
      </c>
      <c r="M219" s="94">
        <f t="shared" si="131"/>
        <v>315</v>
      </c>
      <c r="N219" s="94">
        <f t="shared" si="131"/>
        <v>1515</v>
      </c>
      <c r="O219" s="94">
        <f t="shared" si="131"/>
        <v>492.9</v>
      </c>
      <c r="P219" s="94">
        <f t="shared" si="131"/>
        <v>165</v>
      </c>
      <c r="Q219" s="94">
        <f t="shared" si="131"/>
        <v>1290</v>
      </c>
      <c r="R219" s="94">
        <f t="shared" si="131"/>
        <v>180</v>
      </c>
      <c r="S219" s="94">
        <f t="shared" si="131"/>
        <v>300</v>
      </c>
      <c r="T219" s="94">
        <f t="shared" si="131"/>
        <v>822</v>
      </c>
      <c r="U219" s="94">
        <f t="shared" si="131"/>
        <v>5263.1399999999994</v>
      </c>
      <c r="V219" s="94">
        <f t="shared" si="131"/>
        <v>0</v>
      </c>
      <c r="W219" s="94">
        <f t="shared" si="131"/>
        <v>0</v>
      </c>
      <c r="X219" s="94">
        <f t="shared" si="131"/>
        <v>0</v>
      </c>
      <c r="Y219" s="94">
        <f t="shared" si="131"/>
        <v>1380</v>
      </c>
      <c r="Z219" s="94">
        <f t="shared" si="131"/>
        <v>906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0.215</v>
      </c>
      <c r="C220" s="102">
        <f>C217/C218</f>
        <v>0.19855340798955323</v>
      </c>
      <c r="D220" s="102">
        <f t="shared" si="127"/>
        <v>0.92350422320722436</v>
      </c>
      <c r="E220" s="102"/>
      <c r="F220" s="103">
        <f t="shared" ref="F220:Z220" si="132">F217/F218</f>
        <v>0</v>
      </c>
      <c r="G220" s="103">
        <f t="shared" si="132"/>
        <v>0.351873550720813</v>
      </c>
      <c r="H220" s="103">
        <f>H217/H218</f>
        <v>0.4175523473920294</v>
      </c>
      <c r="I220" s="103">
        <f t="shared" si="132"/>
        <v>0.20262901942291259</v>
      </c>
      <c r="J220" s="103">
        <f t="shared" si="132"/>
        <v>0</v>
      </c>
      <c r="K220" s="103">
        <f t="shared" si="132"/>
        <v>6.6210806733656702E-2</v>
      </c>
      <c r="L220" s="103">
        <f t="shared" si="132"/>
        <v>0</v>
      </c>
      <c r="M220" s="103">
        <f t="shared" si="132"/>
        <v>5.7813850194293075E-2</v>
      </c>
      <c r="N220" s="103">
        <f t="shared" si="132"/>
        <v>0.35250976692877894</v>
      </c>
      <c r="O220" s="103">
        <f t="shared" si="132"/>
        <v>0.10946561060890328</v>
      </c>
      <c r="P220" s="103">
        <f t="shared" si="132"/>
        <v>6.8520200377982343E-2</v>
      </c>
      <c r="Q220" s="103">
        <f t="shared" si="132"/>
        <v>0.24516279550811584</v>
      </c>
      <c r="R220" s="103">
        <f t="shared" si="132"/>
        <v>0.2306433822775675</v>
      </c>
      <c r="S220" s="103">
        <f t="shared" si="132"/>
        <v>0.30438064626098815</v>
      </c>
      <c r="T220" s="103">
        <f t="shared" si="132"/>
        <v>0.2246980926904234</v>
      </c>
      <c r="U220" s="103">
        <f t="shared" si="132"/>
        <v>0.26782689672807486</v>
      </c>
      <c r="V220" s="103">
        <f t="shared" si="132"/>
        <v>0</v>
      </c>
      <c r="W220" s="103">
        <f t="shared" si="132"/>
        <v>0</v>
      </c>
      <c r="X220" s="103">
        <f t="shared" si="132"/>
        <v>0</v>
      </c>
      <c r="Y220" s="103">
        <f t="shared" si="132"/>
        <v>0.11075430301534607</v>
      </c>
      <c r="Z220" s="103">
        <f t="shared" si="132"/>
        <v>0.15234879466207493</v>
      </c>
      <c r="AD220" s="64"/>
      <c r="AE220" s="64"/>
    </row>
    <row r="221" spans="1:36" s="26" customFormat="1" ht="30" hidden="1" customHeight="1" outlineLevel="1" x14ac:dyDescent="0.2">
      <c r="A221" s="24" t="s">
        <v>131</v>
      </c>
      <c r="B221" s="88"/>
      <c r="C221" s="99">
        <f>SUM(F221:Z221)</f>
        <v>0</v>
      </c>
      <c r="D221" s="102"/>
      <c r="E221" s="102"/>
      <c r="F221" s="94"/>
      <c r="G221" s="148"/>
      <c r="H221" s="94"/>
      <c r="I221" s="149"/>
      <c r="J221" s="149"/>
      <c r="K221" s="148"/>
      <c r="L221" s="148"/>
      <c r="M221" s="94"/>
      <c r="N221" s="148"/>
      <c r="O221" s="148"/>
      <c r="P221" s="94"/>
      <c r="Q221" s="94"/>
      <c r="R221" s="148"/>
      <c r="S221" s="148"/>
      <c r="T221" s="148"/>
      <c r="U221" s="148"/>
      <c r="V221" s="148"/>
      <c r="W221" s="148"/>
      <c r="X221" s="94"/>
      <c r="Y221" s="148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4"/>
      <c r="G222" s="134">
        <v>9473.1</v>
      </c>
      <c r="H222" s="134">
        <v>35868.257222222222</v>
      </c>
      <c r="I222" s="134">
        <v>39583.833333333328</v>
      </c>
      <c r="J222" s="134">
        <v>7052.0819999999994</v>
      </c>
      <c r="K222" s="134">
        <v>1237.9733333333334</v>
      </c>
      <c r="L222" s="134">
        <v>2965.3088888888888</v>
      </c>
      <c r="M222" s="134">
        <v>21822.243333333336</v>
      </c>
      <c r="N222" s="134">
        <v>5026.6120000000001</v>
      </c>
      <c r="O222" s="134">
        <v>9551.36</v>
      </c>
      <c r="P222" s="134">
        <v>10192.799999999999</v>
      </c>
      <c r="Q222" s="134">
        <v>18036.936666666668</v>
      </c>
      <c r="R222" s="134">
        <v>1896.8677777777775</v>
      </c>
      <c r="S222" s="134">
        <v>1544.3999999999999</v>
      </c>
      <c r="T222" s="134">
        <v>7051.0333333333347</v>
      </c>
      <c r="U222" s="134">
        <v>63684.6875</v>
      </c>
      <c r="V222" s="134">
        <v>6133.7569444444425</v>
      </c>
      <c r="W222" s="134">
        <v>0</v>
      </c>
      <c r="X222" s="134">
        <v>9405.5</v>
      </c>
      <c r="Y222" s="134">
        <v>21299.166666666668</v>
      </c>
      <c r="Z222" s="134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0</v>
      </c>
      <c r="D223" s="102"/>
      <c r="E223" s="102"/>
      <c r="F223" s="94"/>
      <c r="G223" s="94">
        <f t="shared" ref="G223:Z223" si="133">G221*0.19</f>
        <v>0</v>
      </c>
      <c r="H223" s="94">
        <f t="shared" si="133"/>
        <v>0</v>
      </c>
      <c r="I223" s="94">
        <f t="shared" si="133"/>
        <v>0</v>
      </c>
      <c r="J223" s="94">
        <f t="shared" si="133"/>
        <v>0</v>
      </c>
      <c r="K223" s="94">
        <f t="shared" si="133"/>
        <v>0</v>
      </c>
      <c r="L223" s="94">
        <f t="shared" si="133"/>
        <v>0</v>
      </c>
      <c r="M223" s="94">
        <f t="shared" si="133"/>
        <v>0</v>
      </c>
      <c r="N223" s="94">
        <f t="shared" si="133"/>
        <v>0</v>
      </c>
      <c r="O223" s="94">
        <f t="shared" si="133"/>
        <v>0</v>
      </c>
      <c r="P223" s="94">
        <f t="shared" si="133"/>
        <v>0</v>
      </c>
      <c r="Q223" s="94">
        <f t="shared" si="133"/>
        <v>0</v>
      </c>
      <c r="R223" s="94">
        <f t="shared" si="133"/>
        <v>0</v>
      </c>
      <c r="S223" s="94">
        <f t="shared" si="133"/>
        <v>0</v>
      </c>
      <c r="T223" s="94">
        <f t="shared" si="133"/>
        <v>0</v>
      </c>
      <c r="U223" s="94">
        <f t="shared" si="133"/>
        <v>0</v>
      </c>
      <c r="V223" s="94">
        <f t="shared" si="133"/>
        <v>0</v>
      </c>
      <c r="W223" s="94"/>
      <c r="X223" s="94">
        <f t="shared" si="133"/>
        <v>0</v>
      </c>
      <c r="Y223" s="94">
        <f t="shared" si="133"/>
        <v>0</v>
      </c>
      <c r="Z223" s="94">
        <f t="shared" si="133"/>
        <v>0</v>
      </c>
      <c r="AD223" s="63"/>
      <c r="AE223" s="63"/>
    </row>
    <row r="224" spans="1:36" s="26" customFormat="1" ht="30" hidden="1" customHeight="1" collapsed="1" x14ac:dyDescent="0.2">
      <c r="A224" s="10" t="s">
        <v>133</v>
      </c>
      <c r="B224" s="102"/>
      <c r="C224" s="102">
        <f>C221/C222</f>
        <v>0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4">J221/J222</f>
        <v>0</v>
      </c>
      <c r="K224" s="103">
        <f t="shared" ref="K224:Q224" si="135">K221/K222</f>
        <v>0</v>
      </c>
      <c r="L224" s="103">
        <f t="shared" si="135"/>
        <v>0</v>
      </c>
      <c r="M224" s="103">
        <f t="shared" si="135"/>
        <v>0</v>
      </c>
      <c r="N224" s="103">
        <f t="shared" si="135"/>
        <v>0</v>
      </c>
      <c r="O224" s="103">
        <f t="shared" si="135"/>
        <v>0</v>
      </c>
      <c r="P224" s="103">
        <f t="shared" si="135"/>
        <v>0</v>
      </c>
      <c r="Q224" s="103">
        <f t="shared" si="135"/>
        <v>0</v>
      </c>
      <c r="R224" s="103">
        <f t="shared" ref="R224" si="136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7">V221/V222</f>
        <v>0</v>
      </c>
      <c r="W224" s="103"/>
      <c r="X224" s="103">
        <f t="shared" si="137"/>
        <v>0</v>
      </c>
      <c r="Y224" s="103">
        <f t="shared" si="137"/>
        <v>0</v>
      </c>
      <c r="Z224" s="103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9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9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9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hidden="1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D229" s="63"/>
      <c r="AE229" s="63"/>
    </row>
    <row r="230" spans="1:31" s="23" customFormat="1" ht="30" hidden="1" customHeight="1" x14ac:dyDescent="0.2">
      <c r="A230" s="19" t="s">
        <v>136</v>
      </c>
      <c r="B230" s="99"/>
      <c r="C230" s="99">
        <f>C228+C226+C223+C219+C215</f>
        <v>18387.54</v>
      </c>
      <c r="D230" s="102" t="e">
        <f>C230/B230</f>
        <v>#DIV/0!</v>
      </c>
      <c r="E230" s="102"/>
      <c r="F230" s="94">
        <f>F228+F226+F223+F219+F215</f>
        <v>0</v>
      </c>
      <c r="G230" s="94">
        <f t="shared" ref="G230:Z230" si="138">G228+G226+G223+G219+G215</f>
        <v>900</v>
      </c>
      <c r="H230" s="94">
        <f t="shared" si="138"/>
        <v>3478.5</v>
      </c>
      <c r="I230" s="94">
        <f t="shared" si="138"/>
        <v>1155</v>
      </c>
      <c r="J230" s="94">
        <f t="shared" si="138"/>
        <v>0</v>
      </c>
      <c r="K230" s="94">
        <f t="shared" si="138"/>
        <v>225</v>
      </c>
      <c r="L230" s="94">
        <f t="shared" si="138"/>
        <v>0</v>
      </c>
      <c r="M230" s="94">
        <f t="shared" si="138"/>
        <v>315</v>
      </c>
      <c r="N230" s="94">
        <f t="shared" si="138"/>
        <v>1515</v>
      </c>
      <c r="O230" s="94">
        <f t="shared" si="138"/>
        <v>492.9</v>
      </c>
      <c r="P230" s="94">
        <f t="shared" si="138"/>
        <v>165</v>
      </c>
      <c r="Q230" s="94">
        <f t="shared" si="138"/>
        <v>1290</v>
      </c>
      <c r="R230" s="94">
        <f t="shared" si="138"/>
        <v>180</v>
      </c>
      <c r="S230" s="94">
        <f t="shared" si="138"/>
        <v>300</v>
      </c>
      <c r="T230" s="94">
        <f t="shared" si="138"/>
        <v>822</v>
      </c>
      <c r="U230" s="94">
        <f t="shared" si="138"/>
        <v>5263.1399999999994</v>
      </c>
      <c r="V230" s="94">
        <f t="shared" si="138"/>
        <v>0</v>
      </c>
      <c r="W230" s="94">
        <f t="shared" si="138"/>
        <v>0</v>
      </c>
      <c r="X230" s="94">
        <f t="shared" si="138"/>
        <v>0</v>
      </c>
      <c r="Y230" s="94">
        <f t="shared" si="138"/>
        <v>1380</v>
      </c>
      <c r="Z230" s="94">
        <f t="shared" si="138"/>
        <v>906</v>
      </c>
      <c r="AD230" s="63"/>
      <c r="AE230" s="63"/>
    </row>
    <row r="231" spans="1:31" s="23" customFormat="1" ht="45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9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x14ac:dyDescent="0.2">
      <c r="A232" s="24" t="s">
        <v>151</v>
      </c>
      <c r="B232" s="129"/>
      <c r="C232" s="129">
        <f>C230/C231*10</f>
        <v>2.4694089412889655</v>
      </c>
      <c r="D232" s="102"/>
      <c r="E232" s="102"/>
      <c r="F232" s="101">
        <f>F230/F231*10</f>
        <v>0</v>
      </c>
      <c r="G232" s="101">
        <f>G230/G231*10</f>
        <v>4.1169205434335119</v>
      </c>
      <c r="H232" s="101">
        <f t="shared" ref="H232:Z232" si="139">H230/H231*10</f>
        <v>5.177649107661165</v>
      </c>
      <c r="I232" s="101">
        <f>I230/I231*10</f>
        <v>1.5886115122756348</v>
      </c>
      <c r="J232" s="101">
        <f t="shared" si="139"/>
        <v>0</v>
      </c>
      <c r="K232" s="101">
        <f t="shared" si="139"/>
        <v>0.84816043425814225</v>
      </c>
      <c r="L232" s="101">
        <f t="shared" si="139"/>
        <v>0</v>
      </c>
      <c r="M232" s="101">
        <f t="shared" si="139"/>
        <v>0.52205906725446649</v>
      </c>
      <c r="N232" s="101">
        <f>N230/N231*10</f>
        <v>4.7620544414408759</v>
      </c>
      <c r="O232" s="101">
        <f t="shared" si="139"/>
        <v>1.5653582317073169</v>
      </c>
      <c r="P232" s="101">
        <f>P230/P231*10</f>
        <v>0.77701907228631972</v>
      </c>
      <c r="Q232" s="101">
        <f t="shared" si="139"/>
        <v>2.9958893611091759</v>
      </c>
      <c r="R232" s="101">
        <f t="shared" si="139"/>
        <v>0.86721911736365398</v>
      </c>
      <c r="S232" s="101">
        <f t="shared" si="139"/>
        <v>2.3741690408357079</v>
      </c>
      <c r="T232" s="101">
        <f t="shared" si="139"/>
        <v>3.3030619625492248</v>
      </c>
      <c r="U232" s="101">
        <f>U230/U231*10</f>
        <v>5.061928348160615</v>
      </c>
      <c r="V232" s="101">
        <f t="shared" si="139"/>
        <v>0</v>
      </c>
      <c r="W232" s="101">
        <f t="shared" si="139"/>
        <v>0</v>
      </c>
      <c r="X232" s="101">
        <f t="shared" si="139"/>
        <v>0</v>
      </c>
      <c r="Y232" s="101">
        <f t="shared" si="139"/>
        <v>1.7997574239993741</v>
      </c>
      <c r="Z232" s="101">
        <f t="shared" si="139"/>
        <v>1.7520111386138615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 spans="1:32" ht="20.25" hidden="1" customHeight="1" x14ac:dyDescent="0.25">
      <c r="A243" s="157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40">F20-F267</f>
        <v>0</v>
      </c>
      <c r="G268" s="75">
        <f t="shared" si="140"/>
        <v>887</v>
      </c>
      <c r="H268" s="75">
        <f t="shared" si="140"/>
        <v>2868</v>
      </c>
      <c r="I268" s="75">
        <f t="shared" si="140"/>
        <v>0</v>
      </c>
      <c r="J268" s="75">
        <f t="shared" si="140"/>
        <v>0</v>
      </c>
      <c r="K268" s="75">
        <f t="shared" si="140"/>
        <v>151</v>
      </c>
      <c r="L268" s="75">
        <f t="shared" si="140"/>
        <v>0</v>
      </c>
      <c r="M268" s="75">
        <f t="shared" si="140"/>
        <v>286</v>
      </c>
      <c r="N268" s="75">
        <f t="shared" si="140"/>
        <v>0</v>
      </c>
      <c r="O268" s="75">
        <f t="shared" si="140"/>
        <v>0</v>
      </c>
      <c r="P268" s="75">
        <f t="shared" si="140"/>
        <v>213</v>
      </c>
      <c r="Q268" s="75">
        <f t="shared" si="140"/>
        <v>0</v>
      </c>
      <c r="R268" s="75">
        <f t="shared" si="140"/>
        <v>144</v>
      </c>
      <c r="S268" s="75">
        <f t="shared" si="140"/>
        <v>-9</v>
      </c>
      <c r="T268" s="75">
        <f t="shared" si="140"/>
        <v>150</v>
      </c>
      <c r="U268" s="75">
        <f t="shared" si="140"/>
        <v>314</v>
      </c>
      <c r="V268" s="75">
        <f t="shared" si="140"/>
        <v>18</v>
      </c>
      <c r="W268" s="75">
        <f t="shared" si="140"/>
        <v>-573</v>
      </c>
      <c r="X268" s="75">
        <f t="shared" si="140"/>
        <v>-44</v>
      </c>
      <c r="Y268" s="75">
        <f t="shared" si="140"/>
        <v>0</v>
      </c>
      <c r="Z268" s="75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1">B42/$C42</f>
        <v>1.1210653667816433</v>
      </c>
      <c r="C272" s="77">
        <f t="shared" si="141"/>
        <v>1</v>
      </c>
      <c r="D272" s="77">
        <f t="shared" si="141"/>
        <v>4.4844859209564507E-6</v>
      </c>
      <c r="E272" s="77">
        <f t="shared" si="141"/>
        <v>1.0557543892988734E-4</v>
      </c>
      <c r="F272" s="78">
        <f t="shared" si="141"/>
        <v>7.4868068406851535E-2</v>
      </c>
      <c r="G272" s="78">
        <f t="shared" si="141"/>
        <v>3.2331221321814547E-2</v>
      </c>
      <c r="H272" s="78">
        <f t="shared" si="141"/>
        <v>7.4425657043716772E-2</v>
      </c>
      <c r="I272" s="78">
        <f t="shared" si="141"/>
        <v>6.7098721581982587E-2</v>
      </c>
      <c r="J272" s="78">
        <f t="shared" si="141"/>
        <v>3.6664841719793728E-2</v>
      </c>
      <c r="K272" s="78">
        <f t="shared" si="141"/>
        <v>6.9830611749339772E-2</v>
      </c>
      <c r="L272" s="78">
        <f t="shared" si="141"/>
        <v>3.1652522071550983E-2</v>
      </c>
      <c r="M272" s="78">
        <f t="shared" si="141"/>
        <v>5.049019681775517E-2</v>
      </c>
      <c r="N272" s="78">
        <f t="shared" si="141"/>
        <v>4.3426697213160323E-2</v>
      </c>
      <c r="O272" s="78">
        <f t="shared" si="141"/>
        <v>2.0764677876767317E-2</v>
      </c>
      <c r="P272" s="78">
        <f t="shared" si="141"/>
        <v>2.1110060384123663E-2</v>
      </c>
      <c r="Q272" s="78">
        <f t="shared" si="141"/>
        <v>4.1968750675557116E-2</v>
      </c>
      <c r="R272" s="78">
        <f t="shared" si="141"/>
        <v>5.58443797920566E-2</v>
      </c>
      <c r="S272" s="78">
        <f t="shared" si="141"/>
        <v>5.3320624061446907E-2</v>
      </c>
      <c r="T272" s="78">
        <f t="shared" si="141"/>
        <v>5.6719147714618522E-2</v>
      </c>
      <c r="U272" s="78">
        <f t="shared" si="141"/>
        <v>3.8419404966771382E-2</v>
      </c>
      <c r="V272" s="78">
        <f t="shared" si="141"/>
        <v>3.9168487842988202E-2</v>
      </c>
      <c r="W272" s="78">
        <f t="shared" si="141"/>
        <v>1.7012727873273275E-2</v>
      </c>
      <c r="X272" s="78">
        <f t="shared" si="141"/>
        <v>3.9324337300456133E-2</v>
      </c>
      <c r="Y272" s="78">
        <f t="shared" si="141"/>
        <v>8.960841064220533E-2</v>
      </c>
      <c r="Z272" s="78">
        <f t="shared" si="141"/>
        <v>4.5950452943770016E-2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23434.099999999977</v>
      </c>
    </row>
    <row r="275" spans="3:27" hidden="1" x14ac:dyDescent="0.25">
      <c r="C275" s="2">
        <f>C274/6000</f>
        <v>3.9056833333333296</v>
      </c>
    </row>
    <row r="276" spans="3:27" hidden="1" x14ac:dyDescent="0.25"/>
    <row r="277" spans="3:27" hidden="1" x14ac:dyDescent="0.25">
      <c r="F277" s="78">
        <f t="shared" ref="F277:AA277" si="142">F64/$C64</f>
        <v>0</v>
      </c>
      <c r="G277" s="78">
        <f t="shared" si="142"/>
        <v>1.5719318667848373E-2</v>
      </c>
      <c r="H277" s="78">
        <f t="shared" si="142"/>
        <v>0.13803457809172323</v>
      </c>
      <c r="I277" s="78">
        <f t="shared" si="142"/>
        <v>5.6593956550304025E-2</v>
      </c>
      <c r="J277" s="78">
        <f t="shared" si="142"/>
        <v>2.557420708934658E-2</v>
      </c>
      <c r="K277" s="78">
        <f t="shared" si="142"/>
        <v>2.9035543738508144E-2</v>
      </c>
      <c r="L277" s="78">
        <f t="shared" si="142"/>
        <v>8.1991789797655118E-2</v>
      </c>
      <c r="M277" s="78">
        <f t="shared" si="142"/>
        <v>6.5699256143321394E-2</v>
      </c>
      <c r="N277" s="78">
        <f t="shared" si="142"/>
        <v>4.3321824940143132E-2</v>
      </c>
      <c r="O277" s="78">
        <f t="shared" si="142"/>
        <v>3.260711403891689E-2</v>
      </c>
      <c r="P277" s="78">
        <f t="shared" si="142"/>
        <v>3.642119837206944E-2</v>
      </c>
      <c r="Q277" s="78">
        <f t="shared" si="142"/>
        <v>5.6792377122548955E-2</v>
      </c>
      <c r="R277" s="78">
        <f t="shared" si="142"/>
        <v>4.7488656957286671E-2</v>
      </c>
      <c r="S277" s="78">
        <f t="shared" si="142"/>
        <v>1.3618265275077056E-2</v>
      </c>
      <c r="T277" s="78">
        <f t="shared" si="142"/>
        <v>3.6884179707307611E-2</v>
      </c>
      <c r="U277" s="78">
        <f t="shared" si="142"/>
        <v>6.4883527124092233E-2</v>
      </c>
      <c r="V277" s="78">
        <f t="shared" si="142"/>
        <v>2.0172758178234586E-2</v>
      </c>
      <c r="W277" s="78">
        <f t="shared" si="142"/>
        <v>2.054755259247501E-2</v>
      </c>
      <c r="X277" s="78">
        <f t="shared" si="142"/>
        <v>2.9498525073746316E-2</v>
      </c>
      <c r="Y277" s="78">
        <f t="shared" si="142"/>
        <v>0.12369318006446464</v>
      </c>
      <c r="Z277" s="78">
        <f t="shared" si="142"/>
        <v>6.1422190474930666E-2</v>
      </c>
      <c r="AA277" s="78">
        <f t="shared" si="142"/>
        <v>0</v>
      </c>
    </row>
    <row r="278" spans="3:27" hidden="1" x14ac:dyDescent="0.25">
      <c r="H278" s="78">
        <f t="shared" ref="H278:Z278" si="143">H70/$C70</f>
        <v>0.22367631102078134</v>
      </c>
      <c r="I278" s="78">
        <f t="shared" si="143"/>
        <v>5.4197855219022123E-2</v>
      </c>
      <c r="J278" s="78">
        <f t="shared" si="143"/>
        <v>2.6382899034463007E-2</v>
      </c>
      <c r="K278" s="78">
        <f t="shared" si="143"/>
        <v>1.5146758318324273E-2</v>
      </c>
      <c r="L278" s="78">
        <f t="shared" si="143"/>
        <v>2.2196885826489751E-2</v>
      </c>
      <c r="M278" s="78">
        <f t="shared" si="143"/>
        <v>7.9038538861073926E-2</v>
      </c>
      <c r="N278" s="78">
        <f t="shared" si="143"/>
        <v>8.5923429005766785E-3</v>
      </c>
      <c r="O278" s="78">
        <f t="shared" si="143"/>
        <v>3.6407299085135798E-2</v>
      </c>
      <c r="P278" s="78">
        <f t="shared" si="143"/>
        <v>3.3598263906101114E-2</v>
      </c>
      <c r="Q278" s="78">
        <f t="shared" si="143"/>
        <v>4.2135527685520251E-2</v>
      </c>
      <c r="R278" s="78">
        <f t="shared" si="143"/>
        <v>8.7685960882808153E-2</v>
      </c>
      <c r="S278" s="78">
        <f t="shared" si="143"/>
        <v>4.4999641985712475E-3</v>
      </c>
      <c r="T278" s="78">
        <f t="shared" si="143"/>
        <v>3.5415874904300024E-2</v>
      </c>
      <c r="U278" s="78">
        <f t="shared" si="143"/>
        <v>1.9387850647455067E-2</v>
      </c>
      <c r="V278" s="78">
        <f t="shared" si="143"/>
        <v>1.5477233045269529E-2</v>
      </c>
      <c r="W278" s="78">
        <f t="shared" si="143"/>
        <v>6.6645736600626799E-3</v>
      </c>
      <c r="X278" s="78">
        <f t="shared" si="143"/>
        <v>8.5923429005766785E-3</v>
      </c>
      <c r="Y278" s="78">
        <f t="shared" si="143"/>
        <v>0.20775844500625149</v>
      </c>
      <c r="Z278" s="78">
        <f t="shared" si="143"/>
        <v>6.4938283844742969E-2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291338.30000000005</v>
      </c>
      <c r="F282" s="75">
        <f t="shared" ref="F282:Z282" si="144">F42+F55+F59+F61+F63++F64</f>
        <v>22875.5</v>
      </c>
      <c r="G282" s="75">
        <f t="shared" si="144"/>
        <v>8562</v>
      </c>
      <c r="H282" s="75">
        <f t="shared" si="144"/>
        <v>23745</v>
      </c>
      <c r="I282" s="75">
        <f t="shared" si="144"/>
        <v>18225.599999999999</v>
      </c>
      <c r="J282" s="75">
        <f t="shared" si="144"/>
        <v>9764</v>
      </c>
      <c r="K282" s="75">
        <f t="shared" si="144"/>
        <v>19758</v>
      </c>
      <c r="L282" s="75">
        <f t="shared" si="144"/>
        <v>11089</v>
      </c>
      <c r="M282" s="75">
        <f t="shared" si="144"/>
        <v>15623</v>
      </c>
      <c r="N282" s="75">
        <f t="shared" si="144"/>
        <v>11723</v>
      </c>
      <c r="O282" s="75">
        <f t="shared" si="144"/>
        <v>6402.3</v>
      </c>
      <c r="P282" s="75">
        <f t="shared" si="144"/>
        <v>8039.7</v>
      </c>
      <c r="Q282" s="75">
        <f t="shared" si="144"/>
        <v>11891</v>
      </c>
      <c r="R282" s="75">
        <f t="shared" si="144"/>
        <v>17311</v>
      </c>
      <c r="S282" s="75">
        <f t="shared" si="144"/>
        <v>13844.7</v>
      </c>
      <c r="T282" s="75">
        <f t="shared" si="144"/>
        <v>14394</v>
      </c>
      <c r="U282" s="75">
        <f t="shared" si="144"/>
        <v>11678</v>
      </c>
      <c r="V282" s="75">
        <f t="shared" si="144"/>
        <v>11709</v>
      </c>
      <c r="W282" s="75">
        <f t="shared" si="144"/>
        <v>4853</v>
      </c>
      <c r="X282" s="75">
        <f t="shared" si="144"/>
        <v>10729</v>
      </c>
      <c r="Y282" s="75">
        <f t="shared" si="144"/>
        <v>26429.5</v>
      </c>
      <c r="Z282" s="75">
        <f t="shared" si="144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2024-06-18T08:34:57Z</cp:lastPrinted>
  <dcterms:created xsi:type="dcterms:W3CDTF">2017-06-08T05:54:08Z</dcterms:created>
  <dcterms:modified xsi:type="dcterms:W3CDTF">2024-06-18T11:06:49Z</dcterms:modified>
</cp:coreProperties>
</file>