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4.2024" sheetId="29" r:id="rId1"/>
  </sheets>
  <definedNames>
    <definedName name="_xlnm._FilterDatabase" localSheetId="0" hidden="1">'01.04.2024'!$B$1:$B$173</definedName>
    <definedName name="_xlnm.Print_Area" localSheetId="0">'01.04.2024'!$A$1:$F$155</definedName>
  </definedNames>
  <calcPr calcId="125725"/>
</workbook>
</file>

<file path=xl/calcChain.xml><?xml version="1.0" encoding="utf-8"?>
<calcChain xmlns="http://schemas.openxmlformats.org/spreadsheetml/2006/main">
  <c r="C106" i="29"/>
  <c r="C54"/>
  <c r="B71"/>
  <c r="F83"/>
  <c r="E83"/>
  <c r="C116"/>
  <c r="C145"/>
  <c r="D106"/>
  <c r="E78"/>
  <c r="B90"/>
  <c r="B84" s="1"/>
  <c r="B40"/>
  <c r="C125"/>
  <c r="D134"/>
  <c r="D34"/>
  <c r="C25"/>
  <c r="D25"/>
  <c r="B25"/>
  <c r="C34"/>
  <c r="B34"/>
  <c r="C37"/>
  <c r="D37"/>
  <c r="B37"/>
  <c r="C51"/>
  <c r="D51"/>
  <c r="B51"/>
  <c r="B106"/>
  <c r="D113"/>
  <c r="C113"/>
  <c r="B113"/>
  <c r="B116"/>
  <c r="C28"/>
  <c r="C90"/>
  <c r="C84" s="1"/>
  <c r="B145"/>
  <c r="D8" l="1"/>
  <c r="D90" l="1"/>
  <c r="D84" s="1"/>
  <c r="C71" l="1"/>
  <c r="B57"/>
  <c r="B54" s="1"/>
  <c r="D71"/>
  <c r="D54" s="1"/>
  <c r="F62"/>
  <c r="B8"/>
  <c r="C8"/>
  <c r="C40"/>
  <c r="C128"/>
  <c r="D116" l="1"/>
  <c r="C134"/>
  <c r="B134"/>
  <c r="B128"/>
  <c r="D9"/>
  <c r="E114"/>
  <c r="D145"/>
  <c r="C152" l="1"/>
  <c r="B152"/>
  <c r="D125"/>
  <c r="D128"/>
  <c r="D111"/>
  <c r="D45"/>
  <c r="D40"/>
  <c r="D28"/>
  <c r="D23"/>
  <c r="D19"/>
  <c r="D14"/>
  <c r="C6"/>
  <c r="D6"/>
  <c r="E109"/>
  <c r="E110"/>
  <c r="E112"/>
  <c r="D152" l="1"/>
  <c r="D27"/>
  <c r="D5"/>
  <c r="F103"/>
  <c r="E103"/>
  <c r="B28"/>
  <c r="B45"/>
  <c r="E62"/>
  <c r="D4" l="1"/>
  <c r="D48" s="1"/>
  <c r="C45"/>
  <c r="F43"/>
  <c r="E43"/>
  <c r="E63"/>
  <c r="F63"/>
  <c r="E64"/>
  <c r="F64"/>
  <c r="E65"/>
  <c r="F65"/>
  <c r="E66"/>
  <c r="F66"/>
  <c r="E75"/>
  <c r="E86"/>
  <c r="F86"/>
  <c r="E87"/>
  <c r="F87"/>
  <c r="E88"/>
  <c r="F88"/>
  <c r="E102"/>
  <c r="F102"/>
  <c r="F108"/>
  <c r="E108"/>
  <c r="E106" s="1"/>
  <c r="E85"/>
  <c r="F85"/>
  <c r="F61" l="1"/>
  <c r="E61"/>
  <c r="F58"/>
  <c r="F59"/>
  <c r="F60"/>
  <c r="E58"/>
  <c r="E59"/>
  <c r="E60"/>
  <c r="F46"/>
  <c r="E46"/>
  <c r="F41"/>
  <c r="F42"/>
  <c r="E42"/>
  <c r="E41"/>
  <c r="F32"/>
  <c r="F33"/>
  <c r="F31"/>
  <c r="E33"/>
  <c r="E32"/>
  <c r="E31"/>
  <c r="F30"/>
  <c r="E30"/>
  <c r="F29"/>
  <c r="E29"/>
  <c r="C9"/>
  <c r="C14"/>
  <c r="C19"/>
  <c r="C23"/>
  <c r="F23" s="1"/>
  <c r="E81"/>
  <c r="F81"/>
  <c r="C111"/>
  <c r="B6"/>
  <c r="D50"/>
  <c r="F151"/>
  <c r="E151"/>
  <c r="F150"/>
  <c r="E150"/>
  <c r="F149"/>
  <c r="E149"/>
  <c r="F148"/>
  <c r="E148"/>
  <c r="F147"/>
  <c r="E147"/>
  <c r="F146"/>
  <c r="E146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3"/>
  <c r="E133"/>
  <c r="F132"/>
  <c r="E132"/>
  <c r="F131"/>
  <c r="E131"/>
  <c r="F130"/>
  <c r="E130"/>
  <c r="F129"/>
  <c r="E129"/>
  <c r="F127"/>
  <c r="E127"/>
  <c r="F126"/>
  <c r="E126"/>
  <c r="B125"/>
  <c r="F124"/>
  <c r="E124"/>
  <c r="F123"/>
  <c r="E123"/>
  <c r="F122"/>
  <c r="E122"/>
  <c r="F119"/>
  <c r="E119"/>
  <c r="F115"/>
  <c r="E115"/>
  <c r="F114"/>
  <c r="F112"/>
  <c r="B111"/>
  <c r="E111" s="1"/>
  <c r="F110"/>
  <c r="F109"/>
  <c r="F105"/>
  <c r="E105"/>
  <c r="F104"/>
  <c r="E104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89"/>
  <c r="E89"/>
  <c r="F82"/>
  <c r="E82"/>
  <c r="F80"/>
  <c r="E80"/>
  <c r="F79"/>
  <c r="E79"/>
  <c r="F77"/>
  <c r="E77"/>
  <c r="F76"/>
  <c r="E76"/>
  <c r="F73"/>
  <c r="E73"/>
  <c r="F72"/>
  <c r="E72"/>
  <c r="F56"/>
  <c r="E56"/>
  <c r="F53"/>
  <c r="E53"/>
  <c r="F52"/>
  <c r="E52"/>
  <c r="E51" s="1"/>
  <c r="F47"/>
  <c r="E47"/>
  <c r="F44"/>
  <c r="E44"/>
  <c r="F39"/>
  <c r="E39"/>
  <c r="F38"/>
  <c r="E38"/>
  <c r="E37" s="1"/>
  <c r="F35"/>
  <c r="F34" s="1"/>
  <c r="E35"/>
  <c r="E34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F106" l="1"/>
  <c r="F37"/>
  <c r="F51"/>
  <c r="C50"/>
  <c r="C49" s="1"/>
  <c r="E113"/>
  <c r="D49"/>
  <c r="D120" s="1"/>
  <c r="E23"/>
  <c r="B50"/>
  <c r="B49" s="1"/>
  <c r="F6"/>
  <c r="E57"/>
  <c r="E128"/>
  <c r="F57"/>
  <c r="F116"/>
  <c r="E6"/>
  <c r="F113"/>
  <c r="E8"/>
  <c r="E45"/>
  <c r="F90"/>
  <c r="F84" s="1"/>
  <c r="F145"/>
  <c r="F134"/>
  <c r="F128"/>
  <c r="F125"/>
  <c r="F45"/>
  <c r="F19"/>
  <c r="E116"/>
  <c r="E90"/>
  <c r="E84" s="1"/>
  <c r="F71"/>
  <c r="E71"/>
  <c r="E145"/>
  <c r="E134"/>
  <c r="E9"/>
  <c r="F111"/>
  <c r="E40"/>
  <c r="B27"/>
  <c r="C27"/>
  <c r="F28"/>
  <c r="E28"/>
  <c r="C5"/>
  <c r="E19"/>
  <c r="E14"/>
  <c r="B5"/>
  <c r="F9"/>
  <c r="F8"/>
  <c r="E125"/>
  <c r="F40"/>
  <c r="F14"/>
  <c r="F54" l="1"/>
  <c r="E54"/>
  <c r="E152"/>
  <c r="F152"/>
  <c r="E27"/>
  <c r="B4"/>
  <c r="F27"/>
  <c r="C4"/>
  <c r="C48" s="1"/>
  <c r="E5"/>
  <c r="F5"/>
  <c r="E50"/>
  <c r="F50"/>
  <c r="B120" l="1"/>
  <c r="B153" s="1"/>
  <c r="B48"/>
  <c r="E48" s="1"/>
  <c r="D153"/>
  <c r="F48"/>
  <c r="F4"/>
  <c r="E4"/>
  <c r="F49"/>
  <c r="E49"/>
  <c r="C120"/>
  <c r="C153" s="1"/>
  <c r="F120" l="1"/>
  <c r="E120"/>
</calcChain>
</file>

<file path=xl/sharedStrings.xml><?xml version="1.0" encoding="utf-8"?>
<sst xmlns="http://schemas.openxmlformats.org/spreadsheetml/2006/main" count="159" uniqueCount="156">
  <si>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</si>
  <si>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</si>
  <si>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</si>
  <si>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</si>
  <si>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</si>
  <si>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</si>
  <si>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</si>
  <si>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</si>
  <si>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</si>
  <si>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</si>
  <si>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</si>
  <si>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</si>
  <si>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</si>
  <si>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</si>
  <si>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</si>
  <si>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</si>
  <si>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</si>
  <si>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</si>
  <si>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</si>
  <si>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</si>
  <si>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</si>
  <si>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</si>
  <si>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</si>
  <si>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</si>
  <si>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</si>
  <si>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</si>
  <si>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</si>
  <si>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</si>
  <si>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</si>
  <si>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</si>
  <si>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</si>
  <si>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</si>
  <si>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</si>
  <si>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</si>
  <si>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</si>
  <si>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</si>
  <si>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</si>
  <si>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</si>
  <si>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</si>
  <si>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</si>
  <si>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</si>
  <si>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</si>
  <si>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</si>
  <si>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</si>
  <si>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</si>
  <si>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</si>
  <si>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</si>
  <si>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</si>
  <si>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</si>
  <si>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</si>
  <si>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</si>
  <si>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</si>
  <si>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</si>
  <si>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</si>
  <si>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</si>
  <si>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</si>
  <si>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</si>
  <si>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</si>
  <si>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</si>
  <si>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</si>
  <si>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</si>
  <si>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</si>
  <si>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</si>
  <si>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</si>
  <si>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</si>
  <si>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</si>
  <si>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Охрана окружающей среды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</si>
  <si>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</si>
  <si>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</si>
  <si>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</si>
  <si>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</si>
  <si>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</si>
  <si>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</si>
  <si>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</si>
  <si>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</si>
  <si>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</si>
  <si>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</si>
  <si>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</si>
  <si>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</si>
  <si>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</si>
  <si>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</si>
  <si>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</si>
  <si>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</si>
  <si>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</si>
  <si>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</si>
  <si>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</si>
  <si>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</si>
  <si>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</si>
  <si>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</si>
  <si>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</si>
  <si>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</si>
  <si>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</si>
  <si>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</si>
  <si>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</si>
  <si>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</si>
  <si>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</si>
  <si>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</si>
  <si>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</si>
  <si>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</si>
  <si>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</si>
  <si>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</si>
  <si>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</si>
  <si>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</si>
  <si>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</si>
  <si>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</si>
  <si>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</si>
  <si>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</si>
  <si>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</si>
  <si>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</si>
  <si>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</si>
  <si>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</si>
  <si>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</si>
  <si>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</si>
  <si>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</si>
  <si>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</si>
  <si>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</si>
  <si>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</si>
  <si>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</si>
  <si>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</si>
  <si>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</si>
  <si>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</si>
  <si>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</si>
  <si>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</si>
  <si>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</si>
  <si>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</si>
  <si>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</si>
  <si>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</si>
  <si>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</si>
  <si>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</si>
  <si>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</si>
  <si>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</si>
  <si>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</si>
  <si>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Доходы бюджетов муниципальных округов от возврата бюджетными учреждениями остатков субсидий прошлых лет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</si>
  <si>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</si>
  <si>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</si>
  <si>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</si>
  <si>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</si>
  <si>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 xml:space="preserve"> -  субсидии на обеспечение контейнерами и бункерами для твердых коммунальных отходов</t>
  </si>
  <si>
    <t>Субсидии бюджетам муниципальных округов на развитие транспортной инфраструктуры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</si>
  <si>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</si>
  <si>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</si>
  <si>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</si>
  <si>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</si>
  <si>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</si>
  <si>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</si>
  <si>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</si>
  <si>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 xml:space="preserve"> ИСПОЛНЕНИЕ   КОНСОЛИДИРОВАННОГО БЮДЖЕТА  НА 01 АПРЕЛЯ 2024 г.</t>
  </si>
  <si>
    <t>Исполнено на 01.04.2024г.</t>
  </si>
  <si>
    <t>Исполнено на 01.04.2023г.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</si>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</sst>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8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5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5" borderId="12">
      <alignment vertical="center"/>
    </xf>
    <xf numFmtId="0" fontId="13" fillId="5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5" borderId="14">
      <alignment vertical="center"/>
    </xf>
    <xf numFmtId="4" fontId="22" fillId="6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6" borderId="11">
      <alignment horizontal="right" vertical="top" shrinkToFit="1"/>
    </xf>
    <xf numFmtId="0" fontId="15" fillId="5" borderId="16">
      <alignment vertical="center"/>
    </xf>
    <xf numFmtId="0" fontId="13" fillId="5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7" borderId="11">
      <alignment horizontal="right" vertical="top" shrinkToFit="1"/>
    </xf>
    <xf numFmtId="0" fontId="15" fillId="0" borderId="12">
      <alignment horizontal="left" vertical="center" wrapText="1"/>
    </xf>
    <xf numFmtId="10" fontId="22" fillId="7" borderId="11">
      <alignment horizontal="right" vertical="top" shrinkToFit="1"/>
    </xf>
    <xf numFmtId="0" fontId="15" fillId="0" borderId="14">
      <alignment vertical="center" wrapText="1"/>
    </xf>
    <xf numFmtId="0" fontId="13" fillId="5" borderId="12">
      <alignment horizontal="center"/>
    </xf>
    <xf numFmtId="0" fontId="19" fillId="0" borderId="17">
      <alignment horizontal="center" vertical="center" wrapText="1"/>
    </xf>
    <xf numFmtId="0" fontId="13" fillId="5" borderId="12">
      <alignment horizontal="left"/>
    </xf>
    <xf numFmtId="0" fontId="15" fillId="5" borderId="18">
      <alignment vertical="center"/>
    </xf>
    <xf numFmtId="0" fontId="13" fillId="5" borderId="14">
      <alignment horizontal="center"/>
    </xf>
    <xf numFmtId="49" fontId="21" fillId="0" borderId="19">
      <alignment horizontal="center" vertical="center" shrinkToFit="1"/>
    </xf>
    <xf numFmtId="0" fontId="13" fillId="5" borderId="14">
      <alignment horizontal="left"/>
    </xf>
    <xf numFmtId="49" fontId="23" fillId="0" borderId="19">
      <alignment horizontal="center" vertical="center" shrinkToFit="1"/>
    </xf>
    <xf numFmtId="0" fontId="15" fillId="5" borderId="20">
      <alignment vertical="center"/>
    </xf>
    <xf numFmtId="0" fontId="15" fillId="0" borderId="21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5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7" applyNumberFormat="0" applyAlignment="0" applyProtection="0"/>
    <xf numFmtId="0" fontId="28" fillId="15" borderId="28" applyNumberFormat="0" applyAlignment="0" applyProtection="0"/>
    <xf numFmtId="0" fontId="29" fillId="15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6" borderId="33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0" borderId="2" xfId="0" applyNumberFormat="1" applyFont="1" applyFill="1" applyBorder="1" applyAlignment="1">
      <alignment horizontal="center" vertical="center"/>
    </xf>
    <xf numFmtId="164" fontId="8" fillId="20" borderId="2" xfId="0" applyNumberFormat="1" applyFont="1" applyFill="1" applyBorder="1" applyAlignment="1">
      <alignment horizontal="center" vertical="center" wrapText="1"/>
    </xf>
    <xf numFmtId="164" fontId="7" fillId="20" borderId="2" xfId="0" applyNumberFormat="1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164" fontId="8" fillId="2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42" fillId="3" borderId="2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4" fontId="11" fillId="20" borderId="7" xfId="51" applyNumberFormat="1" applyFont="1" applyFill="1" applyBorder="1" applyAlignment="1" applyProtection="1">
      <alignment horizontal="center" vertical="center" shrinkToFit="1"/>
    </xf>
    <xf numFmtId="4" fontId="7" fillId="20" borderId="11" xfId="51" applyNumberFormat="1" applyFont="1" applyFill="1" applyBorder="1" applyAlignment="1" applyProtection="1">
      <alignment horizontal="center" vertical="center" shrinkToFit="1"/>
    </xf>
    <xf numFmtId="4" fontId="7" fillId="20" borderId="11" xfId="51" applyNumberFormat="1" applyFont="1" applyFill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2" xfId="0" applyNumberFormat="1" applyFont="1" applyFill="1" applyBorder="1" applyAlignment="1">
      <alignment horizontal="center" vertical="center"/>
    </xf>
    <xf numFmtId="164" fontId="7" fillId="20" borderId="3" xfId="0" applyNumberFormat="1" applyFont="1" applyFill="1" applyBorder="1" applyAlignment="1">
      <alignment horizontal="center" vertical="center" wrapText="1"/>
    </xf>
    <xf numFmtId="164" fontId="8" fillId="21" borderId="2" xfId="0" applyNumberFormat="1" applyFont="1" applyFill="1" applyBorder="1" applyAlignment="1">
      <alignment horizontal="center" vertical="center"/>
    </xf>
    <xf numFmtId="4" fontId="8" fillId="20" borderId="11" xfId="51" applyNumberFormat="1" applyFont="1" applyFill="1" applyAlignment="1" applyProtection="1">
      <alignment horizontal="center" vertical="center" shrinkToFit="1"/>
    </xf>
    <xf numFmtId="164" fontId="8" fillId="20" borderId="5" xfId="0" applyNumberFormat="1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2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2" xfId="0" applyNumberFormat="1" applyFont="1" applyFill="1" applyBorder="1" applyAlignment="1">
      <alignment horizontal="center" vertical="center" wrapText="1"/>
    </xf>
    <xf numFmtId="164" fontId="8" fillId="21" borderId="2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3" xfId="0" applyFont="1" applyFill="1" applyBorder="1" applyAlignment="1">
      <alignment horizontal="left" vertical="center" wrapText="1"/>
    </xf>
    <xf numFmtId="4" fontId="8" fillId="21" borderId="2" xfId="0" applyNumberFormat="1" applyFont="1" applyFill="1" applyBorder="1" applyAlignment="1">
      <alignment horizontal="center" vertical="center"/>
    </xf>
    <xf numFmtId="4" fontId="7" fillId="20" borderId="7" xfId="51" applyNumberFormat="1" applyFont="1" applyFill="1" applyBorder="1" applyAlignment="1" applyProtection="1">
      <alignment horizontal="center" vertical="center" shrinkToFit="1"/>
    </xf>
    <xf numFmtId="164" fontId="7" fillId="20" borderId="5" xfId="0" applyNumberFormat="1" applyFont="1" applyFill="1" applyBorder="1" applyAlignment="1">
      <alignment horizontal="center" vertical="center"/>
    </xf>
    <xf numFmtId="4" fontId="10" fillId="20" borderId="7" xfId="51" applyNumberFormat="1" applyFont="1" applyFill="1" applyBorder="1" applyAlignment="1" applyProtection="1">
      <alignment horizontal="center" vertical="center" shrinkToFit="1"/>
    </xf>
    <xf numFmtId="0" fontId="0" fillId="3" borderId="0" xfId="0" applyFill="1" applyAlignment="1">
      <alignment vertical="center"/>
    </xf>
    <xf numFmtId="4" fontId="8" fillId="20" borderId="7" xfId="51" applyNumberFormat="1" applyFont="1" applyFill="1" applyBorder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2" xfId="0" applyNumberFormat="1" applyFont="1" applyFill="1" applyBorder="1" applyAlignment="1" applyProtection="1">
      <alignment horizontal="center" vertical="center"/>
      <protection locked="0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5" xfId="0" applyNumberFormat="1" applyFont="1" applyFill="1" applyBorder="1" applyAlignment="1">
      <alignment horizontal="center" vertical="center" wrapText="1"/>
    </xf>
    <xf numFmtId="4" fontId="7" fillId="20" borderId="0" xfId="0" applyNumberFormat="1" applyFont="1" applyFill="1"/>
    <xf numFmtId="164" fontId="7" fillId="20" borderId="0" xfId="0" applyNumberFormat="1" applyFont="1" applyFill="1" applyAlignment="1">
      <alignment horizontal="center"/>
    </xf>
    <xf numFmtId="164" fontId="7" fillId="20" borderId="0" xfId="0" applyNumberFormat="1" applyFont="1" applyFill="1" applyAlignment="1">
      <alignment horizontal="right"/>
    </xf>
    <xf numFmtId="164" fontId="8" fillId="4" borderId="2" xfId="0" applyNumberFormat="1" applyFont="1" applyFill="1" applyBorder="1" applyAlignment="1">
      <alignment horizontal="center" vertical="center" wrapText="1"/>
    </xf>
    <xf numFmtId="0" fontId="47" fillId="0" borderId="13" xfId="31" applyNumberFormat="1" applyFont="1" applyBorder="1" applyAlignment="1" applyProtection="1">
      <alignment wrapText="1"/>
    </xf>
    <xf numFmtId="0" fontId="7" fillId="0" borderId="0" xfId="0" applyFont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view="pageBreakPreview" topLeftCell="A122" zoomScaleNormal="110" zoomScaleSheetLayoutView="100" workbookViewId="0">
      <selection activeCell="A155" sqref="A155:F155"/>
    </sheetView>
  </sheetViews>
  <sheetFormatPr defaultRowHeight="12.75"/>
  <cols>
    <col min="1" max="1" width="86.5703125" style="2" customWidth="1"/>
    <col min="2" max="2" width="19.140625" style="60" customWidth="1"/>
    <col min="3" max="3" width="18.7109375" style="60" customWidth="1"/>
    <col min="4" max="4" width="19.140625" style="61" customWidth="1"/>
    <col min="5" max="5" width="12" style="2" customWidth="1"/>
    <col min="6" max="6" width="12.85546875" style="2" customWidth="1"/>
    <col min="7" max="7" width="16.5703125" customWidth="1"/>
    <col min="9" max="9" width="9.85546875" bestFit="1" customWidth="1"/>
  </cols>
  <sheetData>
    <row r="1" spans="1:6">
      <c r="A1" s="85" t="s">
        <v>146</v>
      </c>
      <c r="B1" s="85"/>
      <c r="C1" s="85"/>
      <c r="D1" s="85"/>
      <c r="E1" s="85"/>
      <c r="F1" s="85"/>
    </row>
    <row r="2" spans="1:6">
      <c r="A2" s="3"/>
      <c r="B2" s="81"/>
      <c r="C2" s="82"/>
      <c r="D2" s="67"/>
      <c r="E2" s="86" t="s">
        <v>63</v>
      </c>
      <c r="F2" s="86"/>
    </row>
    <row r="3" spans="1:6" ht="25.5">
      <c r="A3" s="4" t="s">
        <v>0</v>
      </c>
      <c r="B3" s="35" t="s">
        <v>133</v>
      </c>
      <c r="C3" s="35" t="s">
        <v>147</v>
      </c>
      <c r="D3" s="35" t="s">
        <v>148</v>
      </c>
      <c r="E3" s="5" t="s">
        <v>14</v>
      </c>
      <c r="F3" s="32" t="s">
        <v>134</v>
      </c>
    </row>
    <row r="4" spans="1:6" s="1" customFormat="1">
      <c r="A4" s="31" t="s">
        <v>12</v>
      </c>
      <c r="B4" s="20">
        <f>B5+B27</f>
        <v>153268040.13999999</v>
      </c>
      <c r="C4" s="20">
        <f>C5+C27</f>
        <v>23714525.84</v>
      </c>
      <c r="D4" s="50">
        <f>D5+D27</f>
        <v>27154938.890000004</v>
      </c>
      <c r="E4" s="65">
        <f t="shared" ref="E4:E46" si="0">C4/B4*100</f>
        <v>15.472583728700636</v>
      </c>
      <c r="F4" s="6">
        <f>C4/D4*100</f>
        <v>87.330433465762795</v>
      </c>
    </row>
    <row r="5" spans="1:6" s="1" customFormat="1">
      <c r="A5" s="7" t="s">
        <v>8</v>
      </c>
      <c r="B5" s="37">
        <f>B6+B9+B14+B19+B23+B25</f>
        <v>139308600</v>
      </c>
      <c r="C5" s="37">
        <f>C6+C9+C14+C19+C23+C25</f>
        <v>22009672.949999999</v>
      </c>
      <c r="D5" s="37">
        <f>D6+D9+D14+D19+D23+D25</f>
        <v>24298382.250000004</v>
      </c>
      <c r="E5" s="8">
        <f t="shared" si="0"/>
        <v>15.799220543455322</v>
      </c>
      <c r="F5" s="8">
        <f t="shared" ref="F5:F46" si="1">C5/D5*100</f>
        <v>90.580816136432276</v>
      </c>
    </row>
    <row r="6" spans="1:6" s="1" customFormat="1">
      <c r="A6" s="7" t="s">
        <v>13</v>
      </c>
      <c r="B6" s="37">
        <f>B7</f>
        <v>87120000</v>
      </c>
      <c r="C6" s="37">
        <f>C7</f>
        <v>13801309.310000001</v>
      </c>
      <c r="D6" s="37">
        <f>D7</f>
        <v>20472598.25</v>
      </c>
      <c r="E6" s="8">
        <f t="shared" si="0"/>
        <v>15.841723266758494</v>
      </c>
      <c r="F6" s="8">
        <f t="shared" si="1"/>
        <v>67.413569794444626</v>
      </c>
    </row>
    <row r="7" spans="1:6" s="1" customFormat="1">
      <c r="A7" s="9" t="s">
        <v>1</v>
      </c>
      <c r="B7" s="46">
        <v>87120000</v>
      </c>
      <c r="C7" s="33">
        <v>13801309.310000001</v>
      </c>
      <c r="D7" s="48">
        <v>20472598.25</v>
      </c>
      <c r="E7" s="8">
        <f t="shared" si="0"/>
        <v>15.841723266758494</v>
      </c>
      <c r="F7" s="8">
        <f t="shared" si="1"/>
        <v>67.413569794444626</v>
      </c>
    </row>
    <row r="8" spans="1:6" s="1" customFormat="1">
      <c r="A8" s="9" t="s">
        <v>55</v>
      </c>
      <c r="B8" s="33">
        <f>B7*49.22/67.22</f>
        <v>63791228.800952099</v>
      </c>
      <c r="C8" s="33">
        <f>C7*49.22/67.22</f>
        <v>10105629.935111575</v>
      </c>
      <c r="D8" s="48">
        <f>D7*49.99/64.99</f>
        <v>15747425.550353903</v>
      </c>
      <c r="E8" s="8">
        <f t="shared" si="0"/>
        <v>15.841723266758494</v>
      </c>
      <c r="F8" s="8">
        <f t="shared" si="1"/>
        <v>64.17321931637558</v>
      </c>
    </row>
    <row r="9" spans="1:6" s="1" customFormat="1" ht="25.5">
      <c r="A9" s="10" t="s">
        <v>56</v>
      </c>
      <c r="B9" s="37">
        <f>B10+B11+B12+B13</f>
        <v>9645600</v>
      </c>
      <c r="C9" s="37">
        <f>C10+C11+C12+C13</f>
        <v>2452926.6399999997</v>
      </c>
      <c r="D9" s="37">
        <f>SUM(D10:D13)</f>
        <v>2203622.65</v>
      </c>
      <c r="E9" s="8">
        <f t="shared" si="0"/>
        <v>25.430524176826736</v>
      </c>
      <c r="F9" s="8">
        <f t="shared" si="1"/>
        <v>111.3133702814318</v>
      </c>
    </row>
    <row r="10" spans="1:6" s="1" customFormat="1" ht="38.25">
      <c r="A10" s="11" t="s">
        <v>57</v>
      </c>
      <c r="B10" s="46">
        <v>4661000</v>
      </c>
      <c r="C10" s="46">
        <v>1202628.73</v>
      </c>
      <c r="D10" s="33">
        <v>1132837.6399999999</v>
      </c>
      <c r="E10" s="8">
        <f t="shared" si="0"/>
        <v>25.801946577987557</v>
      </c>
      <c r="F10" s="8">
        <f t="shared" si="1"/>
        <v>106.16073191212114</v>
      </c>
    </row>
    <row r="11" spans="1:6" s="1" customFormat="1" ht="51">
      <c r="A11" s="11" t="s">
        <v>58</v>
      </c>
      <c r="B11" s="46">
        <v>25000</v>
      </c>
      <c r="C11" s="75">
        <v>6327.31</v>
      </c>
      <c r="D11" s="33">
        <v>4649.33</v>
      </c>
      <c r="E11" s="8">
        <f t="shared" si="0"/>
        <v>25.309239999999999</v>
      </c>
      <c r="F11" s="8">
        <f t="shared" si="1"/>
        <v>136.09079157642071</v>
      </c>
    </row>
    <row r="12" spans="1:6" s="1" customFormat="1" ht="38.25">
      <c r="A12" s="11" t="s">
        <v>59</v>
      </c>
      <c r="B12" s="76">
        <v>4959600</v>
      </c>
      <c r="C12" s="47">
        <v>1371653.68</v>
      </c>
      <c r="D12" s="33">
        <v>1211302.96</v>
      </c>
      <c r="E12" s="8">
        <f t="shared" si="0"/>
        <v>27.656538430518591</v>
      </c>
      <c r="F12" s="8">
        <f t="shared" si="1"/>
        <v>113.23787073053961</v>
      </c>
    </row>
    <row r="13" spans="1:6" s="1" customFormat="1" ht="38.25">
      <c r="A13" s="11" t="s">
        <v>60</v>
      </c>
      <c r="B13" s="47">
        <v>0</v>
      </c>
      <c r="C13" s="47">
        <v>-127683.08</v>
      </c>
      <c r="D13" s="33">
        <v>-145167.28</v>
      </c>
      <c r="E13" s="8" t="e">
        <f t="shared" si="0"/>
        <v>#DIV/0!</v>
      </c>
      <c r="F13" s="8">
        <f t="shared" si="1"/>
        <v>87.955825858278814</v>
      </c>
    </row>
    <row r="14" spans="1:6" s="1" customFormat="1">
      <c r="A14" s="7" t="s">
        <v>2</v>
      </c>
      <c r="B14" s="37">
        <f>B16+B17+B18+B15</f>
        <v>20873000</v>
      </c>
      <c r="C14" s="37">
        <f>C16+C17+C18+C15</f>
        <v>4554370.7699999996</v>
      </c>
      <c r="D14" s="37">
        <f>D16+D17+D18+D15</f>
        <v>1642784.19</v>
      </c>
      <c r="E14" s="8">
        <f t="shared" si="0"/>
        <v>21.819435490825466</v>
      </c>
      <c r="F14" s="8">
        <f t="shared" si="1"/>
        <v>277.23487952486317</v>
      </c>
    </row>
    <row r="15" spans="1:6" s="1" customFormat="1">
      <c r="A15" s="11" t="s">
        <v>90</v>
      </c>
      <c r="B15" s="33">
        <v>16500000</v>
      </c>
      <c r="C15" s="33">
        <v>2216412.9300000002</v>
      </c>
      <c r="D15" s="33">
        <v>702608.73</v>
      </c>
      <c r="E15" s="8">
        <f t="shared" si="0"/>
        <v>13.432805636363637</v>
      </c>
      <c r="F15" s="8">
        <f t="shared" si="1"/>
        <v>315.45479516031634</v>
      </c>
    </row>
    <row r="16" spans="1:6" s="1" customFormat="1">
      <c r="A16" s="11" t="s">
        <v>6</v>
      </c>
      <c r="B16" s="35">
        <v>0</v>
      </c>
      <c r="C16" s="77">
        <v>23679.94</v>
      </c>
      <c r="D16" s="35">
        <v>-11511.76</v>
      </c>
      <c r="E16" s="8" t="e">
        <f t="shared" si="0"/>
        <v>#DIV/0!</v>
      </c>
      <c r="F16" s="8">
        <f t="shared" si="1"/>
        <v>-205.702168912486</v>
      </c>
    </row>
    <row r="17" spans="1:6" s="1" customFormat="1">
      <c r="A17" s="11" t="s">
        <v>3</v>
      </c>
      <c r="B17" s="35">
        <v>2543000</v>
      </c>
      <c r="C17" s="35">
        <v>1418953.42</v>
      </c>
      <c r="D17" s="35">
        <v>1193343.1499999999</v>
      </c>
      <c r="E17" s="8">
        <f t="shared" si="0"/>
        <v>55.798404246952416</v>
      </c>
      <c r="F17" s="8">
        <f t="shared" si="1"/>
        <v>118.90573302406773</v>
      </c>
    </row>
    <row r="18" spans="1:6" s="1" customFormat="1">
      <c r="A18" s="11" t="s">
        <v>49</v>
      </c>
      <c r="B18" s="35">
        <v>1830000</v>
      </c>
      <c r="C18" s="47">
        <v>895324.48</v>
      </c>
      <c r="D18" s="35">
        <v>-241655.93</v>
      </c>
      <c r="E18" s="8">
        <f t="shared" si="0"/>
        <v>48.924834972677594</v>
      </c>
      <c r="F18" s="8">
        <f t="shared" si="1"/>
        <v>-370.49555539564039</v>
      </c>
    </row>
    <row r="19" spans="1:6" s="1" customFormat="1">
      <c r="A19" s="10" t="s">
        <v>10</v>
      </c>
      <c r="B19" s="37">
        <f>B21+B20+B22</f>
        <v>16100000</v>
      </c>
      <c r="C19" s="37">
        <f>C21+C20+C22</f>
        <v>837011.91</v>
      </c>
      <c r="D19" s="37">
        <f>D21+D20+D22</f>
        <v>160002.44</v>
      </c>
      <c r="E19" s="8">
        <f t="shared" si="0"/>
        <v>5.1988317391304353</v>
      </c>
      <c r="F19" s="8">
        <f t="shared" si="1"/>
        <v>523.12446610189204</v>
      </c>
    </row>
    <row r="20" spans="1:6" s="1" customFormat="1">
      <c r="A20" s="11" t="s">
        <v>21</v>
      </c>
      <c r="B20" s="35">
        <v>6700000</v>
      </c>
      <c r="C20" s="47">
        <v>81434.78</v>
      </c>
      <c r="D20" s="35">
        <v>-282875.48</v>
      </c>
      <c r="E20" s="8">
        <f t="shared" si="0"/>
        <v>1.2154444776119404</v>
      </c>
      <c r="F20" s="8">
        <f t="shared" si="1"/>
        <v>-28.788207447319223</v>
      </c>
    </row>
    <row r="21" spans="1:6" s="1" customFormat="1">
      <c r="A21" s="12" t="s">
        <v>61</v>
      </c>
      <c r="B21" s="48">
        <v>2600000</v>
      </c>
      <c r="C21" s="77">
        <v>154587.34</v>
      </c>
      <c r="D21" s="48">
        <v>92841.99</v>
      </c>
      <c r="E21" s="8">
        <f t="shared" si="0"/>
        <v>5.9456669230769226</v>
      </c>
      <c r="F21" s="8">
        <f t="shared" si="1"/>
        <v>166.50584503843572</v>
      </c>
    </row>
    <row r="22" spans="1:6" s="1" customFormat="1">
      <c r="A22" s="11" t="s">
        <v>11</v>
      </c>
      <c r="B22" s="35">
        <v>6800000</v>
      </c>
      <c r="C22" s="35">
        <v>600989.79</v>
      </c>
      <c r="D22" s="35">
        <v>350035.93</v>
      </c>
      <c r="E22" s="8">
        <f t="shared" si="0"/>
        <v>8.8380851470588251</v>
      </c>
      <c r="F22" s="8">
        <f t="shared" si="1"/>
        <v>171.69374298232759</v>
      </c>
    </row>
    <row r="23" spans="1:6" s="1" customFormat="1" ht="18.75" customHeight="1">
      <c r="A23" s="10" t="s">
        <v>7</v>
      </c>
      <c r="B23" s="34">
        <f>B24</f>
        <v>3700000</v>
      </c>
      <c r="C23" s="34">
        <f>C24</f>
        <v>0</v>
      </c>
      <c r="D23" s="34">
        <f>D24</f>
        <v>-311194.56</v>
      </c>
      <c r="E23" s="8">
        <f t="shared" si="0"/>
        <v>0</v>
      </c>
      <c r="F23" s="8">
        <f t="shared" si="1"/>
        <v>0</v>
      </c>
    </row>
    <row r="24" spans="1:6" s="1" customFormat="1">
      <c r="A24" s="11" t="s">
        <v>4</v>
      </c>
      <c r="B24" s="35">
        <v>3700000</v>
      </c>
      <c r="C24" s="47">
        <v>0</v>
      </c>
      <c r="D24" s="35">
        <v>-311194.56</v>
      </c>
      <c r="E24" s="8">
        <f t="shared" si="0"/>
        <v>0</v>
      </c>
      <c r="F24" s="8">
        <f t="shared" si="1"/>
        <v>0</v>
      </c>
    </row>
    <row r="25" spans="1:6" s="1" customFormat="1">
      <c r="A25" s="10" t="s">
        <v>15</v>
      </c>
      <c r="B25" s="37">
        <f>B26</f>
        <v>1870000</v>
      </c>
      <c r="C25" s="37">
        <f t="shared" ref="C25:F25" si="2">C26</f>
        <v>364054.32</v>
      </c>
      <c r="D25" s="37">
        <f t="shared" si="2"/>
        <v>130569.28</v>
      </c>
      <c r="E25" s="37">
        <f t="shared" si="2"/>
        <v>19.468145454545454</v>
      </c>
      <c r="F25" s="37">
        <f t="shared" si="2"/>
        <v>278.8208068544148</v>
      </c>
    </row>
    <row r="26" spans="1:6" s="1" customFormat="1" ht="25.5">
      <c r="A26" s="11" t="s">
        <v>50</v>
      </c>
      <c r="B26" s="35">
        <v>1870000</v>
      </c>
      <c r="C26" s="47">
        <v>364054.32</v>
      </c>
      <c r="D26" s="35">
        <v>130569.28</v>
      </c>
      <c r="E26" s="8">
        <f t="shared" si="0"/>
        <v>19.468145454545454</v>
      </c>
      <c r="F26" s="8">
        <f t="shared" si="1"/>
        <v>278.8208068544148</v>
      </c>
    </row>
    <row r="27" spans="1:6" s="1" customFormat="1">
      <c r="A27" s="10" t="s">
        <v>9</v>
      </c>
      <c r="B27" s="37">
        <f>B28+B34+B37+B40+B44+B45</f>
        <v>13959440.140000001</v>
      </c>
      <c r="C27" s="37">
        <f>C28+C34+C37+C40+C44+C45</f>
        <v>1704852.89</v>
      </c>
      <c r="D27" s="37">
        <f>D28+D34+D37+D40+D44+D45</f>
        <v>2856556.6399999997</v>
      </c>
      <c r="E27" s="8">
        <f t="shared" si="0"/>
        <v>12.212903045551508</v>
      </c>
      <c r="F27" s="8">
        <f t="shared" si="1"/>
        <v>59.682096483828175</v>
      </c>
    </row>
    <row r="28" spans="1:6" s="1" customFormat="1" ht="25.5">
      <c r="A28" s="10" t="s">
        <v>77</v>
      </c>
      <c r="B28" s="34">
        <f>SUM(B29:B33)</f>
        <v>3287800</v>
      </c>
      <c r="C28" s="34">
        <f>SUM(C29:C33)</f>
        <v>352701.39</v>
      </c>
      <c r="D28" s="34">
        <f>SUM(D29:D33)</f>
        <v>318251.87</v>
      </c>
      <c r="E28" s="8">
        <f t="shared" si="0"/>
        <v>10.727580448932416</v>
      </c>
      <c r="F28" s="8">
        <f t="shared" si="1"/>
        <v>110.82460882319405</v>
      </c>
    </row>
    <row r="29" spans="1:6" s="1" customFormat="1" ht="38.25">
      <c r="A29" s="11" t="s">
        <v>101</v>
      </c>
      <c r="B29" s="78">
        <v>2347010</v>
      </c>
      <c r="C29" s="49">
        <v>273082.21000000002</v>
      </c>
      <c r="D29" s="35">
        <v>303438.93</v>
      </c>
      <c r="E29" s="8">
        <f t="shared" si="0"/>
        <v>11.635323667133928</v>
      </c>
      <c r="F29" s="8">
        <f t="shared" si="1"/>
        <v>89.995772790261299</v>
      </c>
    </row>
    <row r="30" spans="1:6" s="1" customFormat="1" ht="38.25">
      <c r="A30" s="11" t="s">
        <v>102</v>
      </c>
      <c r="B30" s="35">
        <v>632860</v>
      </c>
      <c r="C30" s="35">
        <v>34590</v>
      </c>
      <c r="D30" s="35">
        <v>0</v>
      </c>
      <c r="E30" s="8">
        <f t="shared" si="0"/>
        <v>5.4656638119015266</v>
      </c>
      <c r="F30" s="8" t="e">
        <f t="shared" si="1"/>
        <v>#DIV/0!</v>
      </c>
    </row>
    <row r="31" spans="1:6" s="1" customFormat="1" ht="25.5">
      <c r="A31" s="11" t="s">
        <v>103</v>
      </c>
      <c r="B31" s="35">
        <v>97730</v>
      </c>
      <c r="C31" s="35">
        <v>5142.4399999999996</v>
      </c>
      <c r="D31" s="35">
        <v>14621.21</v>
      </c>
      <c r="E31" s="8">
        <f t="shared" si="0"/>
        <v>5.261884784610662</v>
      </c>
      <c r="F31" s="8">
        <f t="shared" si="1"/>
        <v>35.171097330521896</v>
      </c>
    </row>
    <row r="32" spans="1:6" s="1" customFormat="1" ht="38.25">
      <c r="A32" s="11" t="s">
        <v>104</v>
      </c>
      <c r="B32" s="35">
        <v>103200</v>
      </c>
      <c r="C32" s="35">
        <v>39886.74</v>
      </c>
      <c r="D32" s="35">
        <v>0</v>
      </c>
      <c r="E32" s="8">
        <f t="shared" si="0"/>
        <v>38.649941860465113</v>
      </c>
      <c r="F32" s="8" t="e">
        <f t="shared" si="1"/>
        <v>#DIV/0!</v>
      </c>
    </row>
    <row r="33" spans="1:9" s="1" customFormat="1" ht="51">
      <c r="A33" s="11" t="s">
        <v>105</v>
      </c>
      <c r="B33" s="35">
        <v>107000</v>
      </c>
      <c r="C33" s="35">
        <v>0</v>
      </c>
      <c r="D33" s="35">
        <v>191.73</v>
      </c>
      <c r="E33" s="8">
        <f t="shared" si="0"/>
        <v>0</v>
      </c>
      <c r="F33" s="8">
        <f t="shared" si="1"/>
        <v>0</v>
      </c>
    </row>
    <row r="34" spans="1:9" s="1" customFormat="1">
      <c r="A34" s="10" t="s">
        <v>5</v>
      </c>
      <c r="B34" s="34">
        <f>B35</f>
        <v>210000</v>
      </c>
      <c r="C34" s="34">
        <f t="shared" ref="C34:F34" si="3">C35</f>
        <v>117911.94</v>
      </c>
      <c r="D34" s="34">
        <f>D35+D36</f>
        <v>138198.26</v>
      </c>
      <c r="E34" s="34">
        <f t="shared" si="3"/>
        <v>56.148542857142857</v>
      </c>
      <c r="F34" s="34">
        <f t="shared" si="3"/>
        <v>85.774293581277178</v>
      </c>
    </row>
    <row r="35" spans="1:9" s="1" customFormat="1">
      <c r="A35" s="11" t="s">
        <v>78</v>
      </c>
      <c r="B35" s="35">
        <v>210000</v>
      </c>
      <c r="C35" s="35">
        <v>117911.94</v>
      </c>
      <c r="D35" s="35">
        <v>137467.69</v>
      </c>
      <c r="E35" s="8">
        <f t="shared" si="0"/>
        <v>56.148542857142857</v>
      </c>
      <c r="F35" s="8">
        <f t="shared" si="1"/>
        <v>85.774293581277178</v>
      </c>
    </row>
    <row r="36" spans="1:9" s="1" customFormat="1">
      <c r="A36" s="11" t="s">
        <v>143</v>
      </c>
      <c r="B36" s="35"/>
      <c r="C36" s="35"/>
      <c r="D36" s="35">
        <v>730.57</v>
      </c>
      <c r="E36" s="8"/>
      <c r="F36" s="8"/>
    </row>
    <row r="37" spans="1:9" s="1" customFormat="1" ht="20.25" customHeight="1">
      <c r="A37" s="10" t="s">
        <v>79</v>
      </c>
      <c r="B37" s="37">
        <f>B38+B39</f>
        <v>3330000</v>
      </c>
      <c r="C37" s="37">
        <f t="shared" ref="C37:F37" si="4">C38+C39</f>
        <v>61282.91</v>
      </c>
      <c r="D37" s="37">
        <f t="shared" si="4"/>
        <v>5155.12</v>
      </c>
      <c r="E37" s="37">
        <f t="shared" si="4"/>
        <v>15.3207275</v>
      </c>
      <c r="F37" s="37">
        <f t="shared" si="4"/>
        <v>4961.6968391735218</v>
      </c>
    </row>
    <row r="38" spans="1:9" s="1" customFormat="1" ht="25.5">
      <c r="A38" s="11" t="s">
        <v>99</v>
      </c>
      <c r="B38" s="46">
        <v>400000</v>
      </c>
      <c r="C38" s="46">
        <v>61282.91</v>
      </c>
      <c r="D38" s="33">
        <v>1235.1199999999999</v>
      </c>
      <c r="E38" s="8">
        <f t="shared" si="0"/>
        <v>15.3207275</v>
      </c>
      <c r="F38" s="8">
        <f t="shared" si="1"/>
        <v>4961.6968391735218</v>
      </c>
    </row>
    <row r="39" spans="1:9" s="1" customFormat="1">
      <c r="A39" s="11" t="s">
        <v>98</v>
      </c>
      <c r="B39" s="46">
        <v>2930000</v>
      </c>
      <c r="C39" s="46">
        <v>0</v>
      </c>
      <c r="D39" s="33">
        <v>3920</v>
      </c>
      <c r="E39" s="8">
        <f t="shared" si="0"/>
        <v>0</v>
      </c>
      <c r="F39" s="8">
        <f t="shared" si="1"/>
        <v>0</v>
      </c>
    </row>
    <row r="40" spans="1:9" s="1" customFormat="1">
      <c r="A40" s="10" t="s">
        <v>80</v>
      </c>
      <c r="B40" s="34">
        <f>SUM(B41:B43)</f>
        <v>2300000</v>
      </c>
      <c r="C40" s="34">
        <f>SUM(C41:C43)</f>
        <v>812047.05</v>
      </c>
      <c r="D40" s="34">
        <f>SUM(D41:D43)</f>
        <v>1604407.89</v>
      </c>
      <c r="E40" s="8">
        <f t="shared" si="0"/>
        <v>35.306393478260873</v>
      </c>
      <c r="F40" s="8">
        <f t="shared" si="1"/>
        <v>50.613503901429958</v>
      </c>
      <c r="I40" s="66"/>
    </row>
    <row r="41" spans="1:9" s="63" customFormat="1" ht="51">
      <c r="A41" s="68" t="s">
        <v>106</v>
      </c>
      <c r="B41" s="79">
        <v>250000</v>
      </c>
      <c r="C41" s="79">
        <v>4320</v>
      </c>
      <c r="D41" s="35">
        <v>390950</v>
      </c>
      <c r="E41" s="62">
        <f t="shared" si="0"/>
        <v>1.728</v>
      </c>
      <c r="F41" s="62">
        <f t="shared" si="1"/>
        <v>1.1050006394679628</v>
      </c>
    </row>
    <row r="42" spans="1:9" s="63" customFormat="1" ht="25.5">
      <c r="A42" s="68" t="s">
        <v>107</v>
      </c>
      <c r="B42" s="79">
        <v>2000000</v>
      </c>
      <c r="C42" s="79">
        <v>790760.77</v>
      </c>
      <c r="D42" s="35">
        <v>1203439.3999999999</v>
      </c>
      <c r="E42" s="62">
        <f t="shared" si="0"/>
        <v>39.538038499999999</v>
      </c>
      <c r="F42" s="62">
        <f t="shared" si="1"/>
        <v>65.708399608655</v>
      </c>
    </row>
    <row r="43" spans="1:9" s="1" customFormat="1" ht="45" customHeight="1">
      <c r="A43" s="13" t="s">
        <v>130</v>
      </c>
      <c r="B43" s="79">
        <v>50000</v>
      </c>
      <c r="C43" s="79">
        <v>16966.28</v>
      </c>
      <c r="D43" s="35">
        <v>10018.49</v>
      </c>
      <c r="E43" s="62">
        <f t="shared" si="0"/>
        <v>33.932559999999995</v>
      </c>
      <c r="F43" s="62">
        <f t="shared" si="1"/>
        <v>169.34967245562953</v>
      </c>
      <c r="G43" s="63"/>
      <c r="H43" s="63"/>
    </row>
    <row r="44" spans="1:9" s="1" customFormat="1">
      <c r="A44" s="10" t="s">
        <v>75</v>
      </c>
      <c r="B44" s="34">
        <v>1100000</v>
      </c>
      <c r="C44" s="34">
        <v>191360.4</v>
      </c>
      <c r="D44" s="34">
        <v>131683.24</v>
      </c>
      <c r="E44" s="8">
        <f t="shared" si="0"/>
        <v>17.3964</v>
      </c>
      <c r="F44" s="8">
        <f t="shared" si="1"/>
        <v>145.31872089416999</v>
      </c>
    </row>
    <row r="45" spans="1:9" s="1" customFormat="1">
      <c r="A45" s="14" t="s">
        <v>81</v>
      </c>
      <c r="B45" s="34">
        <f>SUM(B46:B47)</f>
        <v>3731640.14</v>
      </c>
      <c r="C45" s="34">
        <f>SUM(C46:C47)</f>
        <v>169549.2</v>
      </c>
      <c r="D45" s="34">
        <f>SUM(D46:D47)</f>
        <v>658860.26</v>
      </c>
      <c r="E45" s="8">
        <f t="shared" si="0"/>
        <v>4.5435570858662704</v>
      </c>
      <c r="F45" s="8">
        <f t="shared" si="1"/>
        <v>25.73371172818953</v>
      </c>
    </row>
    <row r="46" spans="1:9" s="38" customFormat="1">
      <c r="A46" s="15" t="s">
        <v>108</v>
      </c>
      <c r="B46" s="35">
        <v>0</v>
      </c>
      <c r="C46" s="35">
        <v>0</v>
      </c>
      <c r="D46" s="35">
        <v>658860.26</v>
      </c>
      <c r="E46" s="8" t="e">
        <f t="shared" si="0"/>
        <v>#DIV/0!</v>
      </c>
      <c r="F46" s="8">
        <f t="shared" si="1"/>
        <v>0</v>
      </c>
    </row>
    <row r="47" spans="1:9" s="1" customFormat="1">
      <c r="A47" s="16" t="s">
        <v>92</v>
      </c>
      <c r="B47" s="35">
        <v>3731640.14</v>
      </c>
      <c r="C47" s="35">
        <v>169549.2</v>
      </c>
      <c r="D47" s="35">
        <v>0</v>
      </c>
      <c r="E47" s="17">
        <f t="shared" ref="E47" si="5">C47/B47*100</f>
        <v>4.5435570858662704</v>
      </c>
      <c r="F47" s="17" t="e">
        <f>C47/D47*100</f>
        <v>#DIV/0!</v>
      </c>
    </row>
    <row r="48" spans="1:9" s="1" customFormat="1">
      <c r="A48" s="29" t="s">
        <v>18</v>
      </c>
      <c r="B48" s="83">
        <f>B4</f>
        <v>153268040.13999999</v>
      </c>
      <c r="C48" s="83">
        <f>C4</f>
        <v>23714525.84</v>
      </c>
      <c r="D48" s="50">
        <f>D4</f>
        <v>27154938.890000004</v>
      </c>
      <c r="E48" s="6">
        <f t="shared" ref="E48:E80" si="6">C48/B48*100</f>
        <v>15.472583728700636</v>
      </c>
      <c r="F48" s="6">
        <f t="shared" ref="F48:F90" si="7">C48/D48*100</f>
        <v>87.330433465762795</v>
      </c>
    </row>
    <row r="49" spans="1:7" s="1" customFormat="1">
      <c r="A49" s="30" t="s">
        <v>17</v>
      </c>
      <c r="B49" s="83">
        <f>B50+B111+B113+B116</f>
        <v>735931608.45000005</v>
      </c>
      <c r="C49" s="83">
        <f>C50+C111+C113+C116</f>
        <v>149162746.62</v>
      </c>
      <c r="D49" s="50">
        <f>D50+D111+D113+D116</f>
        <v>107998804.01000001</v>
      </c>
      <c r="E49" s="6">
        <f t="shared" si="6"/>
        <v>20.268560951494212</v>
      </c>
      <c r="F49" s="6">
        <f t="shared" si="7"/>
        <v>138.11518376276507</v>
      </c>
    </row>
    <row r="50" spans="1:7" s="28" customFormat="1">
      <c r="A50" s="21" t="s">
        <v>47</v>
      </c>
      <c r="B50" s="37">
        <f>B51+B54+B84+B106</f>
        <v>723578162.75999999</v>
      </c>
      <c r="C50" s="37">
        <f>C51+C54+C84+C106</f>
        <v>149457227.91</v>
      </c>
      <c r="D50" s="37">
        <f>D51+D54+D84+D106</f>
        <v>109497419.84</v>
      </c>
      <c r="E50" s="17">
        <f t="shared" si="6"/>
        <v>20.655298294231788</v>
      </c>
      <c r="F50" s="17">
        <f t="shared" si="7"/>
        <v>136.49383531446688</v>
      </c>
    </row>
    <row r="51" spans="1:7" s="28" customFormat="1">
      <c r="A51" s="21" t="s">
        <v>51</v>
      </c>
      <c r="B51" s="37">
        <f>B52+B53</f>
        <v>89254800</v>
      </c>
      <c r="C51" s="37">
        <f t="shared" ref="C51:F51" si="8">C52+C53</f>
        <v>22313700</v>
      </c>
      <c r="D51" s="37">
        <f t="shared" si="8"/>
        <v>27556900</v>
      </c>
      <c r="E51" s="37">
        <f t="shared" si="8"/>
        <v>50.000569371028782</v>
      </c>
      <c r="F51" s="37" t="e">
        <f t="shared" si="8"/>
        <v>#DIV/0!</v>
      </c>
    </row>
    <row r="52" spans="1:7" s="28" customFormat="1">
      <c r="A52" s="22" t="s">
        <v>100</v>
      </c>
      <c r="B52" s="64">
        <v>72408500</v>
      </c>
      <c r="C52" s="64">
        <v>18102000</v>
      </c>
      <c r="D52" s="35">
        <v>27556900</v>
      </c>
      <c r="E52" s="17">
        <f t="shared" si="6"/>
        <v>24.999827368333829</v>
      </c>
      <c r="F52" s="17">
        <f t="shared" si="7"/>
        <v>65.68953692178728</v>
      </c>
    </row>
    <row r="53" spans="1:7" s="28" customFormat="1">
      <c r="A53" s="16" t="s">
        <v>52</v>
      </c>
      <c r="B53" s="64">
        <v>16846300</v>
      </c>
      <c r="C53" s="64">
        <v>4211700</v>
      </c>
      <c r="D53" s="35">
        <v>0</v>
      </c>
      <c r="E53" s="17">
        <f t="shared" si="6"/>
        <v>25.000742002694953</v>
      </c>
      <c r="F53" s="17" t="e">
        <f t="shared" si="7"/>
        <v>#DIV/0!</v>
      </c>
    </row>
    <row r="54" spans="1:7" s="28" customFormat="1">
      <c r="A54" s="21" t="s">
        <v>16</v>
      </c>
      <c r="B54" s="34">
        <f>B55+B56+B57+B61+B62+B63+B64+B65+B66+B67+B68+B71+B69+B70</f>
        <v>223666847.66</v>
      </c>
      <c r="C54" s="34">
        <f>C55+C56+C57+C61+C62+C63+C64+C65+C66+C67+C68+C71+C69+C70</f>
        <v>39909035.539999999</v>
      </c>
      <c r="D54" s="34">
        <f>D55+D56+D57+D61+D62+D63+D64+D65+D66+D67+D68+D71+D69</f>
        <v>15432353.190000001</v>
      </c>
      <c r="E54" s="34">
        <f>E55+E56+E57+E61+E62+E63+E64+E65+E66+E67+E68+E71</f>
        <v>184.02570112420659</v>
      </c>
      <c r="F54" s="34" t="e">
        <f>F55+F56+F57+F61+F62+F63+F64+F65+F66+F67+F68+F71</f>
        <v>#DIV/0!</v>
      </c>
      <c r="G54" s="73"/>
    </row>
    <row r="55" spans="1:7" s="28" customFormat="1" ht="16.5" customHeight="1">
      <c r="A55" s="16" t="s">
        <v>138</v>
      </c>
      <c r="B55" s="35">
        <v>57729000</v>
      </c>
      <c r="C55" s="35">
        <v>0</v>
      </c>
      <c r="D55" s="35"/>
      <c r="E55" s="17"/>
      <c r="F55" s="17"/>
    </row>
    <row r="56" spans="1:7" s="28" customFormat="1" ht="38.25">
      <c r="A56" s="16" t="s">
        <v>91</v>
      </c>
      <c r="B56" s="35">
        <v>10957060.609999999</v>
      </c>
      <c r="C56" s="35">
        <v>2912898.3</v>
      </c>
      <c r="D56" s="35">
        <v>2959079.99</v>
      </c>
      <c r="E56" s="17">
        <f t="shared" si="6"/>
        <v>26.584669042914054</v>
      </c>
      <c r="F56" s="17">
        <f t="shared" si="7"/>
        <v>98.439322689617441</v>
      </c>
    </row>
    <row r="57" spans="1:7" s="28" customFormat="1" ht="51">
      <c r="A57" s="24" t="s">
        <v>109</v>
      </c>
      <c r="B57" s="35">
        <f>B58+B59+B60</f>
        <v>21932900</v>
      </c>
      <c r="C57" s="35">
        <v>5813999.8700000001</v>
      </c>
      <c r="D57" s="35">
        <v>0</v>
      </c>
      <c r="E57" s="17">
        <f t="shared" si="6"/>
        <v>26.508121908183597</v>
      </c>
      <c r="F57" s="17" t="e">
        <f t="shared" si="7"/>
        <v>#DIV/0!</v>
      </c>
    </row>
    <row r="58" spans="1:7" s="40" customFormat="1" ht="25.5">
      <c r="A58" s="25" t="s">
        <v>110</v>
      </c>
      <c r="B58" s="36">
        <v>13757100</v>
      </c>
      <c r="C58" s="36">
        <v>0</v>
      </c>
      <c r="D58" s="36">
        <v>0</v>
      </c>
      <c r="E58" s="39">
        <f t="shared" si="6"/>
        <v>0</v>
      </c>
      <c r="F58" s="39" t="e">
        <f t="shared" si="7"/>
        <v>#DIV/0!</v>
      </c>
    </row>
    <row r="59" spans="1:7" s="40" customFormat="1" ht="25.5">
      <c r="A59" s="25" t="s">
        <v>96</v>
      </c>
      <c r="B59" s="36">
        <v>7484600</v>
      </c>
      <c r="C59" s="36">
        <v>0</v>
      </c>
      <c r="D59" s="36">
        <v>0</v>
      </c>
      <c r="E59" s="39">
        <f t="shared" si="6"/>
        <v>0</v>
      </c>
      <c r="F59" s="39" t="e">
        <f t="shared" si="7"/>
        <v>#DIV/0!</v>
      </c>
    </row>
    <row r="60" spans="1:7" s="40" customFormat="1" ht="25.5">
      <c r="A60" s="25" t="s">
        <v>97</v>
      </c>
      <c r="B60" s="36">
        <v>691200</v>
      </c>
      <c r="C60" s="36">
        <v>0</v>
      </c>
      <c r="D60" s="36">
        <v>0</v>
      </c>
      <c r="E60" s="39">
        <f t="shared" si="6"/>
        <v>0</v>
      </c>
      <c r="F60" s="39" t="e">
        <f t="shared" si="7"/>
        <v>#DIV/0!</v>
      </c>
    </row>
    <row r="61" spans="1:7" s="28" customFormat="1" ht="25.5">
      <c r="A61" s="24" t="s">
        <v>111</v>
      </c>
      <c r="B61" s="35">
        <v>3581615.1</v>
      </c>
      <c r="C61" s="35">
        <v>0</v>
      </c>
      <c r="D61" s="35">
        <v>0</v>
      </c>
      <c r="E61" s="17">
        <f t="shared" si="6"/>
        <v>0</v>
      </c>
      <c r="F61" s="17" t="e">
        <f t="shared" si="7"/>
        <v>#DIV/0!</v>
      </c>
    </row>
    <row r="62" spans="1:7" s="28" customFormat="1">
      <c r="A62" s="24" t="s">
        <v>139</v>
      </c>
      <c r="B62" s="35">
        <v>30463636.359999999</v>
      </c>
      <c r="C62" s="35">
        <v>0</v>
      </c>
      <c r="D62" s="35">
        <v>0</v>
      </c>
      <c r="E62" s="17">
        <f t="shared" ref="E62:E66" si="9">C62/B62*100</f>
        <v>0</v>
      </c>
      <c r="F62" s="17" t="e">
        <f t="shared" ref="F62:F66" si="10">C62/D62*100</f>
        <v>#DIV/0!</v>
      </c>
    </row>
    <row r="63" spans="1:7" s="28" customFormat="1" ht="25.5">
      <c r="A63" s="24" t="s">
        <v>112</v>
      </c>
      <c r="B63" s="35">
        <v>3651810.47</v>
      </c>
      <c r="C63" s="35">
        <v>3651810.47</v>
      </c>
      <c r="D63" s="35">
        <v>0</v>
      </c>
      <c r="E63" s="17">
        <f t="shared" si="9"/>
        <v>100</v>
      </c>
      <c r="F63" s="17" t="e">
        <f t="shared" si="10"/>
        <v>#DIV/0!</v>
      </c>
    </row>
    <row r="64" spans="1:7" s="28" customFormat="1" ht="25.5">
      <c r="A64" s="24" t="s">
        <v>113</v>
      </c>
      <c r="B64" s="35">
        <v>4252041.0999999996</v>
      </c>
      <c r="C64" s="35">
        <v>0</v>
      </c>
      <c r="D64" s="35">
        <v>0</v>
      </c>
      <c r="E64" s="17">
        <f t="shared" si="9"/>
        <v>0</v>
      </c>
      <c r="F64" s="17" t="e">
        <f t="shared" si="10"/>
        <v>#DIV/0!</v>
      </c>
    </row>
    <row r="65" spans="1:6" s="28" customFormat="1" ht="25.5">
      <c r="A65" s="24" t="s">
        <v>114</v>
      </c>
      <c r="B65" s="35">
        <v>1189292.93</v>
      </c>
      <c r="C65" s="35">
        <v>0</v>
      </c>
      <c r="D65" s="35">
        <v>0</v>
      </c>
      <c r="E65" s="17">
        <f t="shared" si="9"/>
        <v>0</v>
      </c>
      <c r="F65" s="17" t="e">
        <f t="shared" si="10"/>
        <v>#DIV/0!</v>
      </c>
    </row>
    <row r="66" spans="1:6" s="28" customFormat="1" ht="25.5">
      <c r="A66" s="24" t="s">
        <v>115</v>
      </c>
      <c r="B66" s="35">
        <v>171010.1</v>
      </c>
      <c r="C66" s="35">
        <v>0</v>
      </c>
      <c r="D66" s="35">
        <v>0</v>
      </c>
      <c r="E66" s="17">
        <f t="shared" si="9"/>
        <v>0</v>
      </c>
      <c r="F66" s="17" t="e">
        <f t="shared" si="10"/>
        <v>#DIV/0!</v>
      </c>
    </row>
    <row r="67" spans="1:6" s="28" customFormat="1">
      <c r="A67" s="24" t="s">
        <v>140</v>
      </c>
      <c r="B67" s="35">
        <v>728454.55</v>
      </c>
      <c r="C67" s="35"/>
      <c r="D67" s="35"/>
      <c r="E67" s="17"/>
      <c r="F67" s="17"/>
    </row>
    <row r="68" spans="1:6" s="28" customFormat="1" ht="63.75">
      <c r="A68" s="24" t="s">
        <v>135</v>
      </c>
      <c r="B68" s="35">
        <v>542323.23</v>
      </c>
      <c r="C68" s="35">
        <v>489599.01</v>
      </c>
      <c r="D68" s="35"/>
      <c r="E68" s="17"/>
      <c r="F68" s="17"/>
    </row>
    <row r="69" spans="1:6" s="28" customFormat="1" ht="25.5">
      <c r="A69" s="24" t="s">
        <v>144</v>
      </c>
      <c r="B69" s="35">
        <v>1720202.02</v>
      </c>
      <c r="C69" s="35">
        <v>0</v>
      </c>
      <c r="D69" s="35">
        <v>581826.71</v>
      </c>
      <c r="E69" s="17"/>
      <c r="F69" s="17"/>
    </row>
    <row r="70" spans="1:6" s="28" customFormat="1">
      <c r="A70" s="84" t="s">
        <v>145</v>
      </c>
      <c r="B70" s="35">
        <v>300000</v>
      </c>
      <c r="C70" s="35">
        <v>300000</v>
      </c>
      <c r="D70" s="35"/>
      <c r="E70" s="17"/>
      <c r="F70" s="17"/>
    </row>
    <row r="71" spans="1:6" s="28" customFormat="1">
      <c r="A71" s="16" t="s">
        <v>48</v>
      </c>
      <c r="B71" s="35">
        <f>SUM(B73:B83)</f>
        <v>86447501.190000013</v>
      </c>
      <c r="C71" s="35">
        <f>SUM(C73:C82)</f>
        <v>26740727.890000001</v>
      </c>
      <c r="D71" s="35">
        <f>SUM(D73:D82)</f>
        <v>11891446.49</v>
      </c>
      <c r="E71" s="17">
        <f t="shared" si="6"/>
        <v>30.932910173108958</v>
      </c>
      <c r="F71" s="17">
        <f t="shared" si="7"/>
        <v>224.8736342755893</v>
      </c>
    </row>
    <row r="72" spans="1:6" s="28" customFormat="1">
      <c r="A72" s="16" t="s">
        <v>22</v>
      </c>
      <c r="B72" s="35"/>
      <c r="C72" s="35"/>
      <c r="D72" s="35"/>
      <c r="E72" s="17" t="e">
        <f t="shared" si="6"/>
        <v>#DIV/0!</v>
      </c>
      <c r="F72" s="17" t="e">
        <f t="shared" si="7"/>
        <v>#DIV/0!</v>
      </c>
    </row>
    <row r="73" spans="1:6" s="28" customFormat="1">
      <c r="A73" s="23" t="s">
        <v>93</v>
      </c>
      <c r="B73" s="36">
        <v>530700</v>
      </c>
      <c r="C73" s="36">
        <v>217069.5</v>
      </c>
      <c r="D73" s="36">
        <v>57800</v>
      </c>
      <c r="E73" s="17">
        <f t="shared" si="6"/>
        <v>40.902487280949693</v>
      </c>
      <c r="F73" s="17">
        <f t="shared" si="7"/>
        <v>375.55276816608995</v>
      </c>
    </row>
    <row r="74" spans="1:6" s="28" customFormat="1" ht="25.5">
      <c r="A74" s="23" t="s">
        <v>153</v>
      </c>
      <c r="B74" s="36">
        <v>5485713.3399999999</v>
      </c>
      <c r="C74" s="36">
        <v>0</v>
      </c>
      <c r="D74" s="36">
        <v>0</v>
      </c>
      <c r="E74" s="17"/>
      <c r="F74" s="17"/>
    </row>
    <row r="75" spans="1:6" s="28" customFormat="1">
      <c r="A75" s="23" t="s">
        <v>137</v>
      </c>
      <c r="B75" s="36">
        <v>733200</v>
      </c>
      <c r="C75" s="36">
        <v>0</v>
      </c>
      <c r="D75" s="36">
        <v>0</v>
      </c>
      <c r="E75" s="17">
        <f t="shared" si="6"/>
        <v>0</v>
      </c>
      <c r="F75" s="17"/>
    </row>
    <row r="76" spans="1:6" s="28" customFormat="1" ht="25.5">
      <c r="A76" s="23" t="s">
        <v>116</v>
      </c>
      <c r="B76" s="36">
        <v>10864900</v>
      </c>
      <c r="C76" s="36">
        <v>4635470.3499999996</v>
      </c>
      <c r="D76" s="36">
        <v>1709065</v>
      </c>
      <c r="E76" s="17">
        <f t="shared" si="6"/>
        <v>42.664638883008585</v>
      </c>
      <c r="F76" s="17">
        <f t="shared" si="7"/>
        <v>271.22844069710629</v>
      </c>
    </row>
    <row r="77" spans="1:6" s="28" customFormat="1" ht="25.5">
      <c r="A77" s="23" t="s">
        <v>94</v>
      </c>
      <c r="B77" s="35">
        <v>190100</v>
      </c>
      <c r="C77" s="35">
        <v>0</v>
      </c>
      <c r="D77" s="36">
        <v>0</v>
      </c>
      <c r="E77" s="17">
        <f t="shared" si="6"/>
        <v>0</v>
      </c>
      <c r="F77" s="17" t="e">
        <f t="shared" si="7"/>
        <v>#DIV/0!</v>
      </c>
    </row>
    <row r="78" spans="1:6" s="28" customFormat="1">
      <c r="A78" s="23" t="s">
        <v>136</v>
      </c>
      <c r="B78" s="35">
        <v>25856100</v>
      </c>
      <c r="C78" s="35">
        <v>0</v>
      </c>
      <c r="D78" s="36"/>
      <c r="E78" s="17">
        <f t="shared" si="6"/>
        <v>0</v>
      </c>
      <c r="F78" s="17"/>
    </row>
    <row r="79" spans="1:6" s="28" customFormat="1" ht="25.5">
      <c r="A79" s="23" t="s">
        <v>117</v>
      </c>
      <c r="B79" s="35">
        <v>2612200</v>
      </c>
      <c r="C79" s="35">
        <v>1642382.68</v>
      </c>
      <c r="D79" s="36">
        <v>59072</v>
      </c>
      <c r="E79" s="17">
        <f t="shared" si="6"/>
        <v>62.873542607763568</v>
      </c>
      <c r="F79" s="17">
        <f t="shared" si="7"/>
        <v>2780.3065411700973</v>
      </c>
    </row>
    <row r="80" spans="1:6" s="28" customFormat="1" ht="25.5">
      <c r="A80" s="23" t="s">
        <v>74</v>
      </c>
      <c r="B80" s="36">
        <v>9538469.6500000004</v>
      </c>
      <c r="C80" s="36">
        <v>0</v>
      </c>
      <c r="D80" s="36">
        <v>0</v>
      </c>
      <c r="E80" s="17">
        <f t="shared" si="6"/>
        <v>0</v>
      </c>
      <c r="F80" s="17" t="e">
        <f t="shared" si="7"/>
        <v>#DIV/0!</v>
      </c>
    </row>
    <row r="81" spans="1:6" s="28" customFormat="1">
      <c r="A81" s="26" t="s">
        <v>85</v>
      </c>
      <c r="B81" s="36">
        <v>19740400</v>
      </c>
      <c r="C81" s="36">
        <v>19740400</v>
      </c>
      <c r="D81" s="36">
        <v>9760700</v>
      </c>
      <c r="E81" s="17">
        <f t="shared" ref="E81:E115" si="11">C81/B81*100</f>
        <v>100</v>
      </c>
      <c r="F81" s="17">
        <f t="shared" si="7"/>
        <v>202.24369153851671</v>
      </c>
    </row>
    <row r="82" spans="1:6" s="28" customFormat="1" ht="38.25">
      <c r="A82" s="27" t="s">
        <v>95</v>
      </c>
      <c r="B82" s="36">
        <v>1689800</v>
      </c>
      <c r="C82" s="36">
        <v>505405.36</v>
      </c>
      <c r="D82" s="36">
        <v>304809.49</v>
      </c>
      <c r="E82" s="17">
        <f t="shared" si="11"/>
        <v>29.909182151733933</v>
      </c>
      <c r="F82" s="17">
        <f t="shared" si="7"/>
        <v>165.81024429390305</v>
      </c>
    </row>
    <row r="83" spans="1:6" s="28" customFormat="1" ht="25.5">
      <c r="A83" s="27" t="s">
        <v>154</v>
      </c>
      <c r="B83" s="36">
        <v>9205918.1999999993</v>
      </c>
      <c r="C83" s="36">
        <v>0</v>
      </c>
      <c r="D83" s="36">
        <v>0</v>
      </c>
      <c r="E83" s="17">
        <f t="shared" si="11"/>
        <v>0</v>
      </c>
      <c r="F83" s="17" t="e">
        <f t="shared" si="7"/>
        <v>#DIV/0!</v>
      </c>
    </row>
    <row r="84" spans="1:6" s="1" customFormat="1">
      <c r="A84" s="10" t="s">
        <v>19</v>
      </c>
      <c r="B84" s="34">
        <f>B85+B86+B87+B88+B89+B90</f>
        <v>392063122.10000002</v>
      </c>
      <c r="C84" s="34">
        <f t="shared" ref="C84:F84" si="12">C85+C86+C87+C88+C89+C90</f>
        <v>82560374.060000002</v>
      </c>
      <c r="D84" s="34">
        <f t="shared" si="12"/>
        <v>59704667.030000001</v>
      </c>
      <c r="E84" s="34">
        <f t="shared" si="12"/>
        <v>138.10139008503231</v>
      </c>
      <c r="F84" s="34" t="e">
        <f t="shared" si="12"/>
        <v>#DIV/0!</v>
      </c>
    </row>
    <row r="85" spans="1:6" s="1" customFormat="1" ht="25.5">
      <c r="A85" s="11" t="s">
        <v>118</v>
      </c>
      <c r="B85" s="35">
        <v>1260100</v>
      </c>
      <c r="C85" s="35">
        <v>315025</v>
      </c>
      <c r="D85" s="35">
        <v>296450</v>
      </c>
      <c r="E85" s="8">
        <f t="shared" si="11"/>
        <v>25</v>
      </c>
      <c r="F85" s="8">
        <f t="shared" si="7"/>
        <v>106.26581210996795</v>
      </c>
    </row>
    <row r="86" spans="1:6" s="1" customFormat="1" ht="38.25">
      <c r="A86" s="11" t="s">
        <v>121</v>
      </c>
      <c r="B86" s="35">
        <v>337500</v>
      </c>
      <c r="C86" s="35">
        <v>47122.01</v>
      </c>
      <c r="D86" s="35">
        <v>17450.72</v>
      </c>
      <c r="E86" s="8">
        <f t="shared" ref="E86:E88" si="13">C86/B86*100</f>
        <v>13.962077037037037</v>
      </c>
      <c r="F86" s="8">
        <f t="shared" ref="F86:F88" si="14">C86/D86*100</f>
        <v>270.02903032081196</v>
      </c>
    </row>
    <row r="87" spans="1:6" s="1" customFormat="1" ht="38.25">
      <c r="A87" s="11" t="s">
        <v>122</v>
      </c>
      <c r="B87" s="35">
        <v>18549498</v>
      </c>
      <c r="C87" s="35">
        <v>11915508</v>
      </c>
      <c r="D87" s="35">
        <v>0</v>
      </c>
      <c r="E87" s="8">
        <f t="shared" si="13"/>
        <v>64.236282836333359</v>
      </c>
      <c r="F87" s="8" t="e">
        <f t="shared" si="14"/>
        <v>#DIV/0!</v>
      </c>
    </row>
    <row r="88" spans="1:6" s="1" customFormat="1" ht="25.5">
      <c r="A88" s="11" t="s">
        <v>119</v>
      </c>
      <c r="B88" s="35">
        <v>1779600</v>
      </c>
      <c r="C88" s="35">
        <v>284583.94</v>
      </c>
      <c r="D88" s="35">
        <v>217968.2</v>
      </c>
      <c r="E88" s="8">
        <f t="shared" si="13"/>
        <v>15.991455383232186</v>
      </c>
      <c r="F88" s="8">
        <f t="shared" si="14"/>
        <v>130.56213704567915</v>
      </c>
    </row>
    <row r="89" spans="1:6" s="1" customFormat="1" ht="38.25">
      <c r="A89" s="11" t="s">
        <v>120</v>
      </c>
      <c r="B89" s="35">
        <v>2600</v>
      </c>
      <c r="C89" s="35">
        <v>0</v>
      </c>
      <c r="D89" s="35">
        <v>0</v>
      </c>
      <c r="E89" s="8">
        <f t="shared" si="11"/>
        <v>0</v>
      </c>
      <c r="F89" s="8" t="e">
        <f t="shared" si="7"/>
        <v>#DIV/0!</v>
      </c>
    </row>
    <row r="90" spans="1:6" s="1" customFormat="1" ht="25.5">
      <c r="A90" s="11" t="s">
        <v>131</v>
      </c>
      <c r="B90" s="35">
        <f>SUM(B92:B105)</f>
        <v>370133824.10000002</v>
      </c>
      <c r="C90" s="35">
        <f>SUM(C92:C105)</f>
        <v>69998135.109999999</v>
      </c>
      <c r="D90" s="35">
        <f>SUM(D92:D105)</f>
        <v>59172798.109999999</v>
      </c>
      <c r="E90" s="8">
        <f t="shared" si="11"/>
        <v>18.911574828429735</v>
      </c>
      <c r="F90" s="8">
        <f t="shared" si="7"/>
        <v>118.29444837115209</v>
      </c>
    </row>
    <row r="91" spans="1:6" s="1" customFormat="1">
      <c r="A91" s="11" t="s">
        <v>22</v>
      </c>
      <c r="B91" s="35"/>
      <c r="C91" s="35"/>
      <c r="D91" s="35"/>
      <c r="E91" s="8"/>
      <c r="F91" s="8"/>
    </row>
    <row r="92" spans="1:6" s="1" customFormat="1" ht="25.5">
      <c r="A92" s="19" t="s">
        <v>141</v>
      </c>
      <c r="B92" s="36">
        <v>1600</v>
      </c>
      <c r="C92" s="36">
        <v>400</v>
      </c>
      <c r="D92" s="36">
        <v>0</v>
      </c>
      <c r="E92" s="8">
        <f t="shared" si="11"/>
        <v>25</v>
      </c>
      <c r="F92" s="8" t="e">
        <f t="shared" ref="F92:F119" si="15">C92/D92*100</f>
        <v>#DIV/0!</v>
      </c>
    </row>
    <row r="93" spans="1:6" s="1" customFormat="1" ht="25.5">
      <c r="A93" s="18" t="s">
        <v>82</v>
      </c>
      <c r="B93" s="36">
        <v>900</v>
      </c>
      <c r="C93" s="36">
        <v>0</v>
      </c>
      <c r="D93" s="36">
        <v>0</v>
      </c>
      <c r="E93" s="8">
        <f t="shared" si="11"/>
        <v>0</v>
      </c>
      <c r="F93" s="8" t="e">
        <f t="shared" si="15"/>
        <v>#DIV/0!</v>
      </c>
    </row>
    <row r="94" spans="1:6" s="28" customFormat="1" ht="38.25">
      <c r="A94" s="23" t="s">
        <v>123</v>
      </c>
      <c r="B94" s="36">
        <v>15719024.1</v>
      </c>
      <c r="C94" s="36">
        <v>0</v>
      </c>
      <c r="D94" s="36">
        <v>0</v>
      </c>
      <c r="E94" s="17">
        <f t="shared" si="11"/>
        <v>0</v>
      </c>
      <c r="F94" s="17" t="e">
        <f t="shared" si="15"/>
        <v>#DIV/0!</v>
      </c>
    </row>
    <row r="95" spans="1:6" s="28" customFormat="1" ht="25.5">
      <c r="A95" s="23" t="s">
        <v>142</v>
      </c>
      <c r="B95" s="36">
        <v>85200</v>
      </c>
      <c r="C95" s="36">
        <v>21300</v>
      </c>
      <c r="D95" s="36">
        <v>5202.79</v>
      </c>
      <c r="E95" s="17">
        <f t="shared" si="11"/>
        <v>25</v>
      </c>
      <c r="F95" s="17">
        <f t="shared" si="15"/>
        <v>409.39572806129024</v>
      </c>
    </row>
    <row r="96" spans="1:6" s="28" customFormat="1" ht="25.5">
      <c r="A96" s="23" t="s">
        <v>68</v>
      </c>
      <c r="B96" s="36">
        <v>952300</v>
      </c>
      <c r="C96" s="36">
        <v>168410.03</v>
      </c>
      <c r="D96" s="36">
        <v>132867.70000000001</v>
      </c>
      <c r="E96" s="17">
        <f t="shared" si="11"/>
        <v>17.684556337288669</v>
      </c>
      <c r="F96" s="17">
        <f t="shared" si="15"/>
        <v>126.75016576639769</v>
      </c>
    </row>
    <row r="97" spans="1:6" s="28" customFormat="1">
      <c r="A97" s="23" t="s">
        <v>69</v>
      </c>
      <c r="B97" s="36">
        <v>1370600</v>
      </c>
      <c r="C97" s="36">
        <v>174688.21</v>
      </c>
      <c r="D97" s="36">
        <v>167863.12</v>
      </c>
      <c r="E97" s="17">
        <f t="shared" si="11"/>
        <v>12.745382314314899</v>
      </c>
      <c r="F97" s="17">
        <f t="shared" si="15"/>
        <v>104.06586628438694</v>
      </c>
    </row>
    <row r="98" spans="1:6" s="28" customFormat="1" ht="38.25">
      <c r="A98" s="23" t="s">
        <v>70</v>
      </c>
      <c r="B98" s="36">
        <v>61478900</v>
      </c>
      <c r="C98" s="36">
        <v>14045485</v>
      </c>
      <c r="D98" s="36">
        <v>10665000</v>
      </c>
      <c r="E98" s="17">
        <f t="shared" si="11"/>
        <v>22.846025221661414</v>
      </c>
      <c r="F98" s="17">
        <f t="shared" si="15"/>
        <v>131.69699953117674</v>
      </c>
    </row>
    <row r="99" spans="1:6" s="28" customFormat="1" ht="38.25">
      <c r="A99" s="23" t="s">
        <v>73</v>
      </c>
      <c r="B99" s="36">
        <v>281010500</v>
      </c>
      <c r="C99" s="36">
        <v>53659370</v>
      </c>
      <c r="D99" s="36">
        <v>46011806</v>
      </c>
      <c r="E99" s="17">
        <f t="shared" si="11"/>
        <v>19.095147690210865</v>
      </c>
      <c r="F99" s="17">
        <f t="shared" si="15"/>
        <v>116.6208733471579</v>
      </c>
    </row>
    <row r="100" spans="1:6" s="28" customFormat="1" ht="25.5">
      <c r="A100" s="23" t="s">
        <v>76</v>
      </c>
      <c r="B100" s="36">
        <v>600000</v>
      </c>
      <c r="C100" s="36">
        <v>0</v>
      </c>
      <c r="D100" s="36">
        <v>0</v>
      </c>
      <c r="E100" s="17">
        <f t="shared" si="11"/>
        <v>0</v>
      </c>
      <c r="F100" s="17" t="e">
        <f t="shared" si="15"/>
        <v>#DIV/0!</v>
      </c>
    </row>
    <row r="101" spans="1:6" s="28" customFormat="1" ht="38.25">
      <c r="A101" s="23" t="s">
        <v>86</v>
      </c>
      <c r="B101" s="36">
        <v>250100</v>
      </c>
      <c r="C101" s="36">
        <v>0</v>
      </c>
      <c r="D101" s="36">
        <v>285852</v>
      </c>
      <c r="E101" s="17">
        <f t="shared" si="11"/>
        <v>0</v>
      </c>
      <c r="F101" s="17">
        <f t="shared" si="15"/>
        <v>0</v>
      </c>
    </row>
    <row r="102" spans="1:6" s="40" customFormat="1" ht="76.5">
      <c r="A102" s="41" t="s">
        <v>124</v>
      </c>
      <c r="B102" s="36">
        <v>812600</v>
      </c>
      <c r="C102" s="36">
        <v>123923.37</v>
      </c>
      <c r="D102" s="36">
        <v>11844</v>
      </c>
      <c r="E102" s="39">
        <f t="shared" ref="E102:E103" si="16">C102/B102*100</f>
        <v>15.250230125523013</v>
      </c>
      <c r="F102" s="39">
        <f t="shared" ref="F102:F103" si="17">C102/D102*100</f>
        <v>1046.296605876393</v>
      </c>
    </row>
    <row r="103" spans="1:6" s="40" customFormat="1" ht="38.25">
      <c r="A103" s="42" t="s">
        <v>129</v>
      </c>
      <c r="B103" s="36">
        <v>218000</v>
      </c>
      <c r="C103" s="36">
        <v>0</v>
      </c>
      <c r="D103" s="36">
        <v>0</v>
      </c>
      <c r="E103" s="39">
        <f t="shared" si="16"/>
        <v>0</v>
      </c>
      <c r="F103" s="39" t="e">
        <f t="shared" si="17"/>
        <v>#DIV/0!</v>
      </c>
    </row>
    <row r="104" spans="1:6" s="40" customFormat="1" ht="25.5">
      <c r="A104" s="23" t="s">
        <v>71</v>
      </c>
      <c r="B104" s="36">
        <v>1024500</v>
      </c>
      <c r="C104" s="36">
        <v>251991</v>
      </c>
      <c r="D104" s="36">
        <v>244087.5</v>
      </c>
      <c r="E104" s="39">
        <f t="shared" si="11"/>
        <v>24.596486090775986</v>
      </c>
      <c r="F104" s="39">
        <f t="shared" si="15"/>
        <v>103.23797818405285</v>
      </c>
    </row>
    <row r="105" spans="1:6" s="28" customFormat="1" ht="38.25">
      <c r="A105" s="23" t="s">
        <v>72</v>
      </c>
      <c r="B105" s="36">
        <v>6609600</v>
      </c>
      <c r="C105" s="36">
        <v>1552567.5</v>
      </c>
      <c r="D105" s="36">
        <v>1648275</v>
      </c>
      <c r="E105" s="17">
        <f t="shared" si="11"/>
        <v>23.489583333333332</v>
      </c>
      <c r="F105" s="17">
        <f t="shared" si="15"/>
        <v>94.193474996587341</v>
      </c>
    </row>
    <row r="106" spans="1:6" s="1" customFormat="1">
      <c r="A106" s="10" t="s">
        <v>20</v>
      </c>
      <c r="B106" s="34">
        <f>B110+B109+B108</f>
        <v>18593393</v>
      </c>
      <c r="C106" s="34">
        <f>C110+C109+C108</f>
        <v>4674118.3100000005</v>
      </c>
      <c r="D106" s="34">
        <f>D110+D109+D108+D107</f>
        <v>6803499.6200000001</v>
      </c>
      <c r="E106" s="34" t="e">
        <f t="shared" ref="E106:F106" si="18">E110+E109+E108</f>
        <v>#DIV/0!</v>
      </c>
      <c r="F106" s="34" t="e">
        <f t="shared" si="18"/>
        <v>#DIV/0!</v>
      </c>
    </row>
    <row r="107" spans="1:6" s="38" customFormat="1" ht="25.5">
      <c r="A107" s="11" t="s">
        <v>149</v>
      </c>
      <c r="B107" s="35"/>
      <c r="C107" s="35"/>
      <c r="D107" s="35">
        <v>2448860</v>
      </c>
      <c r="E107" s="35"/>
      <c r="F107" s="35"/>
    </row>
    <row r="108" spans="1:6" s="1" customFormat="1" ht="63.75">
      <c r="A108" s="11" t="s">
        <v>125</v>
      </c>
      <c r="B108" s="35">
        <v>16170800</v>
      </c>
      <c r="C108" s="35">
        <v>3749760</v>
      </c>
      <c r="D108" s="35">
        <v>3945060</v>
      </c>
      <c r="E108" s="8">
        <f t="shared" si="11"/>
        <v>23.188463155811707</v>
      </c>
      <c r="F108" s="8">
        <f t="shared" si="15"/>
        <v>95.049504950495049</v>
      </c>
    </row>
    <row r="109" spans="1:6" s="1" customFormat="1" ht="38.25">
      <c r="A109" s="11" t="s">
        <v>128</v>
      </c>
      <c r="B109" s="35">
        <v>2422593</v>
      </c>
      <c r="C109" s="35">
        <v>605648.25</v>
      </c>
      <c r="D109" s="35">
        <v>409579.62</v>
      </c>
      <c r="E109" s="8">
        <f t="shared" si="11"/>
        <v>25</v>
      </c>
      <c r="F109" s="8">
        <f t="shared" si="15"/>
        <v>147.87069971889716</v>
      </c>
    </row>
    <row r="110" spans="1:6" s="1" customFormat="1">
      <c r="A110" s="11" t="s">
        <v>126</v>
      </c>
      <c r="B110" s="35">
        <v>0</v>
      </c>
      <c r="C110" s="35">
        <v>318710.06</v>
      </c>
      <c r="D110" s="35">
        <v>0</v>
      </c>
      <c r="E110" s="8" t="e">
        <f t="shared" si="11"/>
        <v>#DIV/0!</v>
      </c>
      <c r="F110" s="8" t="e">
        <f t="shared" si="15"/>
        <v>#DIV/0!</v>
      </c>
    </row>
    <row r="111" spans="1:6" s="1" customFormat="1">
      <c r="A111" s="10" t="s">
        <v>83</v>
      </c>
      <c r="B111" s="34">
        <f>B112</f>
        <v>6721540</v>
      </c>
      <c r="C111" s="34">
        <f>C112</f>
        <v>10855</v>
      </c>
      <c r="D111" s="34">
        <f>D112</f>
        <v>88325.3</v>
      </c>
      <c r="E111" s="8">
        <f t="shared" si="11"/>
        <v>0.16149572865742076</v>
      </c>
      <c r="F111" s="8">
        <f t="shared" si="15"/>
        <v>12.289796921153961</v>
      </c>
    </row>
    <row r="112" spans="1:6" s="1" customFormat="1">
      <c r="A112" s="11" t="s">
        <v>127</v>
      </c>
      <c r="B112" s="35">
        <v>6721540</v>
      </c>
      <c r="C112" s="35">
        <v>10855</v>
      </c>
      <c r="D112" s="35">
        <v>88325.3</v>
      </c>
      <c r="E112" s="8">
        <f t="shared" si="11"/>
        <v>0.16149572865742076</v>
      </c>
      <c r="F112" s="8">
        <f t="shared" si="15"/>
        <v>12.289796921153961</v>
      </c>
    </row>
    <row r="113" spans="1:7" s="1" customFormat="1" ht="25.5">
      <c r="A113" s="10" t="s">
        <v>87</v>
      </c>
      <c r="B113" s="37">
        <f>B115+B114</f>
        <v>0</v>
      </c>
      <c r="C113" s="37">
        <f>C115+C114</f>
        <v>7562835.9299999997</v>
      </c>
      <c r="D113" s="37">
        <f>D115+D114</f>
        <v>0</v>
      </c>
      <c r="E113" s="8" t="e">
        <f t="shared" si="11"/>
        <v>#DIV/0!</v>
      </c>
      <c r="F113" s="8" t="e">
        <f t="shared" si="15"/>
        <v>#DIV/0!</v>
      </c>
    </row>
    <row r="114" spans="1:7" s="1" customFormat="1" ht="25.5">
      <c r="A114" s="11" t="s">
        <v>132</v>
      </c>
      <c r="B114" s="33">
        <v>0</v>
      </c>
      <c r="C114" s="35">
        <v>7562835.9299999997</v>
      </c>
      <c r="D114" s="35">
        <v>0</v>
      </c>
      <c r="E114" s="8" t="e">
        <f t="shared" si="11"/>
        <v>#DIV/0!</v>
      </c>
      <c r="F114" s="8" t="e">
        <f t="shared" si="15"/>
        <v>#DIV/0!</v>
      </c>
    </row>
    <row r="115" spans="1:7" s="1" customFormat="1">
      <c r="A115" s="11" t="s">
        <v>89</v>
      </c>
      <c r="B115" s="35"/>
      <c r="C115" s="35"/>
      <c r="D115" s="35"/>
      <c r="E115" s="8" t="e">
        <f t="shared" si="11"/>
        <v>#DIV/0!</v>
      </c>
      <c r="F115" s="8" t="e">
        <f t="shared" si="15"/>
        <v>#DIV/0!</v>
      </c>
    </row>
    <row r="116" spans="1:7" s="1" customFormat="1" ht="25.5">
      <c r="A116" s="10" t="s">
        <v>88</v>
      </c>
      <c r="B116" s="34">
        <f>B119</f>
        <v>5631905.6900000004</v>
      </c>
      <c r="C116" s="34">
        <f>C119+C117+C118</f>
        <v>-7868172.2200000007</v>
      </c>
      <c r="D116" s="34">
        <f>SUM(D119)</f>
        <v>-1586941.13</v>
      </c>
      <c r="E116" s="8">
        <f>C116/B116*100</f>
        <v>-139.70710187797908</v>
      </c>
      <c r="F116" s="8">
        <f t="shared" si="15"/>
        <v>495.80744182993107</v>
      </c>
    </row>
    <row r="117" spans="1:7" s="1" customFormat="1" ht="38.25">
      <c r="A117" s="11" t="s">
        <v>150</v>
      </c>
      <c r="B117" s="34"/>
      <c r="C117" s="35">
        <v>-715095.11</v>
      </c>
      <c r="D117" s="34"/>
      <c r="E117" s="8"/>
      <c r="F117" s="8"/>
    </row>
    <row r="118" spans="1:7" s="1" customFormat="1" ht="63.75">
      <c r="A118" s="11" t="s">
        <v>151</v>
      </c>
      <c r="B118" s="34"/>
      <c r="C118" s="35">
        <v>-128522.88</v>
      </c>
      <c r="D118" s="34"/>
      <c r="E118" s="8"/>
      <c r="F118" s="8"/>
    </row>
    <row r="119" spans="1:7" s="1" customFormat="1" ht="25.5">
      <c r="A119" s="11" t="s">
        <v>152</v>
      </c>
      <c r="B119" s="33">
        <v>5631905.6900000004</v>
      </c>
      <c r="C119" s="33">
        <v>-7024554.2300000004</v>
      </c>
      <c r="D119" s="35">
        <v>-1586941.13</v>
      </c>
      <c r="E119" s="8">
        <f>C119/B119*100</f>
        <v>-124.72783843793378</v>
      </c>
      <c r="F119" s="8">
        <f t="shared" si="15"/>
        <v>442.64743645531456</v>
      </c>
    </row>
    <row r="120" spans="1:7" s="1" customFormat="1">
      <c r="A120" s="31" t="s">
        <v>65</v>
      </c>
      <c r="B120" s="20">
        <f>B48+B49</f>
        <v>889199648.59000003</v>
      </c>
      <c r="C120" s="20">
        <f>C48+C49</f>
        <v>172877272.46000001</v>
      </c>
      <c r="D120" s="69">
        <f>D48+D49</f>
        <v>135153742.90000001</v>
      </c>
      <c r="E120" s="6">
        <f>C120/B120*100</f>
        <v>19.441896174175366</v>
      </c>
      <c r="F120" s="6">
        <f>C120/D120*100</f>
        <v>127.91156852230986</v>
      </c>
      <c r="G120" s="66"/>
    </row>
    <row r="121" spans="1:7" s="1" customFormat="1">
      <c r="A121" s="11" t="s">
        <v>23</v>
      </c>
      <c r="B121" s="33"/>
      <c r="C121" s="33"/>
      <c r="D121" s="33"/>
      <c r="E121" s="8"/>
      <c r="F121" s="8"/>
    </row>
    <row r="122" spans="1:7" s="1" customFormat="1">
      <c r="A122" s="10" t="s">
        <v>24</v>
      </c>
      <c r="B122" s="74">
        <v>85244401.769999996</v>
      </c>
      <c r="C122" s="74">
        <v>18626285.199999999</v>
      </c>
      <c r="D122" s="51">
        <v>16627107.689999999</v>
      </c>
      <c r="E122" s="8">
        <f t="shared" ref="E122:E152" si="19">C122/B122*100</f>
        <v>21.85044978115517</v>
      </c>
      <c r="F122" s="8">
        <f t="shared" ref="F122:F150" si="20">C122/D122*100</f>
        <v>112.02360354713021</v>
      </c>
    </row>
    <row r="123" spans="1:7" s="1" customFormat="1">
      <c r="A123" s="11" t="s">
        <v>25</v>
      </c>
      <c r="B123" s="70">
        <v>73414762</v>
      </c>
      <c r="C123" s="45">
        <v>16223376.66</v>
      </c>
      <c r="D123" s="33">
        <v>13662655.220000001</v>
      </c>
      <c r="E123" s="8">
        <f t="shared" si="19"/>
        <v>22.098248660126423</v>
      </c>
      <c r="F123" s="8">
        <f t="shared" si="20"/>
        <v>118.74248745040057</v>
      </c>
    </row>
    <row r="124" spans="1:7" s="1" customFormat="1">
      <c r="A124" s="11" t="s">
        <v>26</v>
      </c>
      <c r="B124" s="71">
        <v>3525042</v>
      </c>
      <c r="C124" s="45">
        <v>913598.9</v>
      </c>
      <c r="D124" s="33">
        <v>482188.91</v>
      </c>
      <c r="E124" s="8">
        <f t="shared" si="19"/>
        <v>25.91739048782965</v>
      </c>
      <c r="F124" s="8">
        <f t="shared" si="20"/>
        <v>189.4690817339619</v>
      </c>
    </row>
    <row r="125" spans="1:7" s="1" customFormat="1">
      <c r="A125" s="11" t="s">
        <v>27</v>
      </c>
      <c r="B125" s="71">
        <f>B122-B123-B124</f>
        <v>8304597.7699999958</v>
      </c>
      <c r="C125" s="33">
        <f>C122-C123-C124</f>
        <v>1489309.6399999992</v>
      </c>
      <c r="D125" s="33">
        <f>D122-D123-D124</f>
        <v>2482263.5599999987</v>
      </c>
      <c r="E125" s="8">
        <f t="shared" si="19"/>
        <v>17.933555377962634</v>
      </c>
      <c r="F125" s="8">
        <f t="shared" si="20"/>
        <v>59.998046299322063</v>
      </c>
    </row>
    <row r="126" spans="1:7" s="1" customFormat="1">
      <c r="A126" s="10" t="s">
        <v>28</v>
      </c>
      <c r="B126" s="72">
        <v>1779600</v>
      </c>
      <c r="C126" s="72">
        <v>284583.94</v>
      </c>
      <c r="D126" s="37">
        <v>217968.2</v>
      </c>
      <c r="E126" s="8">
        <f t="shared" si="19"/>
        <v>15.991455383232186</v>
      </c>
      <c r="F126" s="8">
        <f t="shared" si="20"/>
        <v>130.56213704567915</v>
      </c>
    </row>
    <row r="127" spans="1:7" s="1" customFormat="1">
      <c r="A127" s="10" t="s">
        <v>29</v>
      </c>
      <c r="B127" s="72">
        <v>6047511</v>
      </c>
      <c r="C127" s="72">
        <v>1196373.8500000001</v>
      </c>
      <c r="D127" s="37">
        <v>1018610.62</v>
      </c>
      <c r="E127" s="8">
        <f t="shared" si="19"/>
        <v>19.782913168740002</v>
      </c>
      <c r="F127" s="8">
        <f t="shared" si="20"/>
        <v>117.4515390385386</v>
      </c>
    </row>
    <row r="128" spans="1:7" s="1" customFormat="1">
      <c r="A128" s="10" t="s">
        <v>30</v>
      </c>
      <c r="B128" s="52">
        <f>SUM(B129:B133)</f>
        <v>126177430.49999999</v>
      </c>
      <c r="C128" s="52">
        <f>SUM(C129:C133)</f>
        <v>13494596.91</v>
      </c>
      <c r="D128" s="52">
        <f>SUM(D129:D133)</f>
        <v>3186759</v>
      </c>
      <c r="E128" s="8">
        <f t="shared" si="19"/>
        <v>10.69493716627872</v>
      </c>
      <c r="F128" s="8">
        <f t="shared" si="20"/>
        <v>423.45834466930194</v>
      </c>
    </row>
    <row r="129" spans="1:6" s="1" customFormat="1">
      <c r="A129" s="11" t="s">
        <v>84</v>
      </c>
      <c r="B129" s="33">
        <v>70000</v>
      </c>
      <c r="C129" s="33">
        <v>29203.91</v>
      </c>
      <c r="D129" s="33">
        <v>0</v>
      </c>
      <c r="E129" s="8">
        <f t="shared" si="19"/>
        <v>41.719871428571423</v>
      </c>
      <c r="F129" s="8" t="e">
        <f t="shared" si="20"/>
        <v>#DIV/0!</v>
      </c>
    </row>
    <row r="130" spans="1:6" s="1" customFormat="1">
      <c r="A130" s="11" t="s">
        <v>31</v>
      </c>
      <c r="B130" s="33">
        <v>623464.1</v>
      </c>
      <c r="C130" s="33">
        <v>0</v>
      </c>
      <c r="D130" s="33">
        <v>285852</v>
      </c>
      <c r="E130" s="8">
        <f t="shared" si="19"/>
        <v>0</v>
      </c>
      <c r="F130" s="8">
        <f t="shared" si="20"/>
        <v>0</v>
      </c>
    </row>
    <row r="131" spans="1:6" s="1" customFormat="1">
      <c r="A131" s="11" t="s">
        <v>32</v>
      </c>
      <c r="B131" s="33">
        <v>120322853.3</v>
      </c>
      <c r="C131" s="33">
        <v>13435393</v>
      </c>
      <c r="D131" s="33">
        <v>2900907</v>
      </c>
      <c r="E131" s="8">
        <f t="shared" si="19"/>
        <v>11.166119013568972</v>
      </c>
      <c r="F131" s="8">
        <f t="shared" si="20"/>
        <v>463.14456133891923</v>
      </c>
    </row>
    <row r="132" spans="1:6" s="1" customFormat="1">
      <c r="A132" s="11" t="s">
        <v>53</v>
      </c>
      <c r="B132" s="43">
        <v>5049113.0999999996</v>
      </c>
      <c r="C132" s="43">
        <v>0</v>
      </c>
      <c r="D132" s="33">
        <v>0</v>
      </c>
      <c r="E132" s="8">
        <f t="shared" si="19"/>
        <v>0</v>
      </c>
      <c r="F132" s="8" t="e">
        <f t="shared" si="20"/>
        <v>#DIV/0!</v>
      </c>
    </row>
    <row r="133" spans="1:6" s="1" customFormat="1">
      <c r="A133" s="11" t="s">
        <v>33</v>
      </c>
      <c r="B133" s="43">
        <v>112000</v>
      </c>
      <c r="C133" s="45">
        <v>30000</v>
      </c>
      <c r="D133" s="33">
        <v>0</v>
      </c>
      <c r="E133" s="8">
        <f t="shared" si="19"/>
        <v>26.785714285714285</v>
      </c>
      <c r="F133" s="8" t="e">
        <f t="shared" si="20"/>
        <v>#DIV/0!</v>
      </c>
    </row>
    <row r="134" spans="1:6" s="1" customFormat="1">
      <c r="A134" s="10" t="s">
        <v>34</v>
      </c>
      <c r="B134" s="52">
        <f>SUM(B135:B138)</f>
        <v>47022439.480000004</v>
      </c>
      <c r="C134" s="52">
        <f>SUM(C135:C138)</f>
        <v>3439242.6000000006</v>
      </c>
      <c r="D134" s="52">
        <f>SUM(D135:D138)</f>
        <v>4442406.21</v>
      </c>
      <c r="E134" s="8">
        <f t="shared" si="19"/>
        <v>7.3140454600676543</v>
      </c>
      <c r="F134" s="8">
        <f t="shared" si="20"/>
        <v>77.418462819950022</v>
      </c>
    </row>
    <row r="135" spans="1:6" s="1" customFormat="1">
      <c r="A135" s="11" t="s">
        <v>35</v>
      </c>
      <c r="B135" s="43">
        <v>100000</v>
      </c>
      <c r="C135" s="45">
        <v>21818.639999999999</v>
      </c>
      <c r="D135" s="33">
        <v>0</v>
      </c>
      <c r="E135" s="8">
        <f t="shared" si="19"/>
        <v>21.818640000000002</v>
      </c>
      <c r="F135" s="8" t="e">
        <f t="shared" si="20"/>
        <v>#DIV/0!</v>
      </c>
    </row>
    <row r="136" spans="1:6" s="1" customFormat="1">
      <c r="A136" s="11" t="s">
        <v>36</v>
      </c>
      <c r="B136" s="43">
        <v>15994172.16</v>
      </c>
      <c r="C136" s="45">
        <v>483888.83</v>
      </c>
      <c r="D136" s="33">
        <v>2655585.0499999998</v>
      </c>
      <c r="E136" s="8">
        <f t="shared" si="19"/>
        <v>3.0254071618046154</v>
      </c>
      <c r="F136" s="8">
        <f t="shared" si="20"/>
        <v>18.221552723381993</v>
      </c>
    </row>
    <row r="137" spans="1:6" s="1" customFormat="1">
      <c r="A137" s="11" t="s">
        <v>37</v>
      </c>
      <c r="B137" s="43">
        <v>26214509.32</v>
      </c>
      <c r="C137" s="45">
        <v>1679072.08</v>
      </c>
      <c r="D137" s="33">
        <v>1062375.51</v>
      </c>
      <c r="E137" s="8">
        <f t="shared" si="19"/>
        <v>6.4051249615379033</v>
      </c>
      <c r="F137" s="8">
        <f t="shared" si="20"/>
        <v>158.04883152850539</v>
      </c>
    </row>
    <row r="138" spans="1:6" s="1" customFormat="1">
      <c r="A138" s="11" t="s">
        <v>62</v>
      </c>
      <c r="B138" s="43">
        <v>4713758</v>
      </c>
      <c r="C138" s="45">
        <v>1254463.05</v>
      </c>
      <c r="D138" s="33">
        <v>724445.65</v>
      </c>
      <c r="E138" s="8">
        <f t="shared" si="19"/>
        <v>26.612801293575107</v>
      </c>
      <c r="F138" s="8">
        <f t="shared" si="20"/>
        <v>173.16178929364818</v>
      </c>
    </row>
    <row r="139" spans="1:6" s="1" customFormat="1">
      <c r="A139" s="10" t="s">
        <v>66</v>
      </c>
      <c r="B139" s="52">
        <v>2738548</v>
      </c>
      <c r="C139" s="37">
        <v>0</v>
      </c>
      <c r="D139" s="37">
        <v>0</v>
      </c>
      <c r="E139" s="8">
        <f t="shared" si="19"/>
        <v>0</v>
      </c>
      <c r="F139" s="8" t="e">
        <f t="shared" si="20"/>
        <v>#DIV/0!</v>
      </c>
    </row>
    <row r="140" spans="1:6" s="1" customFormat="1">
      <c r="A140" s="10" t="s">
        <v>38</v>
      </c>
      <c r="B140" s="72">
        <v>468664948.18000001</v>
      </c>
      <c r="C140" s="51">
        <v>111391560.22</v>
      </c>
      <c r="D140" s="51">
        <v>88089107.230000004</v>
      </c>
      <c r="E140" s="8">
        <f t="shared" si="19"/>
        <v>23.767845377081169</v>
      </c>
      <c r="F140" s="8">
        <f t="shared" si="20"/>
        <v>126.45327410250336</v>
      </c>
    </row>
    <row r="141" spans="1:6" s="1" customFormat="1">
      <c r="A141" s="11" t="s">
        <v>46</v>
      </c>
      <c r="B141" s="71">
        <v>454421584.11000001</v>
      </c>
      <c r="C141" s="33">
        <v>109471109.02</v>
      </c>
      <c r="D141" s="33">
        <v>86956389.700000003</v>
      </c>
      <c r="E141" s="8">
        <f t="shared" si="19"/>
        <v>24.09020892667386</v>
      </c>
      <c r="F141" s="8">
        <f t="shared" si="20"/>
        <v>125.89196653365657</v>
      </c>
    </row>
    <row r="142" spans="1:6" s="1" customFormat="1">
      <c r="A142" s="11" t="s">
        <v>25</v>
      </c>
      <c r="B142" s="70">
        <v>6734529</v>
      </c>
      <c r="C142" s="45">
        <v>1194925.3899999999</v>
      </c>
      <c r="D142" s="33">
        <v>992895.42</v>
      </c>
      <c r="E142" s="8">
        <f t="shared" si="19"/>
        <v>17.74326593589544</v>
      </c>
      <c r="F142" s="8">
        <f t="shared" si="20"/>
        <v>120.34755785256819</v>
      </c>
    </row>
    <row r="143" spans="1:6" s="1" customFormat="1">
      <c r="A143" s="10" t="s">
        <v>45</v>
      </c>
      <c r="B143" s="72">
        <v>118709557.7</v>
      </c>
      <c r="C143" s="51">
        <v>23514669.149999999</v>
      </c>
      <c r="D143" s="37">
        <v>22958493.77</v>
      </c>
      <c r="E143" s="8">
        <f t="shared" si="19"/>
        <v>19.808572793629402</v>
      </c>
      <c r="F143" s="8">
        <f t="shared" si="20"/>
        <v>102.42252556100505</v>
      </c>
    </row>
    <row r="144" spans="1:6" s="1" customFormat="1">
      <c r="A144" s="11" t="s">
        <v>46</v>
      </c>
      <c r="B144" s="71">
        <v>107637747.7</v>
      </c>
      <c r="C144" s="33">
        <v>21445944</v>
      </c>
      <c r="D144" s="33">
        <v>16412150.539999999</v>
      </c>
      <c r="E144" s="8">
        <f t="shared" si="19"/>
        <v>19.9241850171118</v>
      </c>
      <c r="F144" s="8">
        <f t="shared" si="20"/>
        <v>130.6711387257358</v>
      </c>
    </row>
    <row r="145" spans="1:6" s="1" customFormat="1">
      <c r="A145" s="10" t="s">
        <v>39</v>
      </c>
      <c r="B145" s="52">
        <f>SUM(B146:B149)</f>
        <v>48732663.960000001</v>
      </c>
      <c r="C145" s="52">
        <f>SUM(C146:C149)</f>
        <v>18233137.440000001</v>
      </c>
      <c r="D145" s="52">
        <f>D146+D147+D148+D149</f>
        <v>2073652.22</v>
      </c>
      <c r="E145" s="8">
        <f t="shared" si="19"/>
        <v>37.4146126199172</v>
      </c>
      <c r="F145" s="8">
        <f t="shared" si="20"/>
        <v>879.27653750926481</v>
      </c>
    </row>
    <row r="146" spans="1:6" s="1" customFormat="1">
      <c r="A146" s="11" t="s">
        <v>40</v>
      </c>
      <c r="B146" s="43">
        <v>0</v>
      </c>
      <c r="C146" s="45">
        <v>0</v>
      </c>
      <c r="D146" s="33">
        <v>0</v>
      </c>
      <c r="E146" s="8" t="e">
        <f t="shared" si="19"/>
        <v>#DIV/0!</v>
      </c>
      <c r="F146" s="8" t="e">
        <f t="shared" si="20"/>
        <v>#DIV/0!</v>
      </c>
    </row>
    <row r="147" spans="1:6" s="1" customFormat="1">
      <c r="A147" s="11" t="s">
        <v>41</v>
      </c>
      <c r="B147" s="43">
        <v>9440692.9299999997</v>
      </c>
      <c r="C147" s="44">
        <v>1804558.5</v>
      </c>
      <c r="D147" s="33">
        <v>1860691.5</v>
      </c>
      <c r="E147" s="8">
        <f t="shared" si="19"/>
        <v>19.114682718527952</v>
      </c>
      <c r="F147" s="8">
        <f t="shared" si="20"/>
        <v>96.98321833576388</v>
      </c>
    </row>
    <row r="148" spans="1:6" s="1" customFormat="1">
      <c r="A148" s="11" t="s">
        <v>42</v>
      </c>
      <c r="B148" s="43">
        <v>38947832.57</v>
      </c>
      <c r="C148" s="44">
        <v>16304440.48</v>
      </c>
      <c r="D148" s="33">
        <v>17450.72</v>
      </c>
      <c r="E148" s="8">
        <f t="shared" si="19"/>
        <v>41.862253697163823</v>
      </c>
      <c r="F148" s="8">
        <f t="shared" si="20"/>
        <v>93431.333950690852</v>
      </c>
    </row>
    <row r="149" spans="1:6" s="1" customFormat="1">
      <c r="A149" s="11" t="s">
        <v>54</v>
      </c>
      <c r="B149" s="43">
        <v>344138.46</v>
      </c>
      <c r="C149" s="44">
        <v>124138.46</v>
      </c>
      <c r="D149" s="33">
        <v>195510</v>
      </c>
      <c r="E149" s="8">
        <f t="shared" si="19"/>
        <v>36.072242550280485</v>
      </c>
      <c r="F149" s="8">
        <f t="shared" si="20"/>
        <v>63.494685693826405</v>
      </c>
    </row>
    <row r="150" spans="1:6" s="1" customFormat="1">
      <c r="A150" s="10" t="s">
        <v>43</v>
      </c>
      <c r="B150" s="72">
        <v>953970</v>
      </c>
      <c r="C150" s="51">
        <v>129000</v>
      </c>
      <c r="D150" s="37">
        <v>145877.03</v>
      </c>
      <c r="E150" s="8">
        <f t="shared" si="19"/>
        <v>13.522437812509827</v>
      </c>
      <c r="F150" s="8">
        <f t="shared" si="20"/>
        <v>88.430646003692289</v>
      </c>
    </row>
    <row r="151" spans="1:6" s="1" customFormat="1">
      <c r="A151" s="16" t="s">
        <v>67</v>
      </c>
      <c r="B151" s="33">
        <v>0</v>
      </c>
      <c r="C151" s="33">
        <v>0</v>
      </c>
      <c r="D151" s="33">
        <v>0</v>
      </c>
      <c r="E151" s="8" t="e">
        <f t="shared" si="19"/>
        <v>#DIV/0!</v>
      </c>
      <c r="F151" s="8" t="e">
        <f>C151/D151*100</f>
        <v>#DIV/0!</v>
      </c>
    </row>
    <row r="152" spans="1:6" s="1" customFormat="1">
      <c r="A152" s="31" t="s">
        <v>64</v>
      </c>
      <c r="B152" s="20">
        <f>B151+B150+B145+B143+B140+B139+B134+B128+B127+B126+B122</f>
        <v>906071070.59000003</v>
      </c>
      <c r="C152" s="20">
        <f>C151+C150+C145+C143+C140+C139+C134+C128+C127+C126+C122</f>
        <v>190309449.30999997</v>
      </c>
      <c r="D152" s="50">
        <f>D151+D150+D145+D143+D140+D139+D134+D128+D127+D126+D122</f>
        <v>138759981.97</v>
      </c>
      <c r="E152" s="6">
        <f t="shared" si="19"/>
        <v>21.003810350779382</v>
      </c>
      <c r="F152" s="6">
        <f>C152/D152*100</f>
        <v>137.15009659711905</v>
      </c>
    </row>
    <row r="153" spans="1:6" s="1" customFormat="1">
      <c r="A153" s="53" t="s">
        <v>44</v>
      </c>
      <c r="B153" s="35">
        <f>B120-B152</f>
        <v>-16871422</v>
      </c>
      <c r="C153" s="35">
        <f>C120-C152</f>
        <v>-17432176.849999964</v>
      </c>
      <c r="D153" s="35">
        <f>D120-D152</f>
        <v>-3606239.0699999928</v>
      </c>
      <c r="E153" s="54"/>
      <c r="F153" s="54"/>
    </row>
    <row r="154" spans="1:6">
      <c r="A154" s="55"/>
      <c r="B154" s="56"/>
      <c r="C154" s="57"/>
      <c r="D154" s="58"/>
      <c r="E154" s="59"/>
      <c r="F154" s="59"/>
    </row>
    <row r="155" spans="1:6">
      <c r="A155" s="87" t="s">
        <v>155</v>
      </c>
      <c r="B155" s="87"/>
      <c r="C155" s="87"/>
      <c r="D155" s="87"/>
      <c r="E155" s="87"/>
      <c r="F155" s="87"/>
    </row>
    <row r="156" spans="1:6">
      <c r="A156" s="60"/>
      <c r="E156" s="60"/>
      <c r="F156" s="60"/>
    </row>
    <row r="157" spans="1:6">
      <c r="A157" s="60"/>
      <c r="E157" s="60"/>
      <c r="F157" s="60"/>
    </row>
    <row r="158" spans="1:6">
      <c r="A158" s="60"/>
      <c r="E158" s="60"/>
      <c r="F158" s="60"/>
    </row>
    <row r="159" spans="1:6">
      <c r="A159" s="60"/>
      <c r="B159" s="80"/>
      <c r="C159" s="80"/>
      <c r="E159" s="60"/>
      <c r="F159" s="60"/>
    </row>
    <row r="160" spans="1:6">
      <c r="A160" s="60"/>
      <c r="E160" s="60"/>
      <c r="F160" s="60"/>
    </row>
    <row r="161" spans="1:6">
      <c r="A161" s="60"/>
      <c r="E161" s="60"/>
      <c r="F161" s="60"/>
    </row>
    <row r="162" spans="1:6">
      <c r="A162" s="60"/>
      <c r="E162" s="60"/>
      <c r="F162" s="60"/>
    </row>
    <row r="163" spans="1:6">
      <c r="A163" s="60"/>
      <c r="E163" s="60"/>
      <c r="F163" s="60"/>
    </row>
    <row r="164" spans="1:6">
      <c r="A164" s="60"/>
      <c r="E164" s="60"/>
      <c r="F164" s="60"/>
    </row>
    <row r="165" spans="1:6">
      <c r="A165" s="60"/>
      <c r="E165" s="60"/>
      <c r="F165" s="60"/>
    </row>
    <row r="166" spans="1:6">
      <c r="A166" s="60"/>
      <c r="E166" s="60"/>
      <c r="F166" s="60"/>
    </row>
    <row r="167" spans="1:6">
      <c r="A167" s="60"/>
      <c r="E167" s="60"/>
      <c r="F167" s="60"/>
    </row>
    <row r="168" spans="1:6">
      <c r="A168" s="60"/>
      <c r="E168" s="60"/>
      <c r="F168" s="60"/>
    </row>
    <row r="169" spans="1:6">
      <c r="A169" s="60"/>
      <c r="E169" s="60"/>
      <c r="F169" s="60"/>
    </row>
    <row r="170" spans="1:6">
      <c r="A170" s="60"/>
      <c r="E170" s="60"/>
      <c r="F170" s="60"/>
    </row>
    <row r="171" spans="1:6">
      <c r="A171" s="60"/>
      <c r="E171" s="60"/>
      <c r="F171" s="60"/>
    </row>
    <row r="172" spans="1:6">
      <c r="A172" s="60"/>
      <c r="E172" s="60"/>
      <c r="F172" s="60"/>
    </row>
    <row r="173" spans="1:6">
      <c r="A173" s="60"/>
      <c r="E173" s="60"/>
      <c r="F173" s="60"/>
    </row>
  </sheetData>
  <mergeCells count="3">
    <mergeCell ref="A1:F1"/>
    <mergeCell ref="E2:F2"/>
    <mergeCell ref="A155:F155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01.04.2024</vt:lpstr>
      <vt:lpstr>'01.04.2024'!Область_печати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2024-04-08T05:48:18Z</cp:lastPrinted>
  <dcterms:created xsi:type="dcterms:W3CDTF">2006-03-13T07:15:44Z</dcterms:created>
  <dcterms:modified xsi:type="dcterms:W3CDTF">2024-04-09T08:47:32Z</dcterms:modified>
</cp:coreProperties>
</file>