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'Лист1'!$A$1:$E$394</definedName>
  </definedNames>
  <calcPr fullCalcOnLoad="1"/>
</workbook>
</file>

<file path=xl/sharedStrings.xml><?xml version="1.0" encoding="utf-8"?>
<sst xmlns="http://schemas.openxmlformats.org/spreadsheetml/2006/main" count="396" uniqueCount="288">
  <si>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</si>
  <si>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</si>
  <si>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</si>
  <si>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</si>
  <si>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</si>
  <si>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</si>
  <si>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</si>
  <si>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</si>
  <si>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</si>
  <si>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</si>
  <si>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</si>
  <si>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</si>
  <si>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</si>
  <si>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</si>
  <si>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</si>
  <si>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</si>
  <si>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</si>
  <si>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</si>
  <si>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</si>
  <si>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</si>
  <si>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</si>
  <si>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</si>
  <si>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</si>
  <si>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</si>
  <si>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</si>
  <si>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</si>
  <si>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</si>
  <si>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</si>
  <si>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</si>
  <si>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</si>
  <si>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</si>
  <si>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</si>
  <si>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</si>
  <si>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</si>
  <si>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</si>
  <si>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</si>
  <si>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</si>
  <si>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</si>
  <si>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</si>
  <si>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</si>
  <si>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</si>
  <si>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</si>
  <si>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</si>
  <si>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</si>
  <si>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</si>
  <si>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</si>
  <si>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</si>
  <si>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</si>
  <si>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</si>
  <si>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</si>
  <si>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</si>
  <si>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</si>
  <si>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</si>
  <si>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</si>
  <si>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</si>
  <si>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</si>
  <si>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</si>
  <si>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</si>
  <si>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</si>
  <si>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</si>
  <si>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</si>
  <si>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</si>
  <si>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</si>
  <si>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</si>
  <si>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</si>
  <si>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</si>
  <si>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</si>
  <si>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</si>
  <si>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</si>
  <si>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</si>
  <si>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</si>
  <si>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</si>
  <si>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</si>
  <si>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</si>
  <si>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</si>
  <si>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</si>
  <si>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</si>
  <si>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</si>
  <si>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</si>
  <si>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</si>
  <si>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</si>
  <si>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</si>
  <si>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</si>
  <si>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</si>
  <si>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</si>
  <si>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</si>
  <si>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</si>
  <si>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</si>
  <si>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</si>
  <si>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</si>
  <si>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</si>
  <si>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</si>
  <si>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</si>
  <si>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</si>
  <si>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</si>
  <si>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</si>
  <si>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</si>
  <si>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</si>
  <si>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</si>
  <si>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</si>
  <si>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</si>
  <si>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</si>
  <si>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</si>
  <si>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</si>
  <si>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</si>
  <si>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</si>
  <si>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</si>
  <si>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</si>
  <si>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</si>
  <si>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</si>
  <si>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</si>
  <si>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</si>
  <si>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</si>
  <si>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</si>
  <si>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</si>
  <si>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</si>
  <si>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</si>
  <si>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</si>
  <si>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</si>
  <si>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</si>
  <si>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</si>
  <si>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</si>
  <si>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</si>
  <si>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</si>
  <si>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</si>
  <si>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</si>
  <si>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</si>
  <si>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</si>
  <si>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</si>
  <si>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</si>
  <si>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</si>
  <si>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</si>
  <si>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</si>
  <si>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</si>
  <si>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</si>
  <si>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</si>
  <si>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</si>
  <si>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</si>
  <si>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</si>
  <si>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</si>
  <si>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</si>
  <si>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</si>
  <si>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</si>
  <si>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</si>
  <si>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</si>
  <si>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</si>
  <si>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</si>
  <si>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</si>
  <si>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</si>
  <si>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</si>
  <si>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</si>
  <si>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</si>
  <si>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</si>
  <si>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</si>
  <si>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</si>
  <si>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</si>
  <si>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</si>
  <si>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</si>
  <si>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</si>
  <si>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</si>
  <si>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</si>
  <si>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</si>
  <si>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</si>
  <si>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</si>
  <si>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</si>
  <si>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</si>
  <si>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</si>
  <si>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</si>
  <si>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</si>
  <si>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</si>
  <si>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</si>
  <si>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</si>
  <si>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</si>
  <si>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</si>
  <si>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</si>
  <si>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</si>
  <si>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</si>
  <si>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</si>
  <si>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</si>
  <si>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</si>
  <si>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</si>
  <si>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</si>
  <si>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</si>
  <si>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</si>
  <si>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</si>
  <si>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</si>
  <si>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</si>
  <si>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</si>
  <si>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</si>
  <si>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</si>
  <si>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</si>
  <si>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</si>
  <si>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</si>
  <si>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</si>
  <si>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</si>
  <si>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</si>
  <si>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</si>
  <si>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</si>
  <si>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</si>
  <si>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</si>
  <si>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</si>
  <si>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</si>
  <si>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</si>
  <si>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</si>
  <si>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</si>
  <si>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</si>
  <si>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</si>
  <si>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</si>
  <si>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</si>
  <si>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</si>
  <si>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</si>
  <si>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</si>
  <si>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</si>
  <si>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</si>
  <si>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</si>
  <si>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</si>
  <si>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</si>
  <si>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</si>
  <si>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</si>
  <si>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</si>
  <si>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</si>
  <si>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</si>
  <si>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</si>
  <si>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</si>
  <si>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</si>
  <si>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</si>
  <si>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</si>
  <si>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</si>
  <si>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</si>
  <si>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</si>
  <si>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</si>
  <si>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</si>
  <si>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</si>
  <si>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</si>
  <si>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</si>
  <si>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</si>
  <si>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</si>
  <si>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</si>
  <si>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</si>
  <si>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</si>
  <si>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</si>
  <si>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</si>
  <si>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</si>
  <si>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</si>
  <si>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</si>
  <si>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</si>
  <si>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</si>
  <si>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</si>
  <si>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</si>
  <si>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</si>
  <si>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</si>
  <si>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</si>
  <si>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</si>
  <si>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</si>
  <si>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</si>
  <si>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</si>
  <si>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</si>
  <si>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</si>
  <si>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</si>
  <si>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</si>
  <si>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</si>
  <si>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</si>
  <si>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</si>
  <si>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</si>
  <si>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</si>
  <si>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</si>
  <si>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</si>
  <si>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</si>
  <si>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</si>
  <si>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</si>
  <si>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</si>
  <si>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</si>
  <si>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</si>
  <si>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</si>
  <si>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</si>
  <si>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</si>
  <si>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</si>
  <si>
    <t>поощрение победителей регионального этапа Всероссийского конкурса "Лучшая муниципальная практика"</t>
  </si>
  <si>
    <t xml:space="preserve">              выполнение мероприятий по обеспечению пожарной безопасности</t>
  </si>
  <si>
    <t>поощрение победителей регионального этапа Всероссийского конкурса "Лучшая муниципальная практика" (республиканские средства)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</si>
  <si>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</si>
  <si>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</t>
  </si>
  <si>
    <t>оказание материальной помощи гражданам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</si>
  <si>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 (Тюрлеминская СОШ)</t>
  </si>
  <si>
    <t>Анализ исполнения бюджета Козловского муниципального округа Чувашской Республики на 01.11.2023 года</t>
  </si>
  <si>
    <t xml:space="preserve">Уточненный план на 01.11.2023 </t>
  </si>
  <si>
    <t xml:space="preserve">Фактическое исполнение на 01.11.2023 </t>
  </si>
  <si>
    <t>оплата исполнительного листа в пользу общества с ограниченной ответственностью «Нерон» по возврату ошибочно перечисленных денежных средств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</si>
</sst>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SheetLayoutView="100" workbookViewId="0" topLeftCell="A362">
      <selection activeCell="C255" sqref="C255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1" t="s">
        <v>284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285</v>
      </c>
      <c r="C3" s="44" t="s">
        <v>286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81055786.76</v>
      </c>
      <c r="D6" s="28">
        <f aca="true" t="shared" si="0" ref="D6:D45">IF(B6=0,"   ",C6/B6)</f>
        <v>0.7867950825177975</v>
      </c>
      <c r="E6" s="31">
        <f aca="true" t="shared" si="1" ref="E6:E45">C6-B6</f>
        <v>-21964413.239999995</v>
      </c>
    </row>
    <row r="7" spans="1:5" s="5" customFormat="1" ht="15" customHeight="1">
      <c r="A7" s="27" t="s">
        <v>26</v>
      </c>
      <c r="B7" s="51">
        <v>103020200</v>
      </c>
      <c r="C7" s="55">
        <v>81055786.76</v>
      </c>
      <c r="D7" s="28">
        <f t="shared" si="0"/>
        <v>0.7867950825177975</v>
      </c>
      <c r="E7" s="31">
        <f t="shared" si="1"/>
        <v>-21964413.239999995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11784027.89</v>
      </c>
      <c r="D8" s="28">
        <f t="shared" si="0"/>
        <v>0.9544659806256176</v>
      </c>
      <c r="E8" s="31">
        <f t="shared" si="1"/>
        <v>-562172.1099999994</v>
      </c>
    </row>
    <row r="9" spans="1:5" s="5" customFormat="1" ht="29.25" customHeight="1">
      <c r="A9" s="27" t="s">
        <v>59</v>
      </c>
      <c r="B9" s="51">
        <v>12346200</v>
      </c>
      <c r="C9" s="55">
        <v>11784027.89</v>
      </c>
      <c r="D9" s="28">
        <f t="shared" si="0"/>
        <v>0.9544659806256176</v>
      </c>
      <c r="E9" s="31">
        <f t="shared" si="1"/>
        <v>-562172.1099999994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8501703.5</v>
      </c>
      <c r="D10" s="28">
        <f t="shared" si="0"/>
        <v>1.287181259368045</v>
      </c>
      <c r="E10" s="31">
        <f t="shared" si="1"/>
        <v>1896803.5</v>
      </c>
    </row>
    <row r="11" spans="1:5" s="5" customFormat="1" ht="28.5" customHeight="1">
      <c r="A11" s="27" t="s">
        <v>106</v>
      </c>
      <c r="B11" s="51">
        <v>4358900</v>
      </c>
      <c r="C11" s="55">
        <v>6840251.41</v>
      </c>
      <c r="D11" s="28">
        <f>IF(B11=0,"   ",C11/B11)</f>
        <v>1.5692609167450504</v>
      </c>
      <c r="E11" s="31">
        <f>C11-B11</f>
        <v>2481351.41</v>
      </c>
    </row>
    <row r="12" spans="1:5" s="5" customFormat="1" ht="15">
      <c r="A12" s="27" t="s">
        <v>125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1395000</v>
      </c>
      <c r="C13" s="55">
        <v>1299348.5</v>
      </c>
      <c r="D13" s="28">
        <f>IF(B13=0,"   ",C13/B13)</f>
        <v>0.9314326164874552</v>
      </c>
      <c r="E13" s="31">
        <f>C13-B13</f>
        <v>-95651.5</v>
      </c>
    </row>
    <row r="14" spans="1:5" s="5" customFormat="1" ht="30">
      <c r="A14" s="27" t="s">
        <v>114</v>
      </c>
      <c r="B14" s="51">
        <v>851000</v>
      </c>
      <c r="C14" s="55">
        <v>509005.87</v>
      </c>
      <c r="D14" s="28">
        <f>IF(B14=0,"   ",C14/B14)</f>
        <v>0.5981267567567568</v>
      </c>
      <c r="E14" s="31">
        <f>C14-B14</f>
        <v>-341994.13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7015289.57</v>
      </c>
      <c r="D15" s="28">
        <f t="shared" si="0"/>
        <v>0.5562348514521769</v>
      </c>
      <c r="E15" s="31">
        <f t="shared" si="1"/>
        <v>-5596810.43</v>
      </c>
    </row>
    <row r="16" spans="1:6" s="5" customFormat="1" ht="15">
      <c r="A16" s="27" t="s">
        <v>141</v>
      </c>
      <c r="B16" s="63">
        <v>5998000</v>
      </c>
      <c r="C16" s="63">
        <v>3308633.83</v>
      </c>
      <c r="D16" s="28">
        <f>IF(B16=0,"   ",C16/B16)</f>
        <v>0.5516228459486495</v>
      </c>
      <c r="E16" s="31">
        <f t="shared" si="1"/>
        <v>-2689366.17</v>
      </c>
      <c r="F16" s="6"/>
    </row>
    <row r="17" spans="1:5" s="5" customFormat="1" ht="15">
      <c r="A17" s="27" t="s">
        <v>79</v>
      </c>
      <c r="B17" s="51">
        <v>96100</v>
      </c>
      <c r="C17" s="55">
        <v>52968.03</v>
      </c>
      <c r="D17" s="28">
        <f t="shared" si="0"/>
        <v>0.5511761706555671</v>
      </c>
      <c r="E17" s="31">
        <f t="shared" si="1"/>
        <v>-43131.97</v>
      </c>
    </row>
    <row r="18" spans="1:5" s="5" customFormat="1" ht="15">
      <c r="A18" s="27" t="s">
        <v>80</v>
      </c>
      <c r="B18" s="51">
        <v>1520000</v>
      </c>
      <c r="C18" s="55">
        <v>706155.09</v>
      </c>
      <c r="D18" s="28">
        <f>IF(B18=0,"   ",C18/B18)</f>
        <v>0.46457571710526313</v>
      </c>
      <c r="E18" s="31">
        <f>C18-B18</f>
        <v>-813844.91</v>
      </c>
    </row>
    <row r="19" spans="1:5" s="5" customFormat="1" ht="15">
      <c r="A19" s="27" t="s">
        <v>142</v>
      </c>
      <c r="B19" s="63">
        <v>1852400</v>
      </c>
      <c r="C19" s="63">
        <v>1319103.95</v>
      </c>
      <c r="D19" s="28">
        <f>IF(B19=0,"   ",C19/B19)</f>
        <v>0.7121053498164543</v>
      </c>
      <c r="E19" s="31">
        <f>C19-B19</f>
        <v>-533296.05</v>
      </c>
    </row>
    <row r="20" spans="1:5" s="5" customFormat="1" ht="15">
      <c r="A20" s="27" t="s">
        <v>143</v>
      </c>
      <c r="B20" s="63">
        <v>3145600</v>
      </c>
      <c r="C20" s="63">
        <v>1628428.67</v>
      </c>
      <c r="D20" s="28">
        <f>IF(B20=0,"   ",C20/B20)</f>
        <v>0.5176845975330621</v>
      </c>
      <c r="E20" s="31">
        <f>C20-B20</f>
        <v>-1517171.33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>
        <v>0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>
        <v>0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1465740.35</v>
      </c>
      <c r="D24" s="28">
        <f t="shared" si="0"/>
        <v>0.8375659142857144</v>
      </c>
      <c r="E24" s="31">
        <f t="shared" si="1"/>
        <v>-284259.6499999999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122</v>
      </c>
      <c r="B26" s="51">
        <f>B6+B8+B10+B15+B21+B24</f>
        <v>136333400</v>
      </c>
      <c r="C26" s="51">
        <f>C6+C8+C10+C15+C21+C24</f>
        <v>109816338.33</v>
      </c>
      <c r="D26" s="28">
        <f>IF(B26=0,"   ",C26/B26)</f>
        <v>0.8054984202697211</v>
      </c>
      <c r="E26" s="31">
        <f>C26-B26</f>
        <v>-26517061.67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7404615.32</v>
      </c>
      <c r="D27" s="28">
        <f t="shared" si="0"/>
        <v>1.0906783502724997</v>
      </c>
      <c r="E27" s="31">
        <f t="shared" si="1"/>
        <v>615615.3200000003</v>
      </c>
    </row>
    <row r="28" spans="1:5" s="5" customFormat="1" ht="15">
      <c r="A28" s="27" t="s">
        <v>45</v>
      </c>
      <c r="B28" s="51">
        <v>4923500</v>
      </c>
      <c r="C28" s="80">
        <v>5740296.3</v>
      </c>
      <c r="D28" s="28">
        <f t="shared" si="0"/>
        <v>1.1658974916218137</v>
      </c>
      <c r="E28" s="31">
        <f t="shared" si="1"/>
        <v>816796.2999999998</v>
      </c>
    </row>
    <row r="29" spans="1:5" s="5" customFormat="1" ht="16.5" customHeight="1">
      <c r="A29" s="27" t="s">
        <v>89</v>
      </c>
      <c r="B29" s="51">
        <v>1085000</v>
      </c>
      <c r="C29" s="80">
        <v>745136.9</v>
      </c>
      <c r="D29" s="28">
        <f t="shared" si="0"/>
        <v>0.6867621198156683</v>
      </c>
      <c r="E29" s="31">
        <f t="shared" si="1"/>
        <v>-339863.1</v>
      </c>
    </row>
    <row r="30" spans="1:5" s="5" customFormat="1" ht="16.5" customHeight="1">
      <c r="A30" s="27" t="s">
        <v>120</v>
      </c>
      <c r="B30" s="51">
        <v>780500</v>
      </c>
      <c r="C30" s="80">
        <v>919182.12</v>
      </c>
      <c r="D30" s="28">
        <f t="shared" si="0"/>
        <v>1.1776836899423446</v>
      </c>
      <c r="E30" s="31">
        <f>C30-B30</f>
        <v>138682.12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33658.93</v>
      </c>
      <c r="D31" s="28">
        <f t="shared" si="0"/>
        <v>0.05061493233082707</v>
      </c>
      <c r="E31" s="31">
        <f t="shared" si="1"/>
        <v>-631341.07</v>
      </c>
    </row>
    <row r="32" spans="1:5" s="5" customFormat="1" ht="15">
      <c r="A32" s="27" t="s">
        <v>18</v>
      </c>
      <c r="B32" s="51">
        <v>665000</v>
      </c>
      <c r="C32" s="51">
        <v>33658.93</v>
      </c>
      <c r="D32" s="28">
        <f t="shared" si="0"/>
        <v>0.05061493233082707</v>
      </c>
      <c r="E32" s="31">
        <f t="shared" si="1"/>
        <v>-631341.07</v>
      </c>
    </row>
    <row r="33" spans="1:5" s="5" customFormat="1" ht="30">
      <c r="A33" s="39" t="s">
        <v>74</v>
      </c>
      <c r="B33" s="51">
        <v>1646100</v>
      </c>
      <c r="C33" s="51">
        <v>1576008.56</v>
      </c>
      <c r="D33" s="28">
        <f t="shared" si="0"/>
        <v>0.9574196950367536</v>
      </c>
      <c r="E33" s="31">
        <f t="shared" si="1"/>
        <v>-70091.43999999994</v>
      </c>
    </row>
    <row r="34" spans="1:5" s="5" customFormat="1" ht="30" customHeight="1">
      <c r="A34" s="39" t="s">
        <v>75</v>
      </c>
      <c r="B34" s="51">
        <f>SUM(B35,B36)</f>
        <v>6392000</v>
      </c>
      <c r="C34" s="51">
        <f>SUM(C35,C36)</f>
        <v>13436947.9</v>
      </c>
      <c r="D34" s="28">
        <f t="shared" si="0"/>
        <v>2.1021507978723406</v>
      </c>
      <c r="E34" s="31">
        <f t="shared" si="1"/>
        <v>7044947.9</v>
      </c>
    </row>
    <row r="35" spans="1:5" s="5" customFormat="1" ht="15">
      <c r="A35" s="27" t="s">
        <v>194</v>
      </c>
      <c r="B35" s="51">
        <v>0</v>
      </c>
      <c r="C35" s="51">
        <v>2427230.5</v>
      </c>
      <c r="D35" s="28">
        <v>0</v>
      </c>
      <c r="E35" s="31">
        <f t="shared" si="1"/>
        <v>2427230.5</v>
      </c>
    </row>
    <row r="36" spans="1:5" s="5" customFormat="1" ht="15">
      <c r="A36" s="27" t="s">
        <v>193</v>
      </c>
      <c r="B36" s="51">
        <v>6392000</v>
      </c>
      <c r="C36" s="51">
        <v>11009717.4</v>
      </c>
      <c r="D36" s="28">
        <f t="shared" si="0"/>
        <v>1.7224213704630789</v>
      </c>
      <c r="E36" s="31">
        <f t="shared" si="1"/>
        <v>4617717.4</v>
      </c>
    </row>
    <row r="37" spans="1:5" s="5" customFormat="1" ht="17.25" customHeight="1">
      <c r="A37" s="39" t="s">
        <v>72</v>
      </c>
      <c r="B37" s="51">
        <v>1342500</v>
      </c>
      <c r="C37" s="51">
        <v>841582.74</v>
      </c>
      <c r="D37" s="28">
        <f t="shared" si="0"/>
        <v>0.6268772737430167</v>
      </c>
      <c r="E37" s="31">
        <f t="shared" si="1"/>
        <v>-500917.26</v>
      </c>
    </row>
    <row r="38" spans="1:5" s="5" customFormat="1" ht="15">
      <c r="A38" s="39" t="s">
        <v>19</v>
      </c>
      <c r="B38" s="51">
        <f>B39+B42+B40</f>
        <v>1353356.77</v>
      </c>
      <c r="C38" s="51">
        <f>C39+C42+C40</f>
        <v>891581.97</v>
      </c>
      <c r="D38" s="28">
        <f t="shared" si="0"/>
        <v>0.6587930025280769</v>
      </c>
      <c r="E38" s="31">
        <f t="shared" si="1"/>
        <v>-461774.80000000005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240</v>
      </c>
      <c r="B40" s="51">
        <v>1353356.77</v>
      </c>
      <c r="C40" s="50">
        <v>891581.97</v>
      </c>
      <c r="D40" s="28">
        <f t="shared" si="0"/>
        <v>0.6587930025280769</v>
      </c>
      <c r="E40" s="31">
        <f>C40-B40</f>
        <v>-461774.80000000005</v>
      </c>
    </row>
    <row r="41" spans="1:5" s="8" customFormat="1" ht="15" customHeight="1">
      <c r="A41" s="27" t="s">
        <v>260</v>
      </c>
      <c r="B41" s="51">
        <v>1055676</v>
      </c>
      <c r="C41" s="50">
        <v>616334</v>
      </c>
      <c r="D41" s="28">
        <v>0</v>
      </c>
      <c r="E41" s="31">
        <f>C41-B41</f>
        <v>-439342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123</v>
      </c>
      <c r="B43" s="51">
        <f>B27+B31+B33+B34+B37+B38</f>
        <v>18187956.77</v>
      </c>
      <c r="C43" s="51">
        <f>C27+C31+C33+C34+C37+C38</f>
        <v>24184395.419999998</v>
      </c>
      <c r="D43" s="28">
        <f>IF(B43=0,"   ",C43/B43)</f>
        <v>1.3296928140873296</v>
      </c>
      <c r="E43" s="31">
        <f>C43-B43</f>
        <v>5996438.6499999985</v>
      </c>
    </row>
    <row r="44" spans="1:5" s="8" customFormat="1" ht="17.25" customHeight="1">
      <c r="A44" s="40" t="s">
        <v>4</v>
      </c>
      <c r="B44" s="52">
        <f>SUM(B6,B10,B21,B24,B25,B27,B31,B33,B34,B37,B38,B8,B15)</f>
        <v>154521356.76999998</v>
      </c>
      <c r="C44" s="52">
        <f>SUM(C6,C10,C21,C24,C25,C27,C31,C33,C34,C37,C38,C8,C15)</f>
        <v>134000733.75</v>
      </c>
      <c r="D44" s="30">
        <f t="shared" si="0"/>
        <v>0.8671987908406457</v>
      </c>
      <c r="E44" s="32">
        <f t="shared" si="1"/>
        <v>-20520623.01999998</v>
      </c>
    </row>
    <row r="45" spans="1:5" s="8" customFormat="1" ht="18" customHeight="1">
      <c r="A45" s="40" t="s">
        <v>49</v>
      </c>
      <c r="B45" s="52">
        <f>B46+B49+B51+B102+B126+B48</f>
        <v>389573912.42</v>
      </c>
      <c r="C45" s="52">
        <f>C46+C49+C51+C102+C126+C48</f>
        <v>342145343.24</v>
      </c>
      <c r="D45" s="30">
        <f t="shared" si="0"/>
        <v>0.8782552741137676</v>
      </c>
      <c r="E45" s="32">
        <f t="shared" si="1"/>
        <v>-47428569.18000001</v>
      </c>
    </row>
    <row r="46" spans="1:5" s="8" customFormat="1" ht="31.5" customHeight="1">
      <c r="A46" s="27" t="s">
        <v>35</v>
      </c>
      <c r="B46" s="51">
        <v>-2635695.32</v>
      </c>
      <c r="C46" s="51">
        <v>-2671195.32</v>
      </c>
      <c r="D46" s="28">
        <v>0</v>
      </c>
      <c r="E46" s="31">
        <f aca="true" t="shared" si="2" ref="E46:E69">C46-B46</f>
        <v>-35500</v>
      </c>
    </row>
    <row r="47" spans="1:5" s="8" customFormat="1" ht="13.5" customHeight="1">
      <c r="A47" s="27" t="s">
        <v>260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62552800</v>
      </c>
      <c r="D49" s="28">
        <f aca="true" t="shared" si="3" ref="D49:D56">IF(B49=0,"   ",C49/B49)</f>
        <v>0.8505400789722727</v>
      </c>
      <c r="E49" s="31">
        <f t="shared" si="2"/>
        <v>-10992000</v>
      </c>
    </row>
    <row r="50" spans="1:5" s="8" customFormat="1" ht="30" customHeight="1">
      <c r="A50" s="27" t="s">
        <v>196</v>
      </c>
      <c r="B50" s="51">
        <v>73544800</v>
      </c>
      <c r="C50" s="50">
        <v>62552800</v>
      </c>
      <c r="D50" s="28">
        <f t="shared" si="3"/>
        <v>0.8505400789722727</v>
      </c>
      <c r="E50" s="31">
        <f t="shared" si="2"/>
        <v>-10992000</v>
      </c>
    </row>
    <row r="51" spans="1:5" s="5" customFormat="1" ht="30.75" customHeight="1">
      <c r="A51" s="27" t="s">
        <v>107</v>
      </c>
      <c r="B51" s="51">
        <f>B52+B57+B60+B66+B69+B74+B77+B80+B85+B63</f>
        <v>117856429.83000001</v>
      </c>
      <c r="C51" s="51">
        <f>C52+C57+C60+C66+C69+C74+C77+C80+C85+C63</f>
        <v>100320853.1</v>
      </c>
      <c r="D51" s="28">
        <f t="shared" si="3"/>
        <v>0.8512123881972845</v>
      </c>
      <c r="E51" s="31">
        <f t="shared" si="2"/>
        <v>-17535576.73000002</v>
      </c>
    </row>
    <row r="52" spans="1:5" s="5" customFormat="1" ht="89.25" customHeight="1">
      <c r="A52" s="27" t="s">
        <v>197</v>
      </c>
      <c r="B52" s="51">
        <f>B54+B55+B56</f>
        <v>32733700</v>
      </c>
      <c r="C52" s="51">
        <f>C54+C55+C56</f>
        <v>30388773.790000003</v>
      </c>
      <c r="D52" s="28">
        <f t="shared" si="3"/>
        <v>0.9283635455203659</v>
      </c>
      <c r="E52" s="31">
        <f t="shared" si="2"/>
        <v>-2344926.209999997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144</v>
      </c>
      <c r="B54" s="51">
        <v>17860700</v>
      </c>
      <c r="C54" s="55">
        <v>17860700</v>
      </c>
      <c r="D54" s="28">
        <f t="shared" si="3"/>
        <v>1</v>
      </c>
      <c r="E54" s="31">
        <f t="shared" si="2"/>
        <v>0</v>
      </c>
    </row>
    <row r="55" spans="1:5" s="5" customFormat="1" ht="45.75" customHeight="1">
      <c r="A55" s="27" t="s">
        <v>205</v>
      </c>
      <c r="B55" s="51">
        <v>12191400</v>
      </c>
      <c r="C55" s="55">
        <v>10497532.31</v>
      </c>
      <c r="D55" s="28">
        <f t="shared" si="3"/>
        <v>0.8610604450678347</v>
      </c>
      <c r="E55" s="31">
        <f t="shared" si="2"/>
        <v>-1693867.6899999995</v>
      </c>
    </row>
    <row r="56" spans="1:5" s="5" customFormat="1" ht="33" customHeight="1">
      <c r="A56" s="27" t="s">
        <v>95</v>
      </c>
      <c r="B56" s="51">
        <v>2681600</v>
      </c>
      <c r="C56" s="55">
        <v>2030541.48</v>
      </c>
      <c r="D56" s="28">
        <f t="shared" si="3"/>
        <v>0.7572126640811456</v>
      </c>
      <c r="E56" s="31">
        <f t="shared" si="2"/>
        <v>-651058.52</v>
      </c>
    </row>
    <row r="57" spans="1:5" s="5" customFormat="1" ht="75" customHeight="1">
      <c r="A57" s="27" t="s">
        <v>146</v>
      </c>
      <c r="B57" s="51">
        <f>B58+B59</f>
        <v>2739486</v>
      </c>
      <c r="C57" s="51">
        <f>C58+C59</f>
        <v>2739486</v>
      </c>
      <c r="D57" s="28">
        <f aca="true" t="shared" si="4" ref="D57:D62">IF(B57=0,"   ",C57/B57)</f>
        <v>1</v>
      </c>
      <c r="E57" s="31">
        <f t="shared" si="2"/>
        <v>0</v>
      </c>
    </row>
    <row r="58" spans="1:5" s="5" customFormat="1" ht="15" customHeight="1">
      <c r="A58" s="41" t="s">
        <v>54</v>
      </c>
      <c r="B58" s="51">
        <v>2725700</v>
      </c>
      <c r="C58" s="51">
        <v>2725700</v>
      </c>
      <c r="D58" s="28">
        <f t="shared" si="4"/>
        <v>1</v>
      </c>
      <c r="E58" s="31">
        <f t="shared" si="2"/>
        <v>0</v>
      </c>
    </row>
    <row r="59" spans="1:5" s="5" customFormat="1" ht="15.75" customHeight="1">
      <c r="A59" s="41" t="s">
        <v>46</v>
      </c>
      <c r="B59" s="51">
        <v>13786</v>
      </c>
      <c r="C59" s="51">
        <v>13786</v>
      </c>
      <c r="D59" s="28">
        <f t="shared" si="4"/>
        <v>1</v>
      </c>
      <c r="E59" s="31">
        <f t="shared" si="2"/>
        <v>0</v>
      </c>
    </row>
    <row r="60" spans="1:5" s="5" customFormat="1" ht="75" customHeight="1">
      <c r="A60" s="27" t="s">
        <v>198</v>
      </c>
      <c r="B60" s="51">
        <f>B61+B62</f>
        <v>7308828</v>
      </c>
      <c r="C60" s="51">
        <f>C61+C62</f>
        <v>4251708.96</v>
      </c>
      <c r="D60" s="28">
        <f t="shared" si="4"/>
        <v>0.5817223992683916</v>
      </c>
      <c r="E60" s="31">
        <f t="shared" si="2"/>
        <v>-3057119.04</v>
      </c>
    </row>
    <row r="61" spans="1:5" s="5" customFormat="1" ht="15" customHeight="1">
      <c r="A61" s="41" t="s">
        <v>54</v>
      </c>
      <c r="B61" s="51">
        <v>7272100</v>
      </c>
      <c r="C61" s="51">
        <v>4230080</v>
      </c>
      <c r="D61" s="28">
        <f t="shared" si="4"/>
        <v>0.5816861704321997</v>
      </c>
      <c r="E61" s="31">
        <f t="shared" si="2"/>
        <v>-3042020</v>
      </c>
    </row>
    <row r="62" spans="1:5" s="5" customFormat="1" ht="15.75" customHeight="1">
      <c r="A62" s="41" t="s">
        <v>46</v>
      </c>
      <c r="B62" s="51">
        <v>36728</v>
      </c>
      <c r="C62" s="51">
        <v>21628.96</v>
      </c>
      <c r="D62" s="28">
        <f t="shared" si="4"/>
        <v>0.5888956654323676</v>
      </c>
      <c r="E62" s="31">
        <f t="shared" si="2"/>
        <v>-15099.04</v>
      </c>
    </row>
    <row r="63" spans="1:5" s="5" customFormat="1" ht="60.75" customHeight="1">
      <c r="A63" s="27" t="s">
        <v>236</v>
      </c>
      <c r="B63" s="51">
        <f>B64+B65</f>
        <v>1294747.47</v>
      </c>
      <c r="C63" s="51">
        <f>C64+C65</f>
        <v>1158415.8499999999</v>
      </c>
      <c r="D63" s="28">
        <f>IF(B63=0,"   ",C63/B63)</f>
        <v>0.8947040846505766</v>
      </c>
      <c r="E63" s="31">
        <f>C63-B63</f>
        <v>-136331.6200000001</v>
      </c>
    </row>
    <row r="64" spans="1:5" s="5" customFormat="1" ht="15" customHeight="1">
      <c r="A64" s="41" t="s">
        <v>54</v>
      </c>
      <c r="B64" s="51">
        <v>1281800</v>
      </c>
      <c r="C64" s="51">
        <v>1146831.69</v>
      </c>
      <c r="D64" s="28">
        <f>IF(B64=0,"   ",C64/B64)</f>
        <v>0.8947040801997191</v>
      </c>
      <c r="E64" s="31">
        <f>C64-B64</f>
        <v>-134968.31000000006</v>
      </c>
    </row>
    <row r="65" spans="1:5" s="5" customFormat="1" ht="15.75" customHeight="1">
      <c r="A65" s="41" t="s">
        <v>46</v>
      </c>
      <c r="B65" s="51">
        <v>12947.47</v>
      </c>
      <c r="C65" s="51">
        <v>11584.16</v>
      </c>
      <c r="D65" s="28">
        <f>IF(B65=0,"   ",C65/B65)</f>
        <v>0.8947045252856349</v>
      </c>
      <c r="E65" s="31">
        <f>C65-B65</f>
        <v>-1363.3099999999995</v>
      </c>
    </row>
    <row r="66" spans="1:5" s="5" customFormat="1" ht="45">
      <c r="A66" s="27" t="s">
        <v>199</v>
      </c>
      <c r="B66" s="51">
        <f>B67+B68</f>
        <v>7248248.34</v>
      </c>
      <c r="C66" s="51">
        <f>C67+C68</f>
        <v>7248248.34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4747049.77</v>
      </c>
      <c r="C67" s="51">
        <v>4747049.77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2501198.57</v>
      </c>
      <c r="C68" s="51">
        <v>2501198.57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200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201</v>
      </c>
      <c r="B74" s="51">
        <f>B75+B76</f>
        <v>4681488.069999999</v>
      </c>
      <c r="C74" s="51">
        <f>C75+C76</f>
        <v>4681488.069999999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4648619.05</v>
      </c>
      <c r="C75" s="51">
        <v>4648619.05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32869.02</v>
      </c>
      <c r="C76" s="51">
        <v>32869.02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145</v>
      </c>
      <c r="B77" s="51">
        <f>B78+B79</f>
        <v>36662.420000000006</v>
      </c>
      <c r="C77" s="51">
        <f>C78+C79</f>
        <v>36662.420000000006</v>
      </c>
      <c r="D77" s="28">
        <v>0</v>
      </c>
      <c r="E77" s="31">
        <f>C77-B77</f>
        <v>0</v>
      </c>
    </row>
    <row r="78" spans="1:5" s="5" customFormat="1" ht="13.5" customHeight="1">
      <c r="A78" s="41" t="s">
        <v>54</v>
      </c>
      <c r="B78" s="51">
        <v>36295.8</v>
      </c>
      <c r="C78" s="51">
        <v>36295.8</v>
      </c>
      <c r="D78" s="28">
        <v>0</v>
      </c>
      <c r="E78" s="31">
        <f>C78-B78</f>
        <v>0</v>
      </c>
    </row>
    <row r="79" spans="1:5" s="5" customFormat="1" ht="13.5" customHeight="1">
      <c r="A79" s="41" t="s">
        <v>46</v>
      </c>
      <c r="B79" s="51">
        <v>366.62</v>
      </c>
      <c r="C79" s="51">
        <v>366.62</v>
      </c>
      <c r="D79" s="28">
        <v>0</v>
      </c>
      <c r="E79" s="31">
        <f>C79-B79</f>
        <v>0</v>
      </c>
    </row>
    <row r="80" spans="1:5" s="5" customFormat="1" ht="30">
      <c r="A80" s="27" t="s">
        <v>202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203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SUM(B87:B101)</f>
        <v>61050239.230000004</v>
      </c>
      <c r="C85" s="51">
        <f>SUM(C87:C101)</f>
        <v>49053039.37</v>
      </c>
      <c r="D85" s="28">
        <f t="shared" si="7"/>
        <v>0.8034864398352005</v>
      </c>
      <c r="E85" s="31">
        <f t="shared" si="8"/>
        <v>-11997199.860000007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204</v>
      </c>
      <c r="B87" s="51">
        <v>12926500</v>
      </c>
      <c r="C87" s="55">
        <v>11132977.21</v>
      </c>
      <c r="D87" s="28">
        <f t="shared" si="7"/>
        <v>0.8612522500290103</v>
      </c>
      <c r="E87" s="31">
        <f t="shared" si="8"/>
        <v>-1793522.789999999</v>
      </c>
    </row>
    <row r="88" spans="1:5" s="5" customFormat="1" ht="30">
      <c r="A88" s="39" t="s">
        <v>206</v>
      </c>
      <c r="B88" s="51">
        <v>43100</v>
      </c>
      <c r="C88" s="51">
        <v>43100</v>
      </c>
      <c r="D88" s="28">
        <f t="shared" si="7"/>
        <v>1</v>
      </c>
      <c r="E88" s="31">
        <f t="shared" si="8"/>
        <v>0</v>
      </c>
    </row>
    <row r="89" spans="1:5" s="5" customFormat="1" ht="42.75" customHeight="1">
      <c r="A89" s="39" t="s">
        <v>207</v>
      </c>
      <c r="B89" s="51">
        <v>4465400</v>
      </c>
      <c r="C89" s="55">
        <v>3478079.2</v>
      </c>
      <c r="D89" s="28">
        <f t="shared" si="7"/>
        <v>0.778895328526</v>
      </c>
      <c r="E89" s="31">
        <f t="shared" si="8"/>
        <v>-987320.7999999998</v>
      </c>
    </row>
    <row r="90" spans="1:5" ht="31.5" customHeight="1">
      <c r="A90" s="68" t="s">
        <v>208</v>
      </c>
      <c r="B90" s="51">
        <v>722801.64</v>
      </c>
      <c r="C90" s="51">
        <v>488503.64</v>
      </c>
      <c r="D90" s="28">
        <f t="shared" si="7"/>
        <v>0.6758474427368483</v>
      </c>
      <c r="E90" s="65">
        <f aca="true" t="shared" si="9" ref="E90:E102">C90-B90</f>
        <v>-234298</v>
      </c>
    </row>
    <row r="91" spans="1:5" ht="44.25" customHeight="1">
      <c r="A91" s="68" t="s">
        <v>209</v>
      </c>
      <c r="B91" s="51">
        <v>13055600</v>
      </c>
      <c r="C91" s="51">
        <v>13055600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210</v>
      </c>
      <c r="B92" s="51">
        <v>1919508.44</v>
      </c>
      <c r="C92" s="51">
        <v>921363.66</v>
      </c>
      <c r="D92" s="28">
        <f t="shared" si="7"/>
        <v>0.4799997961978224</v>
      </c>
      <c r="E92" s="65">
        <f t="shared" si="9"/>
        <v>-998144.7799999999</v>
      </c>
    </row>
    <row r="93" spans="1:5" ht="91.5" customHeight="1">
      <c r="A93" s="68" t="s">
        <v>211</v>
      </c>
      <c r="B93" s="51">
        <v>0</v>
      </c>
      <c r="C93" s="51">
        <v>0</v>
      </c>
      <c r="D93" s="28">
        <v>0</v>
      </c>
      <c r="E93" s="65">
        <f>C93-B93</f>
        <v>0</v>
      </c>
    </row>
    <row r="94" spans="1:5" ht="45.75" customHeight="1">
      <c r="A94" s="68" t="s">
        <v>212</v>
      </c>
      <c r="B94" s="51">
        <v>6470750.26</v>
      </c>
      <c r="C94" s="51">
        <v>2990428.86</v>
      </c>
      <c r="D94" s="28">
        <f t="shared" si="7"/>
        <v>0.46214561524431325</v>
      </c>
      <c r="E94" s="65">
        <f t="shared" si="9"/>
        <v>-3480321.4</v>
      </c>
    </row>
    <row r="95" spans="1:5" ht="105.75" customHeight="1">
      <c r="A95" s="68" t="s">
        <v>213</v>
      </c>
      <c r="B95" s="51">
        <v>500600</v>
      </c>
      <c r="C95" s="51">
        <v>270000</v>
      </c>
      <c r="D95" s="28">
        <f t="shared" si="7"/>
        <v>0.5393527766679984</v>
      </c>
      <c r="E95" s="65">
        <f t="shared" si="9"/>
        <v>-230600</v>
      </c>
    </row>
    <row r="96" spans="1:5" ht="45.75" customHeight="1">
      <c r="A96" s="68" t="s">
        <v>241</v>
      </c>
      <c r="B96" s="51">
        <v>1071000</v>
      </c>
      <c r="C96" s="51">
        <v>535500</v>
      </c>
      <c r="D96" s="28">
        <v>0</v>
      </c>
      <c r="E96" s="65">
        <f t="shared" si="9"/>
        <v>-535500</v>
      </c>
    </row>
    <row r="97" spans="1:5" ht="105" customHeight="1">
      <c r="A97" s="68" t="s">
        <v>243</v>
      </c>
      <c r="B97" s="51">
        <v>4127200</v>
      </c>
      <c r="C97" s="51">
        <v>4127200</v>
      </c>
      <c r="D97" s="28">
        <v>0</v>
      </c>
      <c r="E97" s="65">
        <f>C97-B97</f>
        <v>0</v>
      </c>
    </row>
    <row r="98" spans="1:5" ht="120.75" customHeight="1">
      <c r="A98" s="68" t="s">
        <v>244</v>
      </c>
      <c r="B98" s="51">
        <v>2289100</v>
      </c>
      <c r="C98" s="51">
        <v>1566300</v>
      </c>
      <c r="D98" s="28">
        <v>0</v>
      </c>
      <c r="E98" s="65">
        <f>C98-B98</f>
        <v>-722800</v>
      </c>
    </row>
    <row r="99" spans="1:5" ht="31.5" customHeight="1">
      <c r="A99" s="68" t="s">
        <v>245</v>
      </c>
      <c r="B99" s="51">
        <v>2615688.89</v>
      </c>
      <c r="C99" s="51">
        <v>172491.8</v>
      </c>
      <c r="D99" s="28">
        <v>0</v>
      </c>
      <c r="E99" s="65">
        <f>C99-B99</f>
        <v>-2443197.0900000003</v>
      </c>
    </row>
    <row r="100" spans="1:5" ht="31.5" customHeight="1">
      <c r="A100" s="68" t="s">
        <v>246</v>
      </c>
      <c r="B100" s="51">
        <v>1142990</v>
      </c>
      <c r="C100" s="51">
        <v>571495</v>
      </c>
      <c r="D100" s="28">
        <v>0</v>
      </c>
      <c r="E100" s="65">
        <f>C100-B100</f>
        <v>-571495</v>
      </c>
    </row>
    <row r="101" spans="1:5" ht="75" customHeight="1">
      <c r="A101" s="68" t="s">
        <v>242</v>
      </c>
      <c r="B101" s="51">
        <v>9700000</v>
      </c>
      <c r="C101" s="51">
        <v>9700000</v>
      </c>
      <c r="D101" s="28">
        <v>0</v>
      </c>
      <c r="E101" s="65">
        <f>C101-B101</f>
        <v>0</v>
      </c>
    </row>
    <row r="102" spans="1:5" s="5" customFormat="1" ht="19.5" customHeight="1">
      <c r="A102" s="27" t="s">
        <v>99</v>
      </c>
      <c r="B102" s="51">
        <f>B103+B104+B105+B106+B122+B125</f>
        <v>186996500</v>
      </c>
      <c r="C102" s="51">
        <f>C103+C104+C105+C106+C122+C125</f>
        <v>169640841.97</v>
      </c>
      <c r="D102" s="28">
        <f>IF(B102=0,"   ",C102/B102)</f>
        <v>0.9071872573550842</v>
      </c>
      <c r="E102" s="31">
        <f t="shared" si="9"/>
        <v>-17355658.03</v>
      </c>
    </row>
    <row r="103" spans="1:5" s="5" customFormat="1" ht="30.75" customHeight="1">
      <c r="A103" s="27" t="s">
        <v>215</v>
      </c>
      <c r="B103" s="51">
        <v>1141200</v>
      </c>
      <c r="C103" s="55">
        <v>835850</v>
      </c>
      <c r="D103" s="28">
        <f aca="true" t="shared" si="10" ref="D103:D112">IF(B103=0,"   ",C103/B103)</f>
        <v>0.7324307746232036</v>
      </c>
      <c r="E103" s="31">
        <f aca="true" t="shared" si="11" ref="E103:E112">C103-B103</f>
        <v>-305350</v>
      </c>
    </row>
    <row r="104" spans="1:5" s="5" customFormat="1" ht="46.5" customHeight="1">
      <c r="A104" s="67" t="s">
        <v>216</v>
      </c>
      <c r="B104" s="51">
        <v>3200</v>
      </c>
      <c r="C104" s="55">
        <v>3200</v>
      </c>
      <c r="D104" s="28">
        <f t="shared" si="10"/>
        <v>1</v>
      </c>
      <c r="E104" s="31">
        <f t="shared" si="11"/>
        <v>0</v>
      </c>
    </row>
    <row r="105" spans="1:5" s="5" customFormat="1" ht="30">
      <c r="A105" s="27" t="s">
        <v>217</v>
      </c>
      <c r="B105" s="51">
        <v>1192400</v>
      </c>
      <c r="C105" s="55">
        <v>920331.39</v>
      </c>
      <c r="D105" s="28">
        <f t="shared" si="10"/>
        <v>0.7718310885608857</v>
      </c>
      <c r="E105" s="31">
        <f t="shared" si="11"/>
        <v>-272068.61</v>
      </c>
    </row>
    <row r="106" spans="1:5" s="5" customFormat="1" ht="30">
      <c r="A106" s="27" t="s">
        <v>214</v>
      </c>
      <c r="B106" s="51">
        <f>B109+B110+B111+B113+B108+B112+B114+B115+B118+B119+B120+B121</f>
        <v>180376200</v>
      </c>
      <c r="C106" s="51">
        <f>C109+C110+C111+C113+C108+C112+C114+C115+C118+C119+C120+C121</f>
        <v>163788036.49</v>
      </c>
      <c r="D106" s="28">
        <f t="shared" si="10"/>
        <v>0.9080357413561213</v>
      </c>
      <c r="E106" s="31">
        <f t="shared" si="11"/>
        <v>-16588163.50999999</v>
      </c>
    </row>
    <row r="107" spans="1:5" s="5" customFormat="1" ht="15">
      <c r="A107" s="27" t="s">
        <v>147</v>
      </c>
      <c r="B107" s="51"/>
      <c r="C107" s="51"/>
      <c r="D107" s="28" t="str">
        <f t="shared" si="10"/>
        <v>   </v>
      </c>
      <c r="E107" s="31">
        <f t="shared" si="11"/>
        <v>0</v>
      </c>
    </row>
    <row r="108" spans="1:5" s="5" customFormat="1" ht="27.75" customHeight="1">
      <c r="A108" s="27" t="s">
        <v>65</v>
      </c>
      <c r="B108" s="51">
        <v>50757700</v>
      </c>
      <c r="C108" s="55">
        <v>41964700</v>
      </c>
      <c r="D108" s="28">
        <f>IF(B108=0,"   ",C108/B108)</f>
        <v>0.8267652001568235</v>
      </c>
      <c r="E108" s="31">
        <f>C108-B108</f>
        <v>-8793000</v>
      </c>
    </row>
    <row r="109" spans="1:5" s="5" customFormat="1" ht="30">
      <c r="A109" s="27" t="s">
        <v>128</v>
      </c>
      <c r="B109" s="51">
        <v>124759400</v>
      </c>
      <c r="C109" s="55">
        <v>118381824</v>
      </c>
      <c r="D109" s="28">
        <f t="shared" si="10"/>
        <v>0.94888099814523</v>
      </c>
      <c r="E109" s="31">
        <f t="shared" si="11"/>
        <v>-6377576</v>
      </c>
    </row>
    <row r="110" spans="1:5" s="5" customFormat="1" ht="15">
      <c r="A110" s="27" t="s">
        <v>52</v>
      </c>
      <c r="B110" s="51">
        <v>1197600</v>
      </c>
      <c r="C110" s="55">
        <v>910006.66</v>
      </c>
      <c r="D110" s="28">
        <f t="shared" si="10"/>
        <v>0.7598586005344021</v>
      </c>
      <c r="E110" s="31">
        <f t="shared" si="11"/>
        <v>-287593.33999999997</v>
      </c>
    </row>
    <row r="111" spans="1:5" s="5" customFormat="1" ht="15">
      <c r="A111" s="27" t="s">
        <v>53</v>
      </c>
      <c r="B111" s="51">
        <v>800</v>
      </c>
      <c r="C111" s="55">
        <v>800</v>
      </c>
      <c r="D111" s="28">
        <f t="shared" si="10"/>
        <v>1</v>
      </c>
      <c r="E111" s="31">
        <f t="shared" si="11"/>
        <v>0</v>
      </c>
    </row>
    <row r="112" spans="1:5" s="5" customFormat="1" ht="15">
      <c r="A112" s="27" t="s">
        <v>68</v>
      </c>
      <c r="B112" s="51">
        <v>2000</v>
      </c>
      <c r="C112" s="55">
        <v>0</v>
      </c>
      <c r="D112" s="28">
        <f t="shared" si="10"/>
        <v>0</v>
      </c>
      <c r="E112" s="31">
        <f t="shared" si="11"/>
        <v>-2000</v>
      </c>
    </row>
    <row r="113" spans="1:5" s="5" customFormat="1" ht="15">
      <c r="A113" s="27" t="s">
        <v>232</v>
      </c>
      <c r="B113" s="51">
        <v>80900</v>
      </c>
      <c r="C113" s="51">
        <v>52769.51</v>
      </c>
      <c r="D113" s="28">
        <f aca="true" t="shared" si="12" ref="D113:D125">IF(B113=0,"   ",C113/B113)</f>
        <v>0.6522807169344871</v>
      </c>
      <c r="E113" s="31">
        <f aca="true" t="shared" si="13" ref="E113:E125">C113-B113</f>
        <v>-28130.489999999998</v>
      </c>
    </row>
    <row r="114" spans="1:5" s="5" customFormat="1" ht="30">
      <c r="A114" s="41" t="s">
        <v>91</v>
      </c>
      <c r="B114" s="51">
        <v>157200</v>
      </c>
      <c r="C114" s="51">
        <v>121487.1</v>
      </c>
      <c r="D114" s="28">
        <f t="shared" si="12"/>
        <v>0.7728187022900763</v>
      </c>
      <c r="E114" s="31">
        <f t="shared" si="13"/>
        <v>-35712.899999999994</v>
      </c>
    </row>
    <row r="115" spans="1:5" s="5" customFormat="1" ht="28.5" customHeight="1">
      <c r="A115" s="27" t="s">
        <v>90</v>
      </c>
      <c r="B115" s="51">
        <f>B116+B117</f>
        <v>2394700</v>
      </c>
      <c r="C115" s="51">
        <f>C116+C117</f>
        <v>1822324</v>
      </c>
      <c r="D115" s="28">
        <f t="shared" si="12"/>
        <v>0.7609821689564454</v>
      </c>
      <c r="E115" s="31">
        <f aca="true" t="shared" si="14" ref="E115:E121">C115-B115</f>
        <v>-572376</v>
      </c>
    </row>
    <row r="116" spans="1:5" s="5" customFormat="1" ht="15">
      <c r="A116" s="27" t="s">
        <v>81</v>
      </c>
      <c r="B116" s="51">
        <v>1727800</v>
      </c>
      <c r="C116" s="51">
        <v>1354684</v>
      </c>
      <c r="D116" s="28">
        <f t="shared" si="12"/>
        <v>0.7840513948373654</v>
      </c>
      <c r="E116" s="31">
        <f t="shared" si="14"/>
        <v>-373116</v>
      </c>
    </row>
    <row r="117" spans="1:5" s="5" customFormat="1" ht="15">
      <c r="A117" s="27" t="s">
        <v>82</v>
      </c>
      <c r="B117" s="51">
        <v>666900</v>
      </c>
      <c r="C117" s="55">
        <v>467640</v>
      </c>
      <c r="D117" s="28">
        <f t="shared" si="12"/>
        <v>0.7012145748987855</v>
      </c>
      <c r="E117" s="31">
        <f t="shared" si="14"/>
        <v>-199260</v>
      </c>
    </row>
    <row r="118" spans="1:5" s="5" customFormat="1" ht="30">
      <c r="A118" s="27" t="s">
        <v>92</v>
      </c>
      <c r="B118" s="51">
        <v>452000</v>
      </c>
      <c r="C118" s="55">
        <v>355125.22</v>
      </c>
      <c r="D118" s="28">
        <f t="shared" si="12"/>
        <v>0.7856752654867256</v>
      </c>
      <c r="E118" s="31">
        <f t="shared" si="14"/>
        <v>-96874.78000000003</v>
      </c>
    </row>
    <row r="119" spans="1:5" s="5" customFormat="1" ht="45">
      <c r="A119" s="27" t="s">
        <v>116</v>
      </c>
      <c r="B119" s="51">
        <v>4700</v>
      </c>
      <c r="C119" s="55">
        <v>0</v>
      </c>
      <c r="D119" s="28">
        <f>IF(B119=0,"   ",C119/B119)</f>
        <v>0</v>
      </c>
      <c r="E119" s="31">
        <f t="shared" si="14"/>
        <v>-4700</v>
      </c>
    </row>
    <row r="120" spans="1:5" s="5" customFormat="1" ht="135" customHeight="1">
      <c r="A120" s="41" t="s">
        <v>136</v>
      </c>
      <c r="B120" s="51">
        <v>367200</v>
      </c>
      <c r="C120" s="55">
        <v>179000</v>
      </c>
      <c r="D120" s="28">
        <f>IF(B120=0,"   ",C120/B120)</f>
        <v>0.4874727668845316</v>
      </c>
      <c r="E120" s="31">
        <f t="shared" si="14"/>
        <v>-188200</v>
      </c>
    </row>
    <row r="121" spans="1:5" s="5" customFormat="1" ht="63" customHeight="1">
      <c r="A121" s="41" t="s">
        <v>247</v>
      </c>
      <c r="B121" s="51">
        <v>202000</v>
      </c>
      <c r="C121" s="55">
        <v>0</v>
      </c>
      <c r="D121" s="28">
        <f>IF(B121=0,"   ",C121/B121)</f>
        <v>0</v>
      </c>
      <c r="E121" s="31">
        <f t="shared" si="14"/>
        <v>-202000</v>
      </c>
    </row>
    <row r="122" spans="1:5" s="5" customFormat="1" ht="30" customHeight="1">
      <c r="A122" s="27" t="s">
        <v>51</v>
      </c>
      <c r="B122" s="51">
        <f>B123+B124</f>
        <v>3971100</v>
      </c>
      <c r="C122" s="51">
        <f>C123+C124</f>
        <v>3971100</v>
      </c>
      <c r="D122" s="28">
        <f t="shared" si="12"/>
        <v>1</v>
      </c>
      <c r="E122" s="31">
        <f t="shared" si="13"/>
        <v>0</v>
      </c>
    </row>
    <row r="123" spans="1:5" s="5" customFormat="1" ht="15">
      <c r="A123" s="41" t="s">
        <v>54</v>
      </c>
      <c r="B123" s="51">
        <v>2620926</v>
      </c>
      <c r="C123" s="51">
        <v>2620926</v>
      </c>
      <c r="D123" s="28">
        <f t="shared" si="12"/>
        <v>1</v>
      </c>
      <c r="E123" s="31">
        <f t="shared" si="13"/>
        <v>0</v>
      </c>
    </row>
    <row r="124" spans="1:5" s="5" customFormat="1" ht="15">
      <c r="A124" s="41" t="s">
        <v>46</v>
      </c>
      <c r="B124" s="51">
        <v>1350174</v>
      </c>
      <c r="C124" s="55">
        <v>1350174</v>
      </c>
      <c r="D124" s="28">
        <f t="shared" si="12"/>
        <v>1</v>
      </c>
      <c r="E124" s="31">
        <f t="shared" si="13"/>
        <v>0</v>
      </c>
    </row>
    <row r="125" spans="1:5" s="5" customFormat="1" ht="32.25" customHeight="1">
      <c r="A125" s="27" t="s">
        <v>218</v>
      </c>
      <c r="B125" s="51">
        <v>312400</v>
      </c>
      <c r="C125" s="55">
        <v>122324.09</v>
      </c>
      <c r="D125" s="28">
        <f t="shared" si="12"/>
        <v>0.3915623879641485</v>
      </c>
      <c r="E125" s="31">
        <f t="shared" si="13"/>
        <v>-190075.91</v>
      </c>
    </row>
    <row r="126" spans="1:5" s="5" customFormat="1" ht="20.25" customHeight="1">
      <c r="A126" s="27" t="s">
        <v>32</v>
      </c>
      <c r="B126" s="51">
        <f>B127+B128+B131+B132+B133+B134</f>
        <v>13811877.91</v>
      </c>
      <c r="C126" s="51">
        <f>C127+C128+C131+C132+C133+C134</f>
        <v>12302043.49</v>
      </c>
      <c r="D126" s="28">
        <f>IF(B126=0,"   ",C126/B126)</f>
        <v>0.890685797410151</v>
      </c>
      <c r="E126" s="31">
        <f aca="true" t="shared" si="15" ref="E126:E135">C126-B126</f>
        <v>-1509834.42</v>
      </c>
    </row>
    <row r="127" spans="1:5" s="5" customFormat="1" ht="60">
      <c r="A127" s="27" t="s">
        <v>190</v>
      </c>
      <c r="B127" s="51">
        <v>8593200</v>
      </c>
      <c r="C127" s="55">
        <v>7616680</v>
      </c>
      <c r="D127" s="28">
        <f>IF(B127=0,"   ",C127/B127)</f>
        <v>0.8863613089419541</v>
      </c>
      <c r="E127" s="31">
        <f t="shared" si="15"/>
        <v>-976520</v>
      </c>
    </row>
    <row r="128" spans="1:5" s="5" customFormat="1" ht="74.25" customHeight="1">
      <c r="A128" s="27" t="s">
        <v>135</v>
      </c>
      <c r="B128" s="51">
        <f>B129+B130</f>
        <v>1351612.8099999998</v>
      </c>
      <c r="C128" s="51">
        <f>C129+C130</f>
        <v>1118298.39</v>
      </c>
      <c r="D128" s="28">
        <f aca="true" t="shared" si="16" ref="D128:D146">IF(B128=0,"   ",C128/B128)</f>
        <v>0.827380727473277</v>
      </c>
      <c r="E128" s="31">
        <f t="shared" si="15"/>
        <v>-233314.41999999993</v>
      </c>
    </row>
    <row r="129" spans="1:5" s="5" customFormat="1" ht="15">
      <c r="A129" s="41" t="s">
        <v>54</v>
      </c>
      <c r="B129" s="51">
        <v>1338096.68</v>
      </c>
      <c r="C129" s="51">
        <v>1107115.38</v>
      </c>
      <c r="D129" s="28">
        <f t="shared" si="16"/>
        <v>0.8273807091427803</v>
      </c>
      <c r="E129" s="31">
        <f t="shared" si="15"/>
        <v>-230981.30000000005</v>
      </c>
    </row>
    <row r="130" spans="1:5" s="5" customFormat="1" ht="15">
      <c r="A130" s="41" t="s">
        <v>46</v>
      </c>
      <c r="B130" s="51">
        <v>13516.13</v>
      </c>
      <c r="C130" s="51">
        <v>11183.01</v>
      </c>
      <c r="D130" s="28">
        <f t="shared" si="16"/>
        <v>0.8273825421921808</v>
      </c>
      <c r="E130" s="31">
        <f t="shared" si="15"/>
        <v>-2333.119999999999</v>
      </c>
    </row>
    <row r="131" spans="1:5" s="5" customFormat="1" ht="90">
      <c r="A131" s="27" t="s">
        <v>264</v>
      </c>
      <c r="B131" s="51">
        <v>2561200</v>
      </c>
      <c r="C131" s="55">
        <v>2561200</v>
      </c>
      <c r="D131" s="28">
        <f>IF(B131=0,"   ",C131/B131)</f>
        <v>1</v>
      </c>
      <c r="E131" s="31">
        <f t="shared" si="15"/>
        <v>0</v>
      </c>
    </row>
    <row r="132" spans="1:5" s="5" customFormat="1" ht="45">
      <c r="A132" s="27" t="s">
        <v>279</v>
      </c>
      <c r="B132" s="51">
        <v>600000</v>
      </c>
      <c r="C132" s="55">
        <v>300000</v>
      </c>
      <c r="D132" s="28">
        <f>IF(B132=0,"   ",C132/B132)</f>
        <v>0.5</v>
      </c>
      <c r="E132" s="31">
        <f t="shared" si="15"/>
        <v>-300000</v>
      </c>
    </row>
    <row r="133" spans="1:5" s="5" customFormat="1" ht="87" customHeight="1">
      <c r="A133" s="27" t="s">
        <v>280</v>
      </c>
      <c r="B133" s="51">
        <v>205865.1</v>
      </c>
      <c r="C133" s="55">
        <v>205865.1</v>
      </c>
      <c r="D133" s="28">
        <f>IF(B133=0,"   ",C133/B133)</f>
        <v>1</v>
      </c>
      <c r="E133" s="31">
        <f>C133-B133</f>
        <v>0</v>
      </c>
    </row>
    <row r="134" spans="1:5" s="5" customFormat="1" ht="45">
      <c r="A134" s="27" t="s">
        <v>281</v>
      </c>
      <c r="B134" s="51">
        <v>500000</v>
      </c>
      <c r="C134" s="55">
        <v>500000</v>
      </c>
      <c r="D134" s="28">
        <f>IF(B134=0,"   ",C134/B134)</f>
        <v>1</v>
      </c>
      <c r="E134" s="31">
        <f>C134-B134</f>
        <v>0</v>
      </c>
    </row>
    <row r="135" spans="1:5" s="5" customFormat="1" ht="14.25">
      <c r="A135" s="56" t="s">
        <v>5</v>
      </c>
      <c r="B135" s="57">
        <f>B44+B45</f>
        <v>544095269.19</v>
      </c>
      <c r="C135" s="57">
        <f>SUM(C44,C45,)</f>
        <v>476146076.99</v>
      </c>
      <c r="D135" s="58">
        <f t="shared" si="16"/>
        <v>0.8751152674031578</v>
      </c>
      <c r="E135" s="59">
        <f t="shared" si="15"/>
        <v>-67949192.20000005</v>
      </c>
    </row>
    <row r="136" spans="1:5" s="7" customFormat="1" ht="15">
      <c r="A136" s="66" t="s">
        <v>6</v>
      </c>
      <c r="B136" s="53"/>
      <c r="C136" s="54"/>
      <c r="D136" s="28" t="str">
        <f t="shared" si="16"/>
        <v>   </v>
      </c>
      <c r="E136" s="29"/>
    </row>
    <row r="137" spans="1:5" s="5" customFormat="1" ht="15">
      <c r="A137" s="27" t="s">
        <v>20</v>
      </c>
      <c r="B137" s="51">
        <f>B138+B144+B146+B150+B151+B148</f>
        <v>81396540.85</v>
      </c>
      <c r="C137" s="51">
        <f>C138+C144+C146+C150+C151+C148</f>
        <v>53337161.78</v>
      </c>
      <c r="D137" s="28">
        <f t="shared" si="16"/>
        <v>0.6552755341076636</v>
      </c>
      <c r="E137" s="31">
        <f aca="true" t="shared" si="17" ref="E137:E169">C137-B137</f>
        <v>-28059379.069999993</v>
      </c>
    </row>
    <row r="138" spans="1:5" s="5" customFormat="1" ht="15">
      <c r="A138" s="27" t="s">
        <v>21</v>
      </c>
      <c r="B138" s="51">
        <v>56984600</v>
      </c>
      <c r="C138" s="55">
        <v>35229529.36</v>
      </c>
      <c r="D138" s="28">
        <f t="shared" si="16"/>
        <v>0.6182289488739062</v>
      </c>
      <c r="E138" s="31">
        <f t="shared" si="17"/>
        <v>-21755070.64</v>
      </c>
    </row>
    <row r="139" spans="1:5" s="5" customFormat="1" ht="33" customHeight="1">
      <c r="A139" s="27" t="s">
        <v>219</v>
      </c>
      <c r="B139" s="51">
        <v>452000</v>
      </c>
      <c r="C139" s="51">
        <v>355125.22</v>
      </c>
      <c r="D139" s="28">
        <f>IF(B139=0,"   ",C139/B139)</f>
        <v>0.7856752654867256</v>
      </c>
      <c r="E139" s="31">
        <f>C139-B139</f>
        <v>-96874.78000000003</v>
      </c>
    </row>
    <row r="140" spans="1:5" s="5" customFormat="1" ht="33" customHeight="1">
      <c r="A140" s="27" t="s">
        <v>220</v>
      </c>
      <c r="B140" s="51">
        <v>800</v>
      </c>
      <c r="C140" s="51">
        <v>800</v>
      </c>
      <c r="D140" s="28">
        <f t="shared" si="16"/>
        <v>1</v>
      </c>
      <c r="E140" s="31">
        <f t="shared" si="17"/>
        <v>0</v>
      </c>
    </row>
    <row r="141" spans="1:5" s="5" customFormat="1" ht="30">
      <c r="A141" s="27" t="s">
        <v>221</v>
      </c>
      <c r="B141" s="51">
        <v>1197600</v>
      </c>
      <c r="C141" s="55">
        <v>910006.66</v>
      </c>
      <c r="D141" s="28">
        <f t="shared" si="16"/>
        <v>0.7598586005344021</v>
      </c>
      <c r="E141" s="31">
        <f t="shared" si="17"/>
        <v>-287593.33999999997</v>
      </c>
    </row>
    <row r="142" spans="1:5" s="5" customFormat="1" ht="30">
      <c r="A142" s="27" t="s">
        <v>222</v>
      </c>
      <c r="B142" s="51">
        <v>80900</v>
      </c>
      <c r="C142" s="55">
        <v>52769.51</v>
      </c>
      <c r="D142" s="28">
        <f t="shared" si="16"/>
        <v>0.6522807169344871</v>
      </c>
      <c r="E142" s="31">
        <f t="shared" si="17"/>
        <v>-28130.489999999998</v>
      </c>
    </row>
    <row r="143" spans="1:5" s="5" customFormat="1" ht="90" customHeight="1">
      <c r="A143" s="27" t="s">
        <v>267</v>
      </c>
      <c r="B143" s="51">
        <v>2312800</v>
      </c>
      <c r="C143" s="55">
        <v>2312800</v>
      </c>
      <c r="D143" s="28">
        <f t="shared" si="16"/>
        <v>1</v>
      </c>
      <c r="E143" s="31">
        <f t="shared" si="17"/>
        <v>0</v>
      </c>
    </row>
    <row r="144" spans="1:5" s="5" customFormat="1" ht="15.75" customHeight="1">
      <c r="A144" s="27" t="s">
        <v>57</v>
      </c>
      <c r="B144" s="51">
        <f>B145</f>
        <v>3200</v>
      </c>
      <c r="C144" s="51">
        <f>C145</f>
        <v>3200</v>
      </c>
      <c r="D144" s="28">
        <f t="shared" si="16"/>
        <v>1</v>
      </c>
      <c r="E144" s="31">
        <f t="shared" si="17"/>
        <v>0</v>
      </c>
    </row>
    <row r="145" spans="1:5" s="5" customFormat="1" ht="30.75" customHeight="1">
      <c r="A145" s="27" t="s">
        <v>188</v>
      </c>
      <c r="B145" s="51">
        <v>3200</v>
      </c>
      <c r="C145" s="55">
        <v>3200</v>
      </c>
      <c r="D145" s="28">
        <f t="shared" si="16"/>
        <v>1</v>
      </c>
      <c r="E145" s="31">
        <f t="shared" si="17"/>
        <v>0</v>
      </c>
    </row>
    <row r="146" spans="1:5" s="5" customFormat="1" ht="30">
      <c r="A146" s="27" t="s">
        <v>64</v>
      </c>
      <c r="B146" s="51">
        <v>5530100</v>
      </c>
      <c r="C146" s="55">
        <v>3650260.62</v>
      </c>
      <c r="D146" s="28">
        <f t="shared" si="16"/>
        <v>0.6600713585649446</v>
      </c>
      <c r="E146" s="31">
        <f t="shared" si="17"/>
        <v>-1879839.38</v>
      </c>
    </row>
    <row r="147" spans="1:5" s="5" customFormat="1" ht="107.25" customHeight="1">
      <c r="A147" s="27" t="s">
        <v>268</v>
      </c>
      <c r="B147" s="51">
        <v>248400</v>
      </c>
      <c r="C147" s="55">
        <v>248400</v>
      </c>
      <c r="D147" s="28">
        <f>IF(B147=0,"   ",C147/B147)</f>
        <v>1</v>
      </c>
      <c r="E147" s="31">
        <f>C147-B147</f>
        <v>0</v>
      </c>
    </row>
    <row r="148" spans="1:5" s="5" customFormat="1" ht="15">
      <c r="A148" s="27" t="s">
        <v>265</v>
      </c>
      <c r="B148" s="51">
        <f>B149</f>
        <v>280000</v>
      </c>
      <c r="C148" s="51">
        <f>C149</f>
        <v>280000</v>
      </c>
      <c r="D148" s="28">
        <v>0</v>
      </c>
      <c r="E148" s="31">
        <f>C148-B148</f>
        <v>0</v>
      </c>
    </row>
    <row r="149" spans="1:5" s="5" customFormat="1" ht="60">
      <c r="A149" s="27" t="s">
        <v>266</v>
      </c>
      <c r="B149" s="51">
        <v>280000</v>
      </c>
      <c r="C149" s="55">
        <v>280000</v>
      </c>
      <c r="D149" s="28">
        <f>IF(B149=0,"   ",C149/B149)</f>
        <v>1</v>
      </c>
      <c r="E149" s="31">
        <f>C149-B149</f>
        <v>0</v>
      </c>
    </row>
    <row r="150" spans="1:5" s="5" customFormat="1" ht="15">
      <c r="A150" s="27" t="s">
        <v>22</v>
      </c>
      <c r="B150" s="51">
        <v>864749.85</v>
      </c>
      <c r="C150" s="55">
        <v>0</v>
      </c>
      <c r="D150" s="28">
        <v>0</v>
      </c>
      <c r="E150" s="31">
        <f t="shared" si="17"/>
        <v>-864749.85</v>
      </c>
    </row>
    <row r="151" spans="1:5" s="5" customFormat="1" ht="15">
      <c r="A151" s="27" t="s">
        <v>29</v>
      </c>
      <c r="B151" s="51">
        <f>B154+B152+B153</f>
        <v>17733891</v>
      </c>
      <c r="C151" s="51">
        <f>C154+C152+C153</f>
        <v>14174171.8</v>
      </c>
      <c r="D151" s="38">
        <f>IF(B151=0,"   ",C151/B151)</f>
        <v>0.7992702673090751</v>
      </c>
      <c r="E151" s="31">
        <f t="shared" si="17"/>
        <v>-3559719.1999999993</v>
      </c>
    </row>
    <row r="152" spans="1:5" s="5" customFormat="1" ht="15">
      <c r="A152" s="39" t="s">
        <v>130</v>
      </c>
      <c r="B152" s="51">
        <v>172300</v>
      </c>
      <c r="C152" s="55">
        <v>48153</v>
      </c>
      <c r="D152" s="28">
        <f>IF(B152=0,"   ",C152/B152)</f>
        <v>0.2794718514219385</v>
      </c>
      <c r="E152" s="31">
        <f t="shared" si="17"/>
        <v>-124147</v>
      </c>
    </row>
    <row r="153" spans="1:5" s="5" customFormat="1" ht="30">
      <c r="A153" s="39" t="s">
        <v>148</v>
      </c>
      <c r="B153" s="51">
        <v>239900</v>
      </c>
      <c r="C153" s="51">
        <v>0</v>
      </c>
      <c r="D153" s="28">
        <f>IF(B153=0,"   ",C153/B153)</f>
        <v>0</v>
      </c>
      <c r="E153" s="31">
        <f>C153-B153</f>
        <v>-239900</v>
      </c>
    </row>
    <row r="154" spans="1:5" s="5" customFormat="1" ht="30">
      <c r="A154" s="27" t="s">
        <v>233</v>
      </c>
      <c r="B154" s="51">
        <v>17321691</v>
      </c>
      <c r="C154" s="55">
        <v>14126018.8</v>
      </c>
      <c r="D154" s="28">
        <f>IF(B154=0,"   ",C154/B154)</f>
        <v>0.8155103794427462</v>
      </c>
      <c r="E154" s="31">
        <f>C154-B154</f>
        <v>-3195672.1999999993</v>
      </c>
    </row>
    <row r="155" spans="1:5" s="5" customFormat="1" ht="15.75" customHeight="1">
      <c r="A155" s="27" t="s">
        <v>36</v>
      </c>
      <c r="B155" s="51">
        <f>SUM(B156)</f>
        <v>1192400</v>
      </c>
      <c r="C155" s="51">
        <f>SUM(C156)</f>
        <v>920331.39</v>
      </c>
      <c r="D155" s="28">
        <f aca="true" t="shared" si="18" ref="D155:D161">IF(B155=0,"   ",C155/B155)</f>
        <v>0.7718310885608857</v>
      </c>
      <c r="E155" s="31">
        <f t="shared" si="17"/>
        <v>-272068.61</v>
      </c>
    </row>
    <row r="156" spans="1:5" s="5" customFormat="1" ht="45">
      <c r="A156" s="27" t="s">
        <v>189</v>
      </c>
      <c r="B156" s="51">
        <v>1192400</v>
      </c>
      <c r="C156" s="55">
        <v>920331.39</v>
      </c>
      <c r="D156" s="28">
        <f t="shared" si="18"/>
        <v>0.7718310885608857</v>
      </c>
      <c r="E156" s="31">
        <f t="shared" si="17"/>
        <v>-272068.61</v>
      </c>
    </row>
    <row r="157" spans="1:5" s="5" customFormat="1" ht="29.25" customHeight="1">
      <c r="A157" s="27" t="s">
        <v>23</v>
      </c>
      <c r="B157" s="51">
        <f>B158+B161+B159+B162+B163+B164+B165+B166+B167+B160+B168</f>
        <v>5094170</v>
      </c>
      <c r="C157" s="51">
        <f>C158+C161+C159+C162+C163+C164+C165+C166+C167+C160+C168</f>
        <v>2732440.72</v>
      </c>
      <c r="D157" s="28">
        <f t="shared" si="18"/>
        <v>0.5363858528474708</v>
      </c>
      <c r="E157" s="31">
        <f t="shared" si="17"/>
        <v>-2361729.28</v>
      </c>
    </row>
    <row r="158" spans="1:5" s="5" customFormat="1" ht="15">
      <c r="A158" s="27" t="s">
        <v>187</v>
      </c>
      <c r="B158" s="51">
        <v>1343200</v>
      </c>
      <c r="C158" s="55">
        <v>835850</v>
      </c>
      <c r="D158" s="28">
        <f t="shared" si="18"/>
        <v>0.6222826086956522</v>
      </c>
      <c r="E158" s="31">
        <f t="shared" si="17"/>
        <v>-507350</v>
      </c>
    </row>
    <row r="159" spans="1:5" s="5" customFormat="1" ht="15">
      <c r="A159" s="27" t="s">
        <v>150</v>
      </c>
      <c r="B159" s="51">
        <v>1740300</v>
      </c>
      <c r="C159" s="55">
        <v>1334768.2</v>
      </c>
      <c r="D159" s="28">
        <f>IF(B159=0,"   ",C159/B159)</f>
        <v>0.7669759236913175</v>
      </c>
      <c r="E159" s="31">
        <f aca="true" t="shared" si="19" ref="E159:E167">C159-B159</f>
        <v>-405531.80000000005</v>
      </c>
    </row>
    <row r="160" spans="1:6" s="5" customFormat="1" ht="15">
      <c r="A160" s="27" t="s">
        <v>149</v>
      </c>
      <c r="B160" s="64">
        <v>543870</v>
      </c>
      <c r="C160" s="64">
        <v>124937.52</v>
      </c>
      <c r="D160" s="28">
        <f>IF(B160=0,"   ",C160/B160)</f>
        <v>0.2297194550168239</v>
      </c>
      <c r="E160" s="31">
        <f t="shared" si="19"/>
        <v>-418932.48</v>
      </c>
      <c r="F160"/>
    </row>
    <row r="161" spans="1:5" s="5" customFormat="1" ht="15">
      <c r="A161" s="27" t="s">
        <v>93</v>
      </c>
      <c r="B161" s="51">
        <v>448800</v>
      </c>
      <c r="C161" s="55">
        <v>266700</v>
      </c>
      <c r="D161" s="28">
        <f t="shared" si="18"/>
        <v>0.5942513368983957</v>
      </c>
      <c r="E161" s="31">
        <f t="shared" si="19"/>
        <v>-182100</v>
      </c>
    </row>
    <row r="162" spans="1:5" s="5" customFormat="1" ht="30">
      <c r="A162" s="41" t="s">
        <v>94</v>
      </c>
      <c r="B162" s="51">
        <v>93000</v>
      </c>
      <c r="C162" s="51">
        <v>81600</v>
      </c>
      <c r="D162" s="28">
        <f aca="true" t="shared" si="20" ref="D162:D171">IF(B162=0,"   ",C162/B162)</f>
        <v>0.8774193548387097</v>
      </c>
      <c r="E162" s="31">
        <f t="shared" si="19"/>
        <v>-11400</v>
      </c>
    </row>
    <row r="163" spans="1:5" s="5" customFormat="1" ht="30">
      <c r="A163" s="41" t="s">
        <v>103</v>
      </c>
      <c r="B163" s="51">
        <v>12000</v>
      </c>
      <c r="C163" s="51">
        <v>2405</v>
      </c>
      <c r="D163" s="28">
        <f t="shared" si="20"/>
        <v>0.20041666666666666</v>
      </c>
      <c r="E163" s="31">
        <f t="shared" si="19"/>
        <v>-9595</v>
      </c>
    </row>
    <row r="164" spans="1:5" s="5" customFormat="1" ht="30">
      <c r="A164" s="41" t="s">
        <v>104</v>
      </c>
      <c r="B164" s="51">
        <v>15000</v>
      </c>
      <c r="C164" s="51">
        <v>15000</v>
      </c>
      <c r="D164" s="28">
        <f t="shared" si="20"/>
        <v>1</v>
      </c>
      <c r="E164" s="31">
        <f t="shared" si="19"/>
        <v>0</v>
      </c>
    </row>
    <row r="165" spans="1:5" s="5" customFormat="1" ht="15">
      <c r="A165" s="27" t="s">
        <v>151</v>
      </c>
      <c r="B165" s="64">
        <v>50000</v>
      </c>
      <c r="C165" s="64">
        <v>41180</v>
      </c>
      <c r="D165" s="28">
        <f t="shared" si="20"/>
        <v>0.8236</v>
      </c>
      <c r="E165" s="31">
        <f t="shared" si="19"/>
        <v>-8820</v>
      </c>
    </row>
    <row r="166" spans="1:5" s="5" customFormat="1" ht="30">
      <c r="A166" s="27" t="s">
        <v>152</v>
      </c>
      <c r="B166" s="64">
        <v>793000</v>
      </c>
      <c r="C166" s="64">
        <v>0</v>
      </c>
      <c r="D166" s="28">
        <f>IF(B166=0,"   ",C166/B166)</f>
        <v>0</v>
      </c>
      <c r="E166" s="31">
        <f t="shared" si="19"/>
        <v>-793000</v>
      </c>
    </row>
    <row r="167" spans="1:5" s="5" customFormat="1" ht="30">
      <c r="A167" s="27" t="s">
        <v>153</v>
      </c>
      <c r="B167" s="64">
        <v>25000</v>
      </c>
      <c r="C167" s="64">
        <v>0</v>
      </c>
      <c r="D167" s="28">
        <f>IF(B167=0,"   ",C167/B167)</f>
        <v>0</v>
      </c>
      <c r="E167" s="31">
        <f t="shared" si="19"/>
        <v>-25000</v>
      </c>
    </row>
    <row r="168" spans="1:5" s="5" customFormat="1" ht="30">
      <c r="A168" s="27" t="s">
        <v>278</v>
      </c>
      <c r="B168" s="64">
        <v>30000</v>
      </c>
      <c r="C168" s="64">
        <v>30000</v>
      </c>
      <c r="D168" s="28">
        <f>IF(B168=0,"   ",C168/B168)</f>
        <v>1</v>
      </c>
      <c r="E168" s="31">
        <f>C168-B168</f>
        <v>0</v>
      </c>
    </row>
    <row r="169" spans="1:5" s="5" customFormat="1" ht="15">
      <c r="A169" s="27" t="s">
        <v>24</v>
      </c>
      <c r="B169" s="51">
        <f>B172+B187+B213+B184+B170</f>
        <v>80934815.98</v>
      </c>
      <c r="C169" s="51">
        <f>C172+C187+C213+C184+C170</f>
        <v>64003761.69999999</v>
      </c>
      <c r="D169" s="28">
        <f t="shared" si="20"/>
        <v>0.7908062917671439</v>
      </c>
      <c r="E169" s="31">
        <f t="shared" si="17"/>
        <v>-16931054.280000016</v>
      </c>
    </row>
    <row r="170" spans="1:5" s="5" customFormat="1" ht="15">
      <c r="A170" s="39" t="s">
        <v>100</v>
      </c>
      <c r="B170" s="51">
        <f>SUM(B171:B171)</f>
        <v>444300</v>
      </c>
      <c r="C170" s="51">
        <f>SUM(C171:C171)</f>
        <v>431761.47</v>
      </c>
      <c r="D170" s="28">
        <f t="shared" si="20"/>
        <v>0.9717791357191087</v>
      </c>
      <c r="E170" s="65">
        <f aca="true" t="shared" si="21" ref="E170:E192">C170-B170</f>
        <v>-12538.530000000028</v>
      </c>
    </row>
    <row r="171" spans="1:5" ht="29.25" customHeight="1">
      <c r="A171" s="27" t="s">
        <v>101</v>
      </c>
      <c r="B171" s="64">
        <v>444300</v>
      </c>
      <c r="C171" s="64">
        <v>431761.47</v>
      </c>
      <c r="D171" s="28">
        <f t="shared" si="20"/>
        <v>0.9717791357191087</v>
      </c>
      <c r="E171" s="65">
        <f t="shared" si="21"/>
        <v>-12538.530000000028</v>
      </c>
    </row>
    <row r="172" spans="1:5" s="5" customFormat="1" ht="15">
      <c r="A172" s="39" t="s">
        <v>61</v>
      </c>
      <c r="B172" s="51">
        <f>B183+B173+B180+B176</f>
        <v>2654416.9200000004</v>
      </c>
      <c r="C172" s="51">
        <f>C183+C173+C180+C176</f>
        <v>1336372.3</v>
      </c>
      <c r="D172" s="28">
        <f>IF(B172=0,"   ",C172/B172)</f>
        <v>0.5034522986690425</v>
      </c>
      <c r="E172" s="31">
        <f t="shared" si="21"/>
        <v>-1318044.6200000003</v>
      </c>
    </row>
    <row r="173" spans="1:5" s="5" customFormat="1" ht="30">
      <c r="A173" s="39" t="s">
        <v>154</v>
      </c>
      <c r="B173" s="51">
        <f>B174+B175</f>
        <v>217200</v>
      </c>
      <c r="C173" s="51">
        <f>C174+C175</f>
        <v>121487.1</v>
      </c>
      <c r="D173" s="28">
        <f>IF(B173=0,"   ",C173/B173)</f>
        <v>0.5593328729281768</v>
      </c>
      <c r="E173" s="31">
        <f t="shared" si="21"/>
        <v>-95712.9</v>
      </c>
    </row>
    <row r="174" spans="1:5" s="5" customFormat="1" ht="13.5" customHeight="1">
      <c r="A174" s="41" t="s">
        <v>46</v>
      </c>
      <c r="B174" s="51">
        <v>157200</v>
      </c>
      <c r="C174" s="51">
        <v>121487.1</v>
      </c>
      <c r="D174" s="28">
        <f>IF(B174=0,"   ",C174/B174)</f>
        <v>0.7728187022900763</v>
      </c>
      <c r="E174" s="31">
        <f aca="true" t="shared" si="22" ref="E174:E179">C174-B174</f>
        <v>-35712.899999999994</v>
      </c>
    </row>
    <row r="175" spans="1:5" s="5" customFormat="1" ht="13.5" customHeight="1">
      <c r="A175" s="41" t="s">
        <v>155</v>
      </c>
      <c r="B175" s="51">
        <v>60000</v>
      </c>
      <c r="C175" s="51">
        <v>0</v>
      </c>
      <c r="D175" s="28">
        <f>IF(B175=0,"   ",C175/B175)</f>
        <v>0</v>
      </c>
      <c r="E175" s="31">
        <f t="shared" si="22"/>
        <v>-60000</v>
      </c>
    </row>
    <row r="176" spans="1:5" ht="27" customHeight="1">
      <c r="A176" s="68" t="s">
        <v>157</v>
      </c>
      <c r="B176" s="51">
        <f>B178+B179+B177</f>
        <v>36681.72</v>
      </c>
      <c r="C176" s="51">
        <f>C178+C179+C177</f>
        <v>36681.72</v>
      </c>
      <c r="D176" s="64">
        <f>IF(B176=0,"   ",C176/B176*100)</f>
        <v>100</v>
      </c>
      <c r="E176" s="65">
        <f t="shared" si="22"/>
        <v>0</v>
      </c>
    </row>
    <row r="177" spans="1:5" s="5" customFormat="1" ht="15" customHeight="1">
      <c r="A177" s="41" t="s">
        <v>54</v>
      </c>
      <c r="B177" s="51">
        <v>36295.8</v>
      </c>
      <c r="C177" s="51">
        <v>36295.8</v>
      </c>
      <c r="D177" s="28">
        <f aca="true" t="shared" si="23" ref="D177:D183">IF(B177=0,"   ",C177/B177)</f>
        <v>1</v>
      </c>
      <c r="E177" s="31">
        <f t="shared" si="22"/>
        <v>0</v>
      </c>
    </row>
    <row r="178" spans="1:5" s="5" customFormat="1" ht="13.5" customHeight="1">
      <c r="A178" s="41" t="s">
        <v>46</v>
      </c>
      <c r="B178" s="51">
        <v>366.62</v>
      </c>
      <c r="C178" s="51">
        <v>366.62</v>
      </c>
      <c r="D178" s="28">
        <f t="shared" si="23"/>
        <v>1</v>
      </c>
      <c r="E178" s="31">
        <f t="shared" si="22"/>
        <v>0</v>
      </c>
    </row>
    <row r="179" spans="1:5" s="5" customFormat="1" ht="13.5" customHeight="1">
      <c r="A179" s="41" t="s">
        <v>155</v>
      </c>
      <c r="B179" s="51">
        <v>19.3</v>
      </c>
      <c r="C179" s="51">
        <v>19.3</v>
      </c>
      <c r="D179" s="28">
        <f t="shared" si="23"/>
        <v>1</v>
      </c>
      <c r="E179" s="31">
        <f t="shared" si="22"/>
        <v>0</v>
      </c>
    </row>
    <row r="180" spans="1:5" s="5" customFormat="1" ht="45">
      <c r="A180" s="39" t="s">
        <v>156</v>
      </c>
      <c r="B180" s="51">
        <f>B181+B182</f>
        <v>2020535.2</v>
      </c>
      <c r="C180" s="51">
        <f>C181+C182</f>
        <v>969856.48</v>
      </c>
      <c r="D180" s="28">
        <f t="shared" si="23"/>
        <v>0.47999979411395555</v>
      </c>
      <c r="E180" s="31">
        <f t="shared" si="21"/>
        <v>-1050678.72</v>
      </c>
    </row>
    <row r="181" spans="1:5" s="5" customFormat="1" ht="13.5" customHeight="1">
      <c r="A181" s="41" t="s">
        <v>46</v>
      </c>
      <c r="B181" s="51">
        <v>1919508.44</v>
      </c>
      <c r="C181" s="51">
        <v>921363.66</v>
      </c>
      <c r="D181" s="28">
        <f t="shared" si="23"/>
        <v>0.4799997961978224</v>
      </c>
      <c r="E181" s="31">
        <f>C181-B181</f>
        <v>-998144.7799999999</v>
      </c>
    </row>
    <row r="182" spans="1:5" s="5" customFormat="1" ht="13.5" customHeight="1">
      <c r="A182" s="41" t="s">
        <v>155</v>
      </c>
      <c r="B182" s="51">
        <v>101026.76</v>
      </c>
      <c r="C182" s="51">
        <v>48492.82</v>
      </c>
      <c r="D182" s="28">
        <f t="shared" si="23"/>
        <v>0.4799997545204855</v>
      </c>
      <c r="E182" s="31">
        <f>C182-B182</f>
        <v>-52533.939999999995</v>
      </c>
    </row>
    <row r="183" spans="1:5" s="5" customFormat="1" ht="15">
      <c r="A183" s="39" t="s">
        <v>62</v>
      </c>
      <c r="B183" s="51">
        <v>380000</v>
      </c>
      <c r="C183" s="51">
        <v>208347</v>
      </c>
      <c r="D183" s="28">
        <f t="shared" si="23"/>
        <v>0.5482815789473684</v>
      </c>
      <c r="E183" s="31">
        <f>C183-B183</f>
        <v>-171653</v>
      </c>
    </row>
    <row r="184" spans="1:5" ht="15">
      <c r="A184" s="39" t="s">
        <v>86</v>
      </c>
      <c r="B184" s="64">
        <f>B185</f>
        <v>1984700</v>
      </c>
      <c r="C184" s="64">
        <f>C185</f>
        <v>1485000</v>
      </c>
      <c r="D184" s="28">
        <f aca="true" t="shared" si="24" ref="D184:D192">IF(B184=0,"   ",C184/B184)</f>
        <v>0.7482239129339446</v>
      </c>
      <c r="E184" s="65">
        <f t="shared" si="21"/>
        <v>-499700</v>
      </c>
    </row>
    <row r="185" spans="1:5" ht="27.75" customHeight="1">
      <c r="A185" s="39" t="s">
        <v>117</v>
      </c>
      <c r="B185" s="64">
        <v>1984700</v>
      </c>
      <c r="C185" s="64">
        <v>1485000</v>
      </c>
      <c r="D185" s="28">
        <f t="shared" si="24"/>
        <v>0.7482239129339446</v>
      </c>
      <c r="E185" s="65">
        <f t="shared" si="21"/>
        <v>-499700</v>
      </c>
    </row>
    <row r="186" spans="1:5" s="5" customFormat="1" ht="15">
      <c r="A186" s="41" t="s">
        <v>223</v>
      </c>
      <c r="B186" s="51">
        <v>4700</v>
      </c>
      <c r="C186" s="51">
        <v>0</v>
      </c>
      <c r="D186" s="28">
        <f t="shared" si="24"/>
        <v>0</v>
      </c>
      <c r="E186" s="31">
        <f t="shared" si="21"/>
        <v>-4700</v>
      </c>
    </row>
    <row r="187" spans="1:5" s="5" customFormat="1" ht="15">
      <c r="A187" s="27" t="s">
        <v>25</v>
      </c>
      <c r="B187" s="51">
        <f>B188+B192+B196+B200+B204+B208+B211+B212</f>
        <v>72540882.69</v>
      </c>
      <c r="C187" s="51">
        <f>C188+C192+C196+C200+C204+C208+C211+C212</f>
        <v>59240943.379999995</v>
      </c>
      <c r="D187" s="28">
        <f t="shared" si="24"/>
        <v>0.8166559488001178</v>
      </c>
      <c r="E187" s="31">
        <f t="shared" si="21"/>
        <v>-13299939.310000002</v>
      </c>
    </row>
    <row r="188" spans="1:5" s="5" customFormat="1" ht="17.25" customHeight="1">
      <c r="A188" s="27" t="s">
        <v>129</v>
      </c>
      <c r="B188" s="51">
        <f>SUM(B189:B191)</f>
        <v>8540716</v>
      </c>
      <c r="C188" s="51">
        <f>SUM(C189:C191)</f>
        <v>6512789.369999999</v>
      </c>
      <c r="D188" s="28">
        <f t="shared" si="24"/>
        <v>0.76255777267386</v>
      </c>
      <c r="E188" s="31">
        <f t="shared" si="21"/>
        <v>-2027926.6300000008</v>
      </c>
    </row>
    <row r="189" spans="1:5" s="5" customFormat="1" ht="13.5" customHeight="1">
      <c r="A189" s="41" t="s">
        <v>46</v>
      </c>
      <c r="B189" s="51">
        <v>5124429</v>
      </c>
      <c r="C189" s="51">
        <v>3907673.42</v>
      </c>
      <c r="D189" s="28">
        <f t="shared" si="24"/>
        <v>0.7625578225398381</v>
      </c>
      <c r="E189" s="31">
        <f t="shared" si="21"/>
        <v>-1216755.58</v>
      </c>
    </row>
    <row r="190" spans="1:5" s="5" customFormat="1" ht="13.5" customHeight="1">
      <c r="A190" s="41" t="s">
        <v>155</v>
      </c>
      <c r="B190" s="51">
        <v>2360611</v>
      </c>
      <c r="C190" s="51">
        <v>1953837.22</v>
      </c>
      <c r="D190" s="28">
        <v>0</v>
      </c>
      <c r="E190" s="31">
        <f t="shared" si="21"/>
        <v>-406773.78</v>
      </c>
    </row>
    <row r="191" spans="1:5" s="5" customFormat="1" ht="13.5" customHeight="1">
      <c r="A191" s="41" t="s">
        <v>234</v>
      </c>
      <c r="B191" s="51">
        <v>1055676</v>
      </c>
      <c r="C191" s="51">
        <v>651278.73</v>
      </c>
      <c r="D191" s="28">
        <v>0</v>
      </c>
      <c r="E191" s="31">
        <f>C191-B191</f>
        <v>-404397.27</v>
      </c>
    </row>
    <row r="192" spans="1:5" s="5" customFormat="1" ht="30">
      <c r="A192" s="27" t="s">
        <v>158</v>
      </c>
      <c r="B192" s="51">
        <f>B193+B194+B195</f>
        <v>20798447</v>
      </c>
      <c r="C192" s="51">
        <f>C193+C194+C195</f>
        <v>18892421</v>
      </c>
      <c r="D192" s="28">
        <f t="shared" si="24"/>
        <v>0.9083572922535995</v>
      </c>
      <c r="E192" s="31">
        <f t="shared" si="21"/>
        <v>-1906026</v>
      </c>
    </row>
    <row r="193" spans="1:5" s="5" customFormat="1" ht="15">
      <c r="A193" s="41" t="s">
        <v>46</v>
      </c>
      <c r="B193" s="51">
        <v>17860700</v>
      </c>
      <c r="C193" s="51">
        <v>17860700</v>
      </c>
      <c r="D193" s="28">
        <f aca="true" t="shared" si="25" ref="D193:D211">IF(B193=0,"   ",C193/B193)</f>
        <v>1</v>
      </c>
      <c r="E193" s="31">
        <f aca="true" t="shared" si="26" ref="E193:E199">C193-B193</f>
        <v>0</v>
      </c>
    </row>
    <row r="194" spans="1:5" s="5" customFormat="1" ht="15">
      <c r="A194" s="41" t="s">
        <v>162</v>
      </c>
      <c r="B194" s="51">
        <v>1031721</v>
      </c>
      <c r="C194" s="51">
        <v>1031721</v>
      </c>
      <c r="D194" s="28">
        <f t="shared" si="25"/>
        <v>1</v>
      </c>
      <c r="E194" s="31">
        <f t="shared" si="26"/>
        <v>0</v>
      </c>
    </row>
    <row r="195" spans="1:5" s="5" customFormat="1" ht="15">
      <c r="A195" s="41" t="s">
        <v>155</v>
      </c>
      <c r="B195" s="51">
        <v>1906026</v>
      </c>
      <c r="C195" s="51">
        <v>0</v>
      </c>
      <c r="D195" s="28">
        <f t="shared" si="25"/>
        <v>0</v>
      </c>
      <c r="E195" s="31">
        <f t="shared" si="26"/>
        <v>-1906026</v>
      </c>
    </row>
    <row r="196" spans="1:5" s="5" customFormat="1" ht="30">
      <c r="A196" s="27" t="s">
        <v>159</v>
      </c>
      <c r="B196" s="51">
        <f>B197+B198+B199</f>
        <v>16602742</v>
      </c>
      <c r="C196" s="51">
        <f>C197+C198+C199</f>
        <v>11820107.370000001</v>
      </c>
      <c r="D196" s="28">
        <f t="shared" si="25"/>
        <v>0.7119370625647258</v>
      </c>
      <c r="E196" s="31">
        <f t="shared" si="26"/>
        <v>-4782634.629999999</v>
      </c>
    </row>
    <row r="197" spans="1:5" s="5" customFormat="1" ht="15">
      <c r="A197" s="41" t="s">
        <v>46</v>
      </c>
      <c r="B197" s="51">
        <v>12926500</v>
      </c>
      <c r="C197" s="51">
        <v>11132977.21</v>
      </c>
      <c r="D197" s="28">
        <f t="shared" si="25"/>
        <v>0.8612522500290103</v>
      </c>
      <c r="E197" s="31">
        <f t="shared" si="26"/>
        <v>-1793522.789999999</v>
      </c>
    </row>
    <row r="198" spans="1:5" s="5" customFormat="1" ht="15">
      <c r="A198" s="41" t="s">
        <v>162</v>
      </c>
      <c r="B198" s="51">
        <v>680342.1</v>
      </c>
      <c r="C198" s="51">
        <v>585946.16</v>
      </c>
      <c r="D198" s="28">
        <f t="shared" si="25"/>
        <v>0.861252243540419</v>
      </c>
      <c r="E198" s="31">
        <f t="shared" si="26"/>
        <v>-94395.93999999994</v>
      </c>
    </row>
    <row r="199" spans="1:5" s="5" customFormat="1" ht="15">
      <c r="A199" s="41" t="s">
        <v>155</v>
      </c>
      <c r="B199" s="51">
        <v>2995899.9</v>
      </c>
      <c r="C199" s="51">
        <v>101184</v>
      </c>
      <c r="D199" s="28">
        <f t="shared" si="25"/>
        <v>0.033774159143301154</v>
      </c>
      <c r="E199" s="31">
        <f t="shared" si="26"/>
        <v>-2894715.9</v>
      </c>
    </row>
    <row r="200" spans="1:5" ht="30.75" customHeight="1">
      <c r="A200" s="39" t="s">
        <v>161</v>
      </c>
      <c r="B200" s="64">
        <f>B201+B202+B203</f>
        <v>14608019.69</v>
      </c>
      <c r="C200" s="64">
        <f>C201+C202+C203</f>
        <v>12100034</v>
      </c>
      <c r="D200" s="28">
        <f t="shared" si="25"/>
        <v>0.8283144640257533</v>
      </c>
      <c r="E200" s="65">
        <f aca="true" t="shared" si="27" ref="E200:E207">C200-B200</f>
        <v>-2507985.6899999995</v>
      </c>
    </row>
    <row r="201" spans="1:5" ht="15">
      <c r="A201" s="41" t="s">
        <v>46</v>
      </c>
      <c r="B201" s="64">
        <v>12191400</v>
      </c>
      <c r="C201" s="64">
        <v>10497532.31</v>
      </c>
      <c r="D201" s="28">
        <f t="shared" si="25"/>
        <v>0.8610604450678347</v>
      </c>
      <c r="E201" s="65">
        <f t="shared" si="27"/>
        <v>-1693867.6899999995</v>
      </c>
    </row>
    <row r="202" spans="1:5" ht="15">
      <c r="A202" s="41" t="s">
        <v>162</v>
      </c>
      <c r="B202" s="64">
        <v>641653</v>
      </c>
      <c r="C202" s="64">
        <v>552501.69</v>
      </c>
      <c r="D202" s="28">
        <f t="shared" si="25"/>
        <v>0.8610599342635349</v>
      </c>
      <c r="E202" s="65">
        <f t="shared" si="27"/>
        <v>-89151.31000000006</v>
      </c>
    </row>
    <row r="203" spans="1:5" ht="15">
      <c r="A203" s="41" t="s">
        <v>155</v>
      </c>
      <c r="B203" s="64">
        <v>1774966.69</v>
      </c>
      <c r="C203" s="64">
        <v>1050000</v>
      </c>
      <c r="D203" s="28">
        <f t="shared" si="25"/>
        <v>0.5915603971137059</v>
      </c>
      <c r="E203" s="65">
        <f t="shared" si="27"/>
        <v>-724966.69</v>
      </c>
    </row>
    <row r="204" spans="1:5" ht="15" customHeight="1">
      <c r="A204" s="39" t="s">
        <v>160</v>
      </c>
      <c r="B204" s="64">
        <f>B205+B206+B207</f>
        <v>9047321</v>
      </c>
      <c r="C204" s="64">
        <f>C205+C206+C207</f>
        <v>7684479.4399999995</v>
      </c>
      <c r="D204" s="28">
        <f t="shared" si="25"/>
        <v>0.8493651811403619</v>
      </c>
      <c r="E204" s="65">
        <f t="shared" si="27"/>
        <v>-1362841.5600000005</v>
      </c>
    </row>
    <row r="205" spans="1:5" ht="15">
      <c r="A205" s="41" t="s">
        <v>46</v>
      </c>
      <c r="B205" s="64">
        <v>4465400</v>
      </c>
      <c r="C205" s="64">
        <v>3478079.2</v>
      </c>
      <c r="D205" s="28">
        <f t="shared" si="25"/>
        <v>0.778895328526</v>
      </c>
      <c r="E205" s="65">
        <f t="shared" si="27"/>
        <v>-987320.7999999998</v>
      </c>
    </row>
    <row r="206" spans="1:5" ht="15">
      <c r="A206" s="41" t="s">
        <v>162</v>
      </c>
      <c r="B206" s="64">
        <v>235021.1</v>
      </c>
      <c r="C206" s="64">
        <v>183056.8</v>
      </c>
      <c r="D206" s="28">
        <f t="shared" si="25"/>
        <v>0.7788951715399169</v>
      </c>
      <c r="E206" s="65">
        <f t="shared" si="27"/>
        <v>-51964.30000000002</v>
      </c>
    </row>
    <row r="207" spans="1:5" ht="15">
      <c r="A207" s="41" t="s">
        <v>155</v>
      </c>
      <c r="B207" s="64">
        <v>4346899.9</v>
      </c>
      <c r="C207" s="64">
        <v>4023343.44</v>
      </c>
      <c r="D207" s="28">
        <f t="shared" si="25"/>
        <v>0.9255661580796926</v>
      </c>
      <c r="E207" s="65">
        <f t="shared" si="27"/>
        <v>-323556.4600000004</v>
      </c>
    </row>
    <row r="208" spans="1:5" s="5" customFormat="1" ht="27.75" customHeight="1">
      <c r="A208" s="27" t="s">
        <v>163</v>
      </c>
      <c r="B208" s="51">
        <f>B209+B210</f>
        <v>2822737</v>
      </c>
      <c r="C208" s="51">
        <f>C209+C210</f>
        <v>2137412.2</v>
      </c>
      <c r="D208" s="28">
        <f t="shared" si="25"/>
        <v>0.7572126627454134</v>
      </c>
      <c r="E208" s="31">
        <f aca="true" t="shared" si="28" ref="E208:E229">C208-B208</f>
        <v>-685324.7999999998</v>
      </c>
    </row>
    <row r="209" spans="1:5" s="5" customFormat="1" ht="15">
      <c r="A209" s="41" t="s">
        <v>46</v>
      </c>
      <c r="B209" s="51">
        <v>2681600</v>
      </c>
      <c r="C209" s="51">
        <v>2030541.48</v>
      </c>
      <c r="D209" s="28">
        <f t="shared" si="25"/>
        <v>0.7572126640811456</v>
      </c>
      <c r="E209" s="31">
        <f t="shared" si="28"/>
        <v>-651058.52</v>
      </c>
    </row>
    <row r="210" spans="1:5" s="5" customFormat="1" ht="15">
      <c r="A210" s="41" t="s">
        <v>162</v>
      </c>
      <c r="B210" s="51">
        <v>141137</v>
      </c>
      <c r="C210" s="51">
        <v>106870.72</v>
      </c>
      <c r="D210" s="28">
        <f t="shared" si="25"/>
        <v>0.7572126373665304</v>
      </c>
      <c r="E210" s="31">
        <f t="shared" si="28"/>
        <v>-34266.28</v>
      </c>
    </row>
    <row r="211" spans="1:5" s="5" customFormat="1" ht="15">
      <c r="A211" s="27" t="s">
        <v>85</v>
      </c>
      <c r="B211" s="64">
        <v>68700</v>
      </c>
      <c r="C211" s="64">
        <v>68700</v>
      </c>
      <c r="D211" s="28">
        <f t="shared" si="25"/>
        <v>1</v>
      </c>
      <c r="E211" s="31">
        <f t="shared" si="28"/>
        <v>0</v>
      </c>
    </row>
    <row r="212" spans="1:5" s="5" customFormat="1" ht="30">
      <c r="A212" s="27" t="s">
        <v>164</v>
      </c>
      <c r="B212" s="51">
        <v>52200</v>
      </c>
      <c r="C212" s="51">
        <v>25000</v>
      </c>
      <c r="D212" s="28">
        <v>0</v>
      </c>
      <c r="E212" s="65">
        <f t="shared" si="28"/>
        <v>-27200</v>
      </c>
    </row>
    <row r="213" spans="1:5" s="5" customFormat="1" ht="15">
      <c r="A213" s="27" t="s">
        <v>33</v>
      </c>
      <c r="B213" s="51">
        <f>B214+B215+B216+B219</f>
        <v>3310516.37</v>
      </c>
      <c r="C213" s="51">
        <f>C214+C215+C216+C219</f>
        <v>1509684.5499999998</v>
      </c>
      <c r="D213" s="28">
        <f aca="true" t="shared" si="29" ref="D213:D226">IF(B213=0,"   ",C213/B213)</f>
        <v>0.45602690978386545</v>
      </c>
      <c r="E213" s="31">
        <f t="shared" si="28"/>
        <v>-1800831.8200000003</v>
      </c>
    </row>
    <row r="214" spans="1:5" s="5" customFormat="1" ht="28.5" customHeight="1">
      <c r="A214" s="27" t="s">
        <v>78</v>
      </c>
      <c r="B214" s="51">
        <v>950000.58</v>
      </c>
      <c r="C214" s="51">
        <v>344426.65</v>
      </c>
      <c r="D214" s="28">
        <f t="shared" si="29"/>
        <v>0.362554147072205</v>
      </c>
      <c r="E214" s="31">
        <f t="shared" si="28"/>
        <v>-605573.9299999999</v>
      </c>
    </row>
    <row r="215" spans="1:5" s="5" customFormat="1" ht="32.25" customHeight="1">
      <c r="A215" s="27" t="s">
        <v>126</v>
      </c>
      <c r="B215" s="51">
        <v>30000</v>
      </c>
      <c r="C215" s="51">
        <v>0</v>
      </c>
      <c r="D215" s="28">
        <f t="shared" si="29"/>
        <v>0</v>
      </c>
      <c r="E215" s="31">
        <f t="shared" si="28"/>
        <v>-30000</v>
      </c>
    </row>
    <row r="216" spans="1:5" ht="30.75" customHeight="1">
      <c r="A216" s="39" t="s">
        <v>165</v>
      </c>
      <c r="B216" s="64">
        <f>B217+B218</f>
        <v>1127368.42</v>
      </c>
      <c r="C216" s="64">
        <f>C217+C218</f>
        <v>563684.21</v>
      </c>
      <c r="D216" s="28">
        <f t="shared" si="29"/>
        <v>0.5</v>
      </c>
      <c r="E216" s="65">
        <f t="shared" si="28"/>
        <v>-563684.21</v>
      </c>
    </row>
    <row r="217" spans="1:5" ht="15">
      <c r="A217" s="41" t="s">
        <v>46</v>
      </c>
      <c r="B217" s="64">
        <v>1071000</v>
      </c>
      <c r="C217" s="64">
        <v>535500</v>
      </c>
      <c r="D217" s="28">
        <f t="shared" si="29"/>
        <v>0.5</v>
      </c>
      <c r="E217" s="65">
        <f t="shared" si="28"/>
        <v>-535500</v>
      </c>
    </row>
    <row r="218" spans="1:5" ht="15">
      <c r="A218" s="41" t="s">
        <v>155</v>
      </c>
      <c r="B218" s="64">
        <v>56368.42</v>
      </c>
      <c r="C218" s="64">
        <v>28184.21</v>
      </c>
      <c r="D218" s="28">
        <f t="shared" si="29"/>
        <v>0.5</v>
      </c>
      <c r="E218" s="65">
        <f t="shared" si="28"/>
        <v>-28184.21</v>
      </c>
    </row>
    <row r="219" spans="1:5" ht="30.75" customHeight="1">
      <c r="A219" s="39" t="s">
        <v>248</v>
      </c>
      <c r="B219" s="64">
        <f>B220+B221</f>
        <v>1203147.37</v>
      </c>
      <c r="C219" s="64">
        <f>C220+C221</f>
        <v>601573.69</v>
      </c>
      <c r="D219" s="28">
        <f>IF(B219=0,"   ",C219/B219)</f>
        <v>0.5000000041557668</v>
      </c>
      <c r="E219" s="65">
        <f t="shared" si="28"/>
        <v>-601573.6800000002</v>
      </c>
    </row>
    <row r="220" spans="1:5" ht="15">
      <c r="A220" s="41" t="s">
        <v>46</v>
      </c>
      <c r="B220" s="64">
        <v>1142990</v>
      </c>
      <c r="C220" s="64">
        <v>571495</v>
      </c>
      <c r="D220" s="28">
        <f>IF(B220=0,"   ",C220/B220)</f>
        <v>0.5</v>
      </c>
      <c r="E220" s="65">
        <f t="shared" si="28"/>
        <v>-571495</v>
      </c>
    </row>
    <row r="221" spans="1:5" ht="15">
      <c r="A221" s="41" t="s">
        <v>155</v>
      </c>
      <c r="B221" s="64">
        <v>60157.37</v>
      </c>
      <c r="C221" s="64">
        <v>30078.69</v>
      </c>
      <c r="D221" s="28">
        <f>IF(B221=0,"   ",C221/B221)</f>
        <v>0.5000000831153356</v>
      </c>
      <c r="E221" s="65">
        <f t="shared" si="28"/>
        <v>-30078.680000000004</v>
      </c>
    </row>
    <row r="222" spans="1:5" s="5" customFormat="1" ht="15">
      <c r="A222" s="27" t="s">
        <v>7</v>
      </c>
      <c r="B222" s="51">
        <f>B226+B245+B266+B223</f>
        <v>76174340.22</v>
      </c>
      <c r="C222" s="51">
        <f>C226+C245+C266+C223</f>
        <v>51069455.89</v>
      </c>
      <c r="D222" s="28">
        <f t="shared" si="29"/>
        <v>0.6704285950164545</v>
      </c>
      <c r="E222" s="31">
        <f t="shared" si="28"/>
        <v>-25104884.33</v>
      </c>
    </row>
    <row r="223" spans="1:5" ht="15">
      <c r="A223" s="27" t="s">
        <v>133</v>
      </c>
      <c r="B223" s="64">
        <f>B224+B225</f>
        <v>1322529</v>
      </c>
      <c r="C223" s="64">
        <f>C224+C225</f>
        <v>1128322.22</v>
      </c>
      <c r="D223" s="28">
        <f t="shared" si="29"/>
        <v>0.8531549931986369</v>
      </c>
      <c r="E223" s="65">
        <f t="shared" si="28"/>
        <v>-194206.78000000003</v>
      </c>
    </row>
    <row r="224" spans="1:5" ht="30">
      <c r="A224" s="27" t="s">
        <v>134</v>
      </c>
      <c r="B224" s="64">
        <v>780500</v>
      </c>
      <c r="C224" s="64">
        <v>586759.15</v>
      </c>
      <c r="D224" s="28">
        <f t="shared" si="29"/>
        <v>0.7517734144778988</v>
      </c>
      <c r="E224" s="65">
        <f t="shared" si="28"/>
        <v>-193740.84999999998</v>
      </c>
    </row>
    <row r="225" spans="1:5" ht="15">
      <c r="A225" s="27" t="s">
        <v>249</v>
      </c>
      <c r="B225" s="64">
        <v>542029</v>
      </c>
      <c r="C225" s="64">
        <v>541563.07</v>
      </c>
      <c r="D225" s="28">
        <f>IF(B225=0,"   ",C225/B225)</f>
        <v>0.9991403965470481</v>
      </c>
      <c r="E225" s="65">
        <f t="shared" si="28"/>
        <v>-465.9300000000512</v>
      </c>
    </row>
    <row r="226" spans="1:5" s="5" customFormat="1" ht="15">
      <c r="A226" s="39" t="s">
        <v>63</v>
      </c>
      <c r="B226" s="51">
        <f>B228+B229+B232+B236+B237+B239+B240+B227+B230+B231+B238+B244</f>
        <v>31805734.77</v>
      </c>
      <c r="C226" s="51">
        <f>C228+C229+C232+C236+C237+C239+C240+C227+C230+C231+C238+C244</f>
        <v>19827515.060000002</v>
      </c>
      <c r="D226" s="28">
        <f t="shared" si="29"/>
        <v>0.6233943407810164</v>
      </c>
      <c r="E226" s="31">
        <f t="shared" si="28"/>
        <v>-11978219.709999997</v>
      </c>
    </row>
    <row r="227" spans="1:6" ht="30" customHeight="1">
      <c r="A227" s="27" t="s">
        <v>269</v>
      </c>
      <c r="B227" s="64">
        <v>500000</v>
      </c>
      <c r="C227" s="64">
        <v>210253.91</v>
      </c>
      <c r="D227" s="64">
        <f>IF(B227=0,"   ",C227/B227*100)</f>
        <v>42.050782000000005</v>
      </c>
      <c r="E227" s="65">
        <f>C227-B227</f>
        <v>-289746.08999999997</v>
      </c>
      <c r="F227" s="5"/>
    </row>
    <row r="228" spans="1:5" ht="14.25" customHeight="1">
      <c r="A228" s="27" t="s">
        <v>168</v>
      </c>
      <c r="B228" s="64">
        <v>600000</v>
      </c>
      <c r="C228" s="64">
        <v>246024.71</v>
      </c>
      <c r="D228" s="64">
        <f>IF(B228=0,"   ",C228/B228*100)</f>
        <v>41.00411833333333</v>
      </c>
      <c r="E228" s="65">
        <f t="shared" si="28"/>
        <v>-353975.29000000004</v>
      </c>
    </row>
    <row r="229" spans="1:6" ht="15" customHeight="1">
      <c r="A229" s="27" t="s">
        <v>166</v>
      </c>
      <c r="B229" s="64">
        <v>450000</v>
      </c>
      <c r="C229" s="64">
        <v>174553.65</v>
      </c>
      <c r="D229" s="64">
        <f>IF(B229=0,"   ",C229/B229*100)</f>
        <v>38.789699999999996</v>
      </c>
      <c r="E229" s="65">
        <f t="shared" si="28"/>
        <v>-275446.35</v>
      </c>
      <c r="F229" s="5"/>
    </row>
    <row r="230" spans="1:6" ht="33" customHeight="1">
      <c r="A230" s="27" t="s">
        <v>270</v>
      </c>
      <c r="B230" s="64">
        <v>4325261.03</v>
      </c>
      <c r="C230" s="64">
        <v>0</v>
      </c>
      <c r="D230" s="64">
        <f>IF(B230=0,"   ",C230/B230*100)</f>
        <v>0</v>
      </c>
      <c r="E230" s="65">
        <f>C230-B230</f>
        <v>-4325261.03</v>
      </c>
      <c r="F230" s="5"/>
    </row>
    <row r="231" spans="1:6" ht="34.5" customHeight="1">
      <c r="A231" s="27" t="s">
        <v>271</v>
      </c>
      <c r="B231" s="64">
        <v>60000</v>
      </c>
      <c r="C231" s="64">
        <v>60000</v>
      </c>
      <c r="D231" s="64">
        <f>IF(B231=0,"   ",C231/B231*100)</f>
        <v>100</v>
      </c>
      <c r="E231" s="65">
        <f>C231-B231</f>
        <v>0</v>
      </c>
      <c r="F231" s="5"/>
    </row>
    <row r="232" spans="1:5" ht="44.25" customHeight="1">
      <c r="A232" s="39" t="s">
        <v>119</v>
      </c>
      <c r="B232" s="64">
        <f>B233+B234+B235</f>
        <v>6811316.06</v>
      </c>
      <c r="C232" s="64">
        <f>C233+C234+C235</f>
        <v>3147819.86</v>
      </c>
      <c r="D232" s="28">
        <f aca="true" t="shared" si="30" ref="D232:D241">IF(B232=0,"   ",C232/B232)</f>
        <v>0.4621456165403665</v>
      </c>
      <c r="E232" s="65">
        <f aca="true" t="shared" si="31" ref="E232:E242">C232-B232</f>
        <v>-3663496.1999999997</v>
      </c>
    </row>
    <row r="233" spans="1:5" ht="15">
      <c r="A233" s="41" t="s">
        <v>46</v>
      </c>
      <c r="B233" s="64">
        <v>6470750.26</v>
      </c>
      <c r="C233" s="64">
        <v>2990428.86</v>
      </c>
      <c r="D233" s="28">
        <f t="shared" si="30"/>
        <v>0.46214561524431325</v>
      </c>
      <c r="E233" s="65">
        <f t="shared" si="31"/>
        <v>-3480321.4</v>
      </c>
    </row>
    <row r="234" spans="1:5" ht="15">
      <c r="A234" s="41" t="s">
        <v>162</v>
      </c>
      <c r="B234" s="64">
        <v>340565.8</v>
      </c>
      <c r="C234" s="64">
        <v>157391</v>
      </c>
      <c r="D234" s="28">
        <f t="shared" si="30"/>
        <v>0.4621456411653783</v>
      </c>
      <c r="E234" s="65">
        <f t="shared" si="31"/>
        <v>-183174.8</v>
      </c>
    </row>
    <row r="235" spans="1:5" ht="15">
      <c r="A235" s="41" t="s">
        <v>155</v>
      </c>
      <c r="B235" s="64">
        <v>0</v>
      </c>
      <c r="C235" s="64">
        <v>0</v>
      </c>
      <c r="D235" s="28" t="str">
        <f t="shared" si="30"/>
        <v>   </v>
      </c>
      <c r="E235" s="65">
        <f t="shared" si="31"/>
        <v>0</v>
      </c>
    </row>
    <row r="236" spans="1:5" ht="29.25" customHeight="1">
      <c r="A236" s="39" t="s">
        <v>169</v>
      </c>
      <c r="B236" s="64">
        <v>850000</v>
      </c>
      <c r="C236" s="64">
        <v>498658.51</v>
      </c>
      <c r="D236" s="28">
        <f t="shared" si="30"/>
        <v>0.5866570705882354</v>
      </c>
      <c r="E236" s="65">
        <f t="shared" si="31"/>
        <v>-351341.49</v>
      </c>
    </row>
    <row r="237" spans="1:5" ht="30">
      <c r="A237" s="27" t="s">
        <v>167</v>
      </c>
      <c r="B237" s="64">
        <v>520000</v>
      </c>
      <c r="C237" s="64">
        <v>11642.43</v>
      </c>
      <c r="D237" s="28">
        <f>IF(B237=0,"   ",C237/B237)</f>
        <v>0.02238928846153846</v>
      </c>
      <c r="E237" s="65">
        <f>C237-B237</f>
        <v>-508357.57</v>
      </c>
    </row>
    <row r="238" spans="1:5" ht="45">
      <c r="A238" s="27" t="s">
        <v>272</v>
      </c>
      <c r="B238" s="64">
        <v>3844008.72</v>
      </c>
      <c r="C238" s="64">
        <v>1740980</v>
      </c>
      <c r="D238" s="28">
        <f>IF(B238=0,"   ",C238/B238)</f>
        <v>0.45290740131307505</v>
      </c>
      <c r="E238" s="65">
        <f>C238-B238</f>
        <v>-2103028.72</v>
      </c>
    </row>
    <row r="239" spans="1:5" s="5" customFormat="1" ht="105">
      <c r="A239" s="39" t="s">
        <v>137</v>
      </c>
      <c r="B239" s="51">
        <v>9247570.51</v>
      </c>
      <c r="C239" s="51">
        <v>9160722.98</v>
      </c>
      <c r="D239" s="28">
        <f t="shared" si="30"/>
        <v>0.9906086112124167</v>
      </c>
      <c r="E239" s="31">
        <f t="shared" si="31"/>
        <v>-86847.52999999933</v>
      </c>
    </row>
    <row r="240" spans="1:5" s="5" customFormat="1" ht="17.25" customHeight="1">
      <c r="A240" s="27" t="s">
        <v>129</v>
      </c>
      <c r="B240" s="51">
        <f>SUM(B241:B243)</f>
        <v>4477148</v>
      </c>
      <c r="C240" s="51">
        <f>SUM(C241:C243)</f>
        <v>4456428.5600000005</v>
      </c>
      <c r="D240" s="28">
        <f t="shared" si="30"/>
        <v>0.9953721788960295</v>
      </c>
      <c r="E240" s="31">
        <f t="shared" si="31"/>
        <v>-20719.43999999948</v>
      </c>
    </row>
    <row r="241" spans="1:5" s="5" customFormat="1" ht="13.5" customHeight="1">
      <c r="A241" s="41" t="s">
        <v>46</v>
      </c>
      <c r="B241" s="51">
        <v>2686288.8</v>
      </c>
      <c r="C241" s="51">
        <v>2673857.14</v>
      </c>
      <c r="D241" s="28">
        <f t="shared" si="30"/>
        <v>0.9953721803850727</v>
      </c>
      <c r="E241" s="31">
        <f t="shared" si="31"/>
        <v>-12431.659999999683</v>
      </c>
    </row>
    <row r="242" spans="1:5" s="5" customFormat="1" ht="13.5" customHeight="1">
      <c r="A242" s="41" t="s">
        <v>155</v>
      </c>
      <c r="B242" s="51">
        <v>1682768.51</v>
      </c>
      <c r="C242" s="51">
        <v>1674687.93</v>
      </c>
      <c r="D242" s="28">
        <v>0</v>
      </c>
      <c r="E242" s="31">
        <f t="shared" si="31"/>
        <v>-8080.5800000000745</v>
      </c>
    </row>
    <row r="243" spans="1:5" s="5" customFormat="1" ht="13.5" customHeight="1">
      <c r="A243" s="41" t="s">
        <v>234</v>
      </c>
      <c r="B243" s="51">
        <v>108090.69</v>
      </c>
      <c r="C243" s="51">
        <v>107883.49</v>
      </c>
      <c r="D243" s="28">
        <v>0</v>
      </c>
      <c r="E243" s="31">
        <f>C243-B243</f>
        <v>-207.1999999999971</v>
      </c>
    </row>
    <row r="244" spans="1:5" s="5" customFormat="1" ht="43.5" customHeight="1">
      <c r="A244" s="39" t="s">
        <v>287</v>
      </c>
      <c r="B244" s="51">
        <v>120430.45</v>
      </c>
      <c r="C244" s="51">
        <v>120430.45</v>
      </c>
      <c r="D244" s="28">
        <v>1</v>
      </c>
      <c r="E244" s="31">
        <f>C244-B244</f>
        <v>0</v>
      </c>
    </row>
    <row r="245" spans="1:5" ht="15">
      <c r="A245" s="27" t="s">
        <v>88</v>
      </c>
      <c r="B245" s="64">
        <f>B247+B248+B249+B250+B251+B252+B256+B260+B261+B246+B265</f>
        <v>43044076.449999996</v>
      </c>
      <c r="C245" s="64">
        <f>C247+C248+C249+C250+C251+C252+C256+C260+C261+C246+C265</f>
        <v>30113618.61</v>
      </c>
      <c r="D245" s="28">
        <f>IF(B245=0,"   ",C245/B245)</f>
        <v>0.6995995986806682</v>
      </c>
      <c r="E245" s="65">
        <f aca="true" t="shared" si="32" ref="E245:E271">C245-B245</f>
        <v>-12930457.839999996</v>
      </c>
    </row>
    <row r="246" spans="1:5" ht="47.25" customHeight="1">
      <c r="A246" s="27" t="s">
        <v>273</v>
      </c>
      <c r="B246" s="64">
        <v>30000</v>
      </c>
      <c r="C246" s="64">
        <v>10000</v>
      </c>
      <c r="D246" s="28">
        <f>IF(B246=0,"   ",C246/B246)</f>
        <v>0.3333333333333333</v>
      </c>
      <c r="E246" s="65">
        <f>C246-B246</f>
        <v>-20000</v>
      </c>
    </row>
    <row r="247" spans="1:5" ht="27.75" customHeight="1">
      <c r="A247" s="27" t="s">
        <v>170</v>
      </c>
      <c r="B247" s="64">
        <v>1458386</v>
      </c>
      <c r="C247" s="64">
        <v>363886</v>
      </c>
      <c r="D247" s="28">
        <f>IF(B247=0,"   ",C247/B247)</f>
        <v>0.2495128175942446</v>
      </c>
      <c r="E247" s="65">
        <f t="shared" si="32"/>
        <v>-1094500</v>
      </c>
    </row>
    <row r="248" spans="1:5" ht="15">
      <c r="A248" s="27" t="s">
        <v>171</v>
      </c>
      <c r="B248" s="64">
        <v>10539100</v>
      </c>
      <c r="C248" s="64">
        <v>6704732.6</v>
      </c>
      <c r="D248" s="64">
        <f>IF(B248=0,"   ",C248/B248*100)</f>
        <v>63.617696008198045</v>
      </c>
      <c r="E248" s="65">
        <f t="shared" si="32"/>
        <v>-3834367.4000000004</v>
      </c>
    </row>
    <row r="249" spans="1:5" ht="15">
      <c r="A249" s="27" t="s">
        <v>172</v>
      </c>
      <c r="B249" s="64">
        <v>130000</v>
      </c>
      <c r="C249" s="64">
        <v>111700</v>
      </c>
      <c r="D249" s="64">
        <f>IF(B249=0,"   ",C249/B249*100)</f>
        <v>85.92307692307692</v>
      </c>
      <c r="E249" s="65">
        <f t="shared" si="32"/>
        <v>-18300</v>
      </c>
    </row>
    <row r="250" spans="1:5" ht="13.5" customHeight="1">
      <c r="A250" s="27" t="s">
        <v>173</v>
      </c>
      <c r="B250" s="64">
        <v>5434579.21</v>
      </c>
      <c r="C250" s="64">
        <v>5246100.07</v>
      </c>
      <c r="D250" s="64">
        <f>IF(B250=0,"   ",C250/B250*100)</f>
        <v>96.53185402738845</v>
      </c>
      <c r="E250" s="65">
        <f t="shared" si="32"/>
        <v>-188479.13999999966</v>
      </c>
    </row>
    <row r="251" spans="1:5" ht="14.25" customHeight="1">
      <c r="A251" s="27" t="s">
        <v>174</v>
      </c>
      <c r="B251" s="64">
        <v>450000</v>
      </c>
      <c r="C251" s="64">
        <v>300000</v>
      </c>
      <c r="D251" s="64">
        <f>IF(B251=0,"   ",C251/B251*100)</f>
        <v>66.66666666666666</v>
      </c>
      <c r="E251" s="65">
        <f t="shared" si="32"/>
        <v>-150000</v>
      </c>
    </row>
    <row r="252" spans="1:5" ht="27.75" customHeight="1">
      <c r="A252" s="39" t="s">
        <v>224</v>
      </c>
      <c r="B252" s="64">
        <f>B253+B254+B255</f>
        <v>18631357.759999998</v>
      </c>
      <c r="C252" s="64">
        <f>C253+C254+C255</f>
        <v>11917491.049999999</v>
      </c>
      <c r="D252" s="28">
        <f aca="true" t="shared" si="33" ref="D252:D271">IF(B252=0,"   ",C252/B252)</f>
        <v>0.639646943798475</v>
      </c>
      <c r="E252" s="65">
        <f t="shared" si="32"/>
        <v>-6713866.709999999</v>
      </c>
    </row>
    <row r="253" spans="1:5" ht="15">
      <c r="A253" s="41" t="s">
        <v>46</v>
      </c>
      <c r="B253" s="64">
        <v>16451276.29</v>
      </c>
      <c r="C253" s="64">
        <v>10166027.29</v>
      </c>
      <c r="D253" s="28">
        <f t="shared" si="33"/>
        <v>0.6179476358426657</v>
      </c>
      <c r="E253" s="65">
        <f t="shared" si="32"/>
        <v>-6285249</v>
      </c>
    </row>
    <row r="254" spans="1:5" ht="15">
      <c r="A254" s="41" t="s">
        <v>162</v>
      </c>
      <c r="B254" s="64">
        <v>1050081.47</v>
      </c>
      <c r="C254" s="64">
        <v>646963.76</v>
      </c>
      <c r="D254" s="28">
        <f t="shared" si="33"/>
        <v>0.616108157779415</v>
      </c>
      <c r="E254" s="65">
        <f t="shared" si="32"/>
        <v>-403117.70999999996</v>
      </c>
    </row>
    <row r="255" spans="1:5" ht="15">
      <c r="A255" s="41" t="s">
        <v>235</v>
      </c>
      <c r="B255" s="64">
        <v>1130000</v>
      </c>
      <c r="C255" s="64">
        <v>1104500</v>
      </c>
      <c r="D255" s="28">
        <f>IF(B255=0,"   ",C255/B255)</f>
        <v>0.977433628318584</v>
      </c>
      <c r="E255" s="65">
        <f>C255-B255</f>
        <v>-25500</v>
      </c>
    </row>
    <row r="256" spans="1:5" ht="27.75" customHeight="1">
      <c r="A256" s="39" t="s">
        <v>175</v>
      </c>
      <c r="B256" s="64">
        <f>B257+B259+B258</f>
        <v>4695574.8</v>
      </c>
      <c r="C256" s="64">
        <f>C257+C259+C258</f>
        <v>4695574.8</v>
      </c>
      <c r="D256" s="28">
        <f t="shared" si="33"/>
        <v>1</v>
      </c>
      <c r="E256" s="65">
        <f t="shared" si="32"/>
        <v>0</v>
      </c>
    </row>
    <row r="257" spans="1:5" ht="15">
      <c r="A257" s="27" t="s">
        <v>226</v>
      </c>
      <c r="B257" s="64">
        <v>4648619.05</v>
      </c>
      <c r="C257" s="64">
        <v>4648619.05</v>
      </c>
      <c r="D257" s="28">
        <f t="shared" si="33"/>
        <v>1</v>
      </c>
      <c r="E257" s="65">
        <f t="shared" si="32"/>
        <v>0</v>
      </c>
    </row>
    <row r="258" spans="1:5" ht="15">
      <c r="A258" s="27" t="s">
        <v>225</v>
      </c>
      <c r="B258" s="64">
        <v>32869.02</v>
      </c>
      <c r="C258" s="64">
        <v>32869.02</v>
      </c>
      <c r="D258" s="28">
        <f t="shared" si="33"/>
        <v>1</v>
      </c>
      <c r="E258" s="65">
        <f t="shared" si="32"/>
        <v>0</v>
      </c>
    </row>
    <row r="259" spans="1:5" ht="15">
      <c r="A259" s="39" t="s">
        <v>176</v>
      </c>
      <c r="B259" s="64">
        <v>14086.73</v>
      </c>
      <c r="C259" s="64">
        <v>14086.73</v>
      </c>
      <c r="D259" s="28">
        <f t="shared" si="33"/>
        <v>1</v>
      </c>
      <c r="E259" s="65">
        <f t="shared" si="32"/>
        <v>0</v>
      </c>
    </row>
    <row r="260" spans="1:5" ht="27.75" customHeight="1">
      <c r="A260" s="27" t="s">
        <v>177</v>
      </c>
      <c r="B260" s="64">
        <v>322700</v>
      </c>
      <c r="C260" s="64">
        <v>283137.01</v>
      </c>
      <c r="D260" s="28">
        <f t="shared" si="33"/>
        <v>0.8774000929656027</v>
      </c>
      <c r="E260" s="65">
        <f t="shared" si="32"/>
        <v>-39562.98999999999</v>
      </c>
    </row>
    <row r="261" spans="1:5" s="5" customFormat="1" ht="17.25" customHeight="1">
      <c r="A261" s="27" t="s">
        <v>129</v>
      </c>
      <c r="B261" s="51">
        <f>SUM(B262:B264)</f>
        <v>1052378.68</v>
      </c>
      <c r="C261" s="51">
        <f>SUM(C262:C264)</f>
        <v>480997.07999999996</v>
      </c>
      <c r="D261" s="28">
        <f t="shared" si="33"/>
        <v>0.45705703578107454</v>
      </c>
      <c r="E261" s="31">
        <f t="shared" si="32"/>
        <v>-571381.6</v>
      </c>
    </row>
    <row r="262" spans="1:5" s="5" customFormat="1" ht="13.5" customHeight="1">
      <c r="A262" s="41" t="s">
        <v>46</v>
      </c>
      <c r="B262" s="51">
        <v>522846.24</v>
      </c>
      <c r="C262" s="51">
        <v>288548.24</v>
      </c>
      <c r="D262" s="28">
        <f t="shared" si="33"/>
        <v>0.5518797266286165</v>
      </c>
      <c r="E262" s="31">
        <f t="shared" si="32"/>
        <v>-234298</v>
      </c>
    </row>
    <row r="263" spans="1:5" s="5" customFormat="1" ht="13.5" customHeight="1">
      <c r="A263" s="41" t="s">
        <v>155</v>
      </c>
      <c r="B263" s="51">
        <v>303809.36</v>
      </c>
      <c r="C263" s="51">
        <v>96249.56</v>
      </c>
      <c r="D263" s="28">
        <v>0</v>
      </c>
      <c r="E263" s="31">
        <f t="shared" si="32"/>
        <v>-207559.8</v>
      </c>
    </row>
    <row r="264" spans="1:5" s="5" customFormat="1" ht="13.5" customHeight="1">
      <c r="A264" s="41" t="s">
        <v>234</v>
      </c>
      <c r="B264" s="51">
        <v>225723.08</v>
      </c>
      <c r="C264" s="51">
        <v>96199.28</v>
      </c>
      <c r="D264" s="28">
        <v>0</v>
      </c>
      <c r="E264" s="31">
        <f t="shared" si="32"/>
        <v>-129523.79999999999</v>
      </c>
    </row>
    <row r="265" spans="1:5" ht="44.25" customHeight="1">
      <c r="A265" s="27" t="s">
        <v>277</v>
      </c>
      <c r="B265" s="64">
        <v>300000</v>
      </c>
      <c r="C265" s="64">
        <v>0</v>
      </c>
      <c r="D265" s="28">
        <f>IF(B265=0,"   ",C265/B265)</f>
        <v>0</v>
      </c>
      <c r="E265" s="65">
        <f>C265-B265</f>
        <v>-300000</v>
      </c>
    </row>
    <row r="266" spans="1:5" ht="30">
      <c r="A266" s="27" t="s">
        <v>127</v>
      </c>
      <c r="B266" s="64">
        <f>B267</f>
        <v>2000</v>
      </c>
      <c r="C266" s="64">
        <f>C267</f>
        <v>0</v>
      </c>
      <c r="D266" s="28">
        <f t="shared" si="33"/>
        <v>0</v>
      </c>
      <c r="E266" s="65">
        <f t="shared" si="32"/>
        <v>-2000</v>
      </c>
    </row>
    <row r="267" spans="1:5" s="5" customFormat="1" ht="45">
      <c r="A267" s="27" t="s">
        <v>227</v>
      </c>
      <c r="B267" s="51">
        <v>2000</v>
      </c>
      <c r="C267" s="55">
        <v>0</v>
      </c>
      <c r="D267" s="28">
        <f t="shared" si="33"/>
        <v>0</v>
      </c>
      <c r="E267" s="31">
        <f t="shared" si="32"/>
        <v>-2000</v>
      </c>
    </row>
    <row r="268" spans="1:5" s="5" customFormat="1" ht="15">
      <c r="A268" s="27" t="s">
        <v>178</v>
      </c>
      <c r="B268" s="63">
        <f>B269+B270+B271</f>
        <v>665000</v>
      </c>
      <c r="C268" s="63">
        <f>C269</f>
        <v>0</v>
      </c>
      <c r="D268" s="28">
        <f t="shared" si="33"/>
        <v>0</v>
      </c>
      <c r="E268" s="31">
        <f t="shared" si="32"/>
        <v>-665000</v>
      </c>
    </row>
    <row r="269" spans="1:5" s="5" customFormat="1" ht="30">
      <c r="A269" s="27" t="s">
        <v>179</v>
      </c>
      <c r="B269" s="64">
        <v>165000</v>
      </c>
      <c r="C269" s="64">
        <v>0</v>
      </c>
      <c r="D269" s="28">
        <f t="shared" si="33"/>
        <v>0</v>
      </c>
      <c r="E269" s="31">
        <f t="shared" si="32"/>
        <v>-165000</v>
      </c>
    </row>
    <row r="270" spans="1:5" s="5" customFormat="1" ht="30">
      <c r="A270" s="27" t="s">
        <v>180</v>
      </c>
      <c r="B270" s="64">
        <v>250000</v>
      </c>
      <c r="C270" s="64">
        <v>0</v>
      </c>
      <c r="D270" s="28">
        <f t="shared" si="33"/>
        <v>0</v>
      </c>
      <c r="E270" s="31">
        <f t="shared" si="32"/>
        <v>-250000</v>
      </c>
    </row>
    <row r="271" spans="1:5" s="5" customFormat="1" ht="15">
      <c r="A271" s="27" t="s">
        <v>181</v>
      </c>
      <c r="B271" s="64">
        <v>250000</v>
      </c>
      <c r="C271" s="64">
        <v>0</v>
      </c>
      <c r="D271" s="28">
        <f t="shared" si="33"/>
        <v>0</v>
      </c>
      <c r="E271" s="31">
        <f t="shared" si="32"/>
        <v>-250000</v>
      </c>
    </row>
    <row r="272" spans="1:5" s="5" customFormat="1" ht="15">
      <c r="A272" s="27" t="s">
        <v>8</v>
      </c>
      <c r="B272" s="51">
        <f>B273+B281+B329+B326+B316</f>
        <v>284402292.22999996</v>
      </c>
      <c r="C272" s="51">
        <f>C273+C281+C329+C326+C316</f>
        <v>246853531</v>
      </c>
      <c r="D272" s="28">
        <f aca="true" t="shared" si="34" ref="D272:D288">IF(B272=0,"   ",C272/B272)</f>
        <v>0.8679730710481273</v>
      </c>
      <c r="E272" s="31">
        <f aca="true" t="shared" si="35" ref="E272:E288">C272-B272</f>
        <v>-37548761.22999996</v>
      </c>
    </row>
    <row r="273" spans="1:5" s="5" customFormat="1" ht="15">
      <c r="A273" s="27" t="s">
        <v>37</v>
      </c>
      <c r="B273" s="51">
        <f>B274+B276+B277+B280</f>
        <v>61636404.35</v>
      </c>
      <c r="C273" s="51">
        <f>C274+C276+C277+C280</f>
        <v>47893957.57</v>
      </c>
      <c r="D273" s="28">
        <f t="shared" si="34"/>
        <v>0.7770400962722609</v>
      </c>
      <c r="E273" s="31">
        <f t="shared" si="35"/>
        <v>-13742446.780000001</v>
      </c>
    </row>
    <row r="274" spans="1:5" s="5" customFormat="1" ht="15">
      <c r="A274" s="27" t="s">
        <v>55</v>
      </c>
      <c r="B274" s="51">
        <v>58653646.78</v>
      </c>
      <c r="C274" s="55">
        <v>46593400</v>
      </c>
      <c r="D274" s="28">
        <f t="shared" si="34"/>
        <v>0.7943819789204929</v>
      </c>
      <c r="E274" s="31">
        <f t="shared" si="35"/>
        <v>-12060246.780000001</v>
      </c>
    </row>
    <row r="275" spans="1:5" s="5" customFormat="1" ht="15">
      <c r="A275" s="41" t="s">
        <v>228</v>
      </c>
      <c r="B275" s="51">
        <v>50757700</v>
      </c>
      <c r="C275" s="55">
        <v>41964700</v>
      </c>
      <c r="D275" s="28">
        <f t="shared" si="34"/>
        <v>0.8267652001568235</v>
      </c>
      <c r="E275" s="31">
        <f t="shared" si="35"/>
        <v>-8793000</v>
      </c>
    </row>
    <row r="276" spans="1:5" s="5" customFormat="1" ht="60" customHeight="1">
      <c r="A276" s="27" t="s">
        <v>182</v>
      </c>
      <c r="B276" s="51">
        <v>945000</v>
      </c>
      <c r="C276" s="55">
        <v>74800</v>
      </c>
      <c r="D276" s="28">
        <f>IF(B276=0,"   ",C276/B276)</f>
        <v>0.07915343915343916</v>
      </c>
      <c r="E276" s="31">
        <f>C276-B276</f>
        <v>-870200</v>
      </c>
    </row>
    <row r="277" spans="1:5" s="5" customFormat="1" ht="31.5" customHeight="1">
      <c r="A277" s="39" t="s">
        <v>124</v>
      </c>
      <c r="B277" s="51">
        <f>SUM(B278:B279)</f>
        <v>1225757.57</v>
      </c>
      <c r="C277" s="51">
        <f>SUM(C278:C279)</f>
        <v>1225757.57</v>
      </c>
      <c r="D277" s="28">
        <f>IF(B277=0,"   ",C277/B277)</f>
        <v>1</v>
      </c>
      <c r="E277" s="31">
        <f>C277-B277</f>
        <v>0</v>
      </c>
    </row>
    <row r="278" spans="1:5" ht="15">
      <c r="A278" s="27" t="s">
        <v>225</v>
      </c>
      <c r="B278" s="64">
        <v>1213500</v>
      </c>
      <c r="C278" s="64">
        <v>1213500</v>
      </c>
      <c r="D278" s="28">
        <f>IF(B278=0,"   ",C278/B278)</f>
        <v>1</v>
      </c>
      <c r="E278" s="65">
        <f>C278-B278</f>
        <v>0</v>
      </c>
    </row>
    <row r="279" spans="1:5" ht="15">
      <c r="A279" s="39" t="s">
        <v>176</v>
      </c>
      <c r="B279" s="64">
        <v>12257.57</v>
      </c>
      <c r="C279" s="64">
        <v>12257.57</v>
      </c>
      <c r="D279" s="28">
        <f>IF(B279=0,"   ",C279/B279)</f>
        <v>1</v>
      </c>
      <c r="E279" s="65">
        <f>C279-B279</f>
        <v>0</v>
      </c>
    </row>
    <row r="280" spans="1:5" ht="45">
      <c r="A280" s="39" t="s">
        <v>274</v>
      </c>
      <c r="B280" s="64">
        <v>812000</v>
      </c>
      <c r="C280" s="64">
        <v>0</v>
      </c>
      <c r="D280" s="28">
        <f>IF(B280=0,"   ",C280/B280)</f>
        <v>0</v>
      </c>
      <c r="E280" s="65">
        <f>C280-B280</f>
        <v>-812000</v>
      </c>
    </row>
    <row r="281" spans="1:5" s="5" customFormat="1" ht="15">
      <c r="A281" s="27" t="s">
        <v>38</v>
      </c>
      <c r="B281" s="51">
        <f>B282+B284+B285+B288+B307+B311+B315</f>
        <v>187015896.79</v>
      </c>
      <c r="C281" s="51">
        <f>C282+C284+C285+C288+C307+C311+C315</f>
        <v>170100762.99</v>
      </c>
      <c r="D281" s="28">
        <f t="shared" si="34"/>
        <v>0.9095524279468393</v>
      </c>
      <c r="E281" s="31">
        <f t="shared" si="35"/>
        <v>-16915133.799999982</v>
      </c>
    </row>
    <row r="282" spans="1:5" s="5" customFormat="1" ht="15">
      <c r="A282" s="27" t="s">
        <v>55</v>
      </c>
      <c r="B282" s="51">
        <v>140519743.41</v>
      </c>
      <c r="C282" s="51">
        <v>129283924</v>
      </c>
      <c r="D282" s="28">
        <f t="shared" si="34"/>
        <v>0.9200409911280808</v>
      </c>
      <c r="E282" s="31">
        <f t="shared" si="35"/>
        <v>-11235819.409999996</v>
      </c>
    </row>
    <row r="283" spans="1:5" s="5" customFormat="1" ht="18" customHeight="1">
      <c r="A283" s="41" t="s">
        <v>229</v>
      </c>
      <c r="B283" s="51">
        <v>124759400</v>
      </c>
      <c r="C283" s="51">
        <v>118381824</v>
      </c>
      <c r="D283" s="28">
        <f t="shared" si="34"/>
        <v>0.94888099814523</v>
      </c>
      <c r="E283" s="31">
        <f t="shared" si="35"/>
        <v>-6377576</v>
      </c>
    </row>
    <row r="284" spans="1:5" s="5" customFormat="1" ht="30">
      <c r="A284" s="39" t="s">
        <v>183</v>
      </c>
      <c r="B284" s="51">
        <v>1179600</v>
      </c>
      <c r="C284" s="55">
        <v>699700</v>
      </c>
      <c r="D284" s="28">
        <f>IF(B284=0,"   ",C284/B284)</f>
        <v>0.5931671753136657</v>
      </c>
      <c r="E284" s="31">
        <f>C284-B284</f>
        <v>-479900</v>
      </c>
    </row>
    <row r="285" spans="1:5" s="5" customFormat="1" ht="31.5" customHeight="1">
      <c r="A285" s="39" t="s">
        <v>124</v>
      </c>
      <c r="B285" s="51">
        <f>SUM(B286:B287)</f>
        <v>8674242.43</v>
      </c>
      <c r="C285" s="51">
        <f>SUM(C286:C287)</f>
        <v>8674242.43</v>
      </c>
      <c r="D285" s="28">
        <f>IF(B285=0,"   ",C285/B285)</f>
        <v>1</v>
      </c>
      <c r="E285" s="31">
        <f>C285-B285</f>
        <v>0</v>
      </c>
    </row>
    <row r="286" spans="1:5" ht="15">
      <c r="A286" s="27" t="s">
        <v>225</v>
      </c>
      <c r="B286" s="64">
        <v>8587500</v>
      </c>
      <c r="C286" s="64">
        <v>8587500</v>
      </c>
      <c r="D286" s="28">
        <f>IF(B286=0,"   ",C286/B286)</f>
        <v>1</v>
      </c>
      <c r="E286" s="65">
        <f>C286-B286</f>
        <v>0</v>
      </c>
    </row>
    <row r="287" spans="1:5" ht="15">
      <c r="A287" s="39" t="s">
        <v>176</v>
      </c>
      <c r="B287" s="64">
        <v>86742.43</v>
      </c>
      <c r="C287" s="64">
        <v>86742.43</v>
      </c>
      <c r="D287" s="28">
        <f>IF(B287=0,"   ",C287/B287)</f>
        <v>1</v>
      </c>
      <c r="E287" s="65">
        <f>C287-B287</f>
        <v>0</v>
      </c>
    </row>
    <row r="288" spans="1:5" s="5" customFormat="1" ht="15">
      <c r="A288" s="27" t="s">
        <v>111</v>
      </c>
      <c r="B288" s="51">
        <f>B289+B290+B291+B295+B298+B299+B300+B304+B303</f>
        <v>19334943.659999996</v>
      </c>
      <c r="C288" s="51">
        <f>C289+C290+C291+C295+C298+C299+C300+C304+C303</f>
        <v>14186852.86</v>
      </c>
      <c r="D288" s="28">
        <f t="shared" si="34"/>
        <v>0.7337416187743886</v>
      </c>
      <c r="E288" s="31">
        <f t="shared" si="35"/>
        <v>-5148090.799999997</v>
      </c>
    </row>
    <row r="289" spans="1:5" s="5" customFormat="1" ht="60">
      <c r="A289" s="39" t="s">
        <v>190</v>
      </c>
      <c r="B289" s="51">
        <v>8593200</v>
      </c>
      <c r="C289" s="55">
        <v>7616680</v>
      </c>
      <c r="D289" s="28">
        <f aca="true" t="shared" si="36" ref="D289:D299">IF(B289=0,"   ",C289/B289)</f>
        <v>0.8863613089419541</v>
      </c>
      <c r="E289" s="31">
        <f aca="true" t="shared" si="37" ref="E289:E298">C289-B289</f>
        <v>-976520</v>
      </c>
    </row>
    <row r="290" spans="1:5" s="5" customFormat="1" ht="152.25" customHeight="1">
      <c r="A290" s="39" t="s">
        <v>250</v>
      </c>
      <c r="B290" s="51">
        <v>367200</v>
      </c>
      <c r="C290" s="55">
        <v>179000</v>
      </c>
      <c r="D290" s="28">
        <f t="shared" si="36"/>
        <v>0.4874727668845316</v>
      </c>
      <c r="E290" s="31">
        <f t="shared" si="37"/>
        <v>-188200</v>
      </c>
    </row>
    <row r="291" spans="1:5" s="5" customFormat="1" ht="43.5" customHeight="1">
      <c r="A291" s="39" t="s">
        <v>110</v>
      </c>
      <c r="B291" s="51">
        <f>SUM(B292:B294)</f>
        <v>7345556</v>
      </c>
      <c r="C291" s="51">
        <f>SUM(C292:C294)</f>
        <v>4273074.47</v>
      </c>
      <c r="D291" s="28">
        <f t="shared" si="36"/>
        <v>0.5817224005915957</v>
      </c>
      <c r="E291" s="31">
        <f t="shared" si="37"/>
        <v>-3072481.5300000003</v>
      </c>
    </row>
    <row r="292" spans="1:5" s="5" customFormat="1" ht="15" customHeight="1">
      <c r="A292" s="41" t="s">
        <v>54</v>
      </c>
      <c r="B292" s="51">
        <v>7272100</v>
      </c>
      <c r="C292" s="51">
        <v>4230080</v>
      </c>
      <c r="D292" s="28">
        <f t="shared" si="36"/>
        <v>0.5816861704321997</v>
      </c>
      <c r="E292" s="31">
        <f t="shared" si="37"/>
        <v>-3042020</v>
      </c>
    </row>
    <row r="293" spans="1:5" s="5" customFormat="1" ht="15.75" customHeight="1">
      <c r="A293" s="41" t="s">
        <v>46</v>
      </c>
      <c r="B293" s="51">
        <v>36728</v>
      </c>
      <c r="C293" s="51">
        <v>21628.96</v>
      </c>
      <c r="D293" s="28">
        <f t="shared" si="36"/>
        <v>0.5888956654323676</v>
      </c>
      <c r="E293" s="31">
        <f t="shared" si="37"/>
        <v>-15099.04</v>
      </c>
    </row>
    <row r="294" spans="1:5" ht="15">
      <c r="A294" s="41" t="s">
        <v>176</v>
      </c>
      <c r="B294" s="64">
        <v>36728</v>
      </c>
      <c r="C294" s="64">
        <v>21365.51</v>
      </c>
      <c r="D294" s="28">
        <f t="shared" si="36"/>
        <v>0.5817226639076454</v>
      </c>
      <c r="E294" s="65">
        <f t="shared" si="37"/>
        <v>-15362.490000000002</v>
      </c>
    </row>
    <row r="295" spans="1:5" s="5" customFormat="1" ht="88.5" customHeight="1">
      <c r="A295" s="39" t="s">
        <v>121</v>
      </c>
      <c r="B295" s="51">
        <f>SUM(B296:B297)</f>
        <v>556222.22</v>
      </c>
      <c r="C295" s="51">
        <f>SUM(C296:C297)</f>
        <v>300000</v>
      </c>
      <c r="D295" s="28">
        <f t="shared" si="36"/>
        <v>0.5393527788228237</v>
      </c>
      <c r="E295" s="31">
        <f t="shared" si="37"/>
        <v>-256222.21999999997</v>
      </c>
    </row>
    <row r="296" spans="1:5" s="5" customFormat="1" ht="15.75" customHeight="1">
      <c r="A296" s="41" t="s">
        <v>46</v>
      </c>
      <c r="B296" s="51">
        <v>500600</v>
      </c>
      <c r="C296" s="51">
        <v>270000</v>
      </c>
      <c r="D296" s="28">
        <f t="shared" si="36"/>
        <v>0.5393527766679984</v>
      </c>
      <c r="E296" s="31">
        <f t="shared" si="37"/>
        <v>-230600</v>
      </c>
    </row>
    <row r="297" spans="1:5" ht="15">
      <c r="A297" s="41" t="s">
        <v>176</v>
      </c>
      <c r="B297" s="64">
        <v>55622.22</v>
      </c>
      <c r="C297" s="64">
        <v>30000</v>
      </c>
      <c r="D297" s="28">
        <f t="shared" si="36"/>
        <v>0.5393527982162524</v>
      </c>
      <c r="E297" s="65">
        <f t="shared" si="37"/>
        <v>-25622.22</v>
      </c>
    </row>
    <row r="298" spans="1:5" s="5" customFormat="1" ht="30">
      <c r="A298" s="39" t="s">
        <v>262</v>
      </c>
      <c r="B298" s="51">
        <v>199800</v>
      </c>
      <c r="C298" s="51">
        <v>199800</v>
      </c>
      <c r="D298" s="28">
        <f t="shared" si="36"/>
        <v>1</v>
      </c>
      <c r="E298" s="31">
        <f t="shared" si="37"/>
        <v>0</v>
      </c>
    </row>
    <row r="299" spans="1:5" s="5" customFormat="1" ht="32.25" customHeight="1">
      <c r="A299" s="39" t="s">
        <v>184</v>
      </c>
      <c r="B299" s="51">
        <v>308500</v>
      </c>
      <c r="C299" s="51">
        <v>0</v>
      </c>
      <c r="D299" s="28">
        <f t="shared" si="36"/>
        <v>0</v>
      </c>
      <c r="E299" s="31">
        <f aca="true" t="shared" si="38" ref="E299:E327">C299-B299</f>
        <v>-308500</v>
      </c>
    </row>
    <row r="300" spans="1:5" s="5" customFormat="1" ht="75">
      <c r="A300" s="27" t="s">
        <v>135</v>
      </c>
      <c r="B300" s="51">
        <f>B301+B302</f>
        <v>1351612.8099999998</v>
      </c>
      <c r="C300" s="51">
        <f>C301+C302</f>
        <v>1118298.39</v>
      </c>
      <c r="D300" s="28">
        <v>0</v>
      </c>
      <c r="E300" s="31">
        <f t="shared" si="38"/>
        <v>-233314.41999999993</v>
      </c>
    </row>
    <row r="301" spans="1:5" s="5" customFormat="1" ht="13.5" customHeight="1">
      <c r="A301" s="41" t="s">
        <v>54</v>
      </c>
      <c r="B301" s="51">
        <v>1338096.68</v>
      </c>
      <c r="C301" s="51">
        <v>1107115.38</v>
      </c>
      <c r="D301" s="28">
        <v>0</v>
      </c>
      <c r="E301" s="31">
        <f t="shared" si="38"/>
        <v>-230981.30000000005</v>
      </c>
    </row>
    <row r="302" spans="1:5" s="5" customFormat="1" ht="13.5" customHeight="1">
      <c r="A302" s="41" t="s">
        <v>46</v>
      </c>
      <c r="B302" s="51">
        <v>13516.13</v>
      </c>
      <c r="C302" s="51">
        <v>11183.01</v>
      </c>
      <c r="D302" s="28">
        <v>0</v>
      </c>
      <c r="E302" s="31">
        <f t="shared" si="38"/>
        <v>-2333.119999999999</v>
      </c>
    </row>
    <row r="303" spans="1:5" s="5" customFormat="1" ht="60">
      <c r="A303" s="39" t="s">
        <v>283</v>
      </c>
      <c r="B303" s="51">
        <v>500000</v>
      </c>
      <c r="C303" s="51">
        <v>500000</v>
      </c>
      <c r="D303" s="28">
        <f>IF(B303=0,"   ",C303/B303)</f>
        <v>1</v>
      </c>
      <c r="E303" s="31">
        <f>C303-B303</f>
        <v>0</v>
      </c>
    </row>
    <row r="304" spans="1:5" s="5" customFormat="1" ht="75" customHeight="1">
      <c r="A304" s="27" t="s">
        <v>186</v>
      </c>
      <c r="B304" s="51">
        <f>B305+B306</f>
        <v>112852.63</v>
      </c>
      <c r="C304" s="51">
        <f>C305+C306</f>
        <v>0</v>
      </c>
      <c r="D304" s="28">
        <v>0</v>
      </c>
      <c r="E304" s="31">
        <f t="shared" si="38"/>
        <v>-112852.63</v>
      </c>
    </row>
    <row r="305" spans="1:5" s="5" customFormat="1" ht="13.5" customHeight="1">
      <c r="A305" s="41" t="s">
        <v>46</v>
      </c>
      <c r="B305" s="51">
        <v>0</v>
      </c>
      <c r="C305" s="51">
        <v>0</v>
      </c>
      <c r="D305" s="28">
        <v>0</v>
      </c>
      <c r="E305" s="31">
        <f t="shared" si="38"/>
        <v>0</v>
      </c>
    </row>
    <row r="306" spans="1:5" ht="15">
      <c r="A306" s="41" t="s">
        <v>176</v>
      </c>
      <c r="B306" s="64">
        <v>112852.63</v>
      </c>
      <c r="C306" s="64">
        <v>0</v>
      </c>
      <c r="D306" s="28">
        <f aca="true" t="shared" si="39" ref="D306:D327">IF(B306=0,"   ",C306/B306)</f>
        <v>0</v>
      </c>
      <c r="E306" s="65">
        <f t="shared" si="38"/>
        <v>-112852.63</v>
      </c>
    </row>
    <row r="307" spans="1:5" s="5" customFormat="1" ht="43.5" customHeight="1">
      <c r="A307" s="39" t="s">
        <v>185</v>
      </c>
      <c r="B307" s="51">
        <f>SUM(B308:B310)</f>
        <v>2753272</v>
      </c>
      <c r="C307" s="51">
        <f>SUM(C308:C310)</f>
        <v>2753272</v>
      </c>
      <c r="D307" s="28">
        <f t="shared" si="39"/>
        <v>1</v>
      </c>
      <c r="E307" s="31">
        <f t="shared" si="38"/>
        <v>0</v>
      </c>
    </row>
    <row r="308" spans="1:5" s="5" customFormat="1" ht="15" customHeight="1">
      <c r="A308" s="41" t="s">
        <v>54</v>
      </c>
      <c r="B308" s="51">
        <v>2725700</v>
      </c>
      <c r="C308" s="51">
        <v>2725700</v>
      </c>
      <c r="D308" s="28">
        <f t="shared" si="39"/>
        <v>1</v>
      </c>
      <c r="E308" s="31">
        <f t="shared" si="38"/>
        <v>0</v>
      </c>
    </row>
    <row r="309" spans="1:5" s="5" customFormat="1" ht="15.75" customHeight="1">
      <c r="A309" s="41" t="s">
        <v>46</v>
      </c>
      <c r="B309" s="51">
        <v>13786</v>
      </c>
      <c r="C309" s="51">
        <v>13786</v>
      </c>
      <c r="D309" s="28">
        <f t="shared" si="39"/>
        <v>1</v>
      </c>
      <c r="E309" s="31">
        <f t="shared" si="38"/>
        <v>0</v>
      </c>
    </row>
    <row r="310" spans="1:5" ht="15">
      <c r="A310" s="41" t="s">
        <v>176</v>
      </c>
      <c r="B310" s="64">
        <v>13786</v>
      </c>
      <c r="C310" s="64">
        <v>13786</v>
      </c>
      <c r="D310" s="28">
        <f t="shared" si="39"/>
        <v>1</v>
      </c>
      <c r="E310" s="65">
        <f t="shared" si="38"/>
        <v>0</v>
      </c>
    </row>
    <row r="311" spans="1:5" s="5" customFormat="1" ht="75" customHeight="1">
      <c r="A311" s="39" t="s">
        <v>251</v>
      </c>
      <c r="B311" s="51">
        <f>SUM(B312:B314)</f>
        <v>14223986.32</v>
      </c>
      <c r="C311" s="51">
        <f>SUM(C312:C314)</f>
        <v>14223986.32</v>
      </c>
      <c r="D311" s="28">
        <f t="shared" si="39"/>
        <v>1</v>
      </c>
      <c r="E311" s="31">
        <f t="shared" si="38"/>
        <v>0</v>
      </c>
    </row>
    <row r="312" spans="1:5" s="5" customFormat="1" ht="15.75" customHeight="1">
      <c r="A312" s="41" t="s">
        <v>46</v>
      </c>
      <c r="B312" s="51">
        <v>9700000</v>
      </c>
      <c r="C312" s="51">
        <v>9700000</v>
      </c>
      <c r="D312" s="28">
        <f t="shared" si="39"/>
        <v>1</v>
      </c>
      <c r="E312" s="31">
        <f t="shared" si="38"/>
        <v>0</v>
      </c>
    </row>
    <row r="313" spans="1:5" ht="15">
      <c r="A313" s="41" t="s">
        <v>252</v>
      </c>
      <c r="B313" s="64">
        <v>510526.32</v>
      </c>
      <c r="C313" s="64">
        <v>510526.32</v>
      </c>
      <c r="D313" s="28">
        <f t="shared" si="39"/>
        <v>1</v>
      </c>
      <c r="E313" s="65">
        <f t="shared" si="38"/>
        <v>0</v>
      </c>
    </row>
    <row r="314" spans="1:5" ht="15">
      <c r="A314" s="41" t="s">
        <v>253</v>
      </c>
      <c r="B314" s="64">
        <v>4013460</v>
      </c>
      <c r="C314" s="64">
        <v>4013460</v>
      </c>
      <c r="D314" s="28">
        <f t="shared" si="39"/>
        <v>1</v>
      </c>
      <c r="E314" s="65">
        <f t="shared" si="38"/>
        <v>0</v>
      </c>
    </row>
    <row r="315" spans="1:5" s="5" customFormat="1" ht="15">
      <c r="A315" s="39" t="s">
        <v>76</v>
      </c>
      <c r="B315" s="51">
        <v>330108.97</v>
      </c>
      <c r="C315" s="51">
        <v>278785.38</v>
      </c>
      <c r="D315" s="28">
        <f>IF(B315=0,"   ",C315/B315)</f>
        <v>0.8445253093243725</v>
      </c>
      <c r="E315" s="31">
        <f>C315-B315</f>
        <v>-51323.58999999997</v>
      </c>
    </row>
    <row r="316" spans="1:5" s="5" customFormat="1" ht="15">
      <c r="A316" s="27" t="s">
        <v>87</v>
      </c>
      <c r="B316" s="51">
        <f>B317+B324+B318+B321+B325</f>
        <v>31092371.09</v>
      </c>
      <c r="C316" s="51">
        <f>C317+C324+C318+C321+C325</f>
        <v>25712279.54</v>
      </c>
      <c r="D316" s="28">
        <f t="shared" si="39"/>
        <v>0.8269642564593487</v>
      </c>
      <c r="E316" s="31">
        <f t="shared" si="38"/>
        <v>-5380091.550000001</v>
      </c>
    </row>
    <row r="317" spans="1:5" s="5" customFormat="1" ht="15">
      <c r="A317" s="27" t="s">
        <v>55</v>
      </c>
      <c r="B317" s="51">
        <v>24684083.05</v>
      </c>
      <c r="C317" s="55">
        <v>21863800</v>
      </c>
      <c r="D317" s="28">
        <f t="shared" si="39"/>
        <v>0.8857448727470555</v>
      </c>
      <c r="E317" s="31">
        <f t="shared" si="38"/>
        <v>-2820283.0500000007</v>
      </c>
    </row>
    <row r="318" spans="1:5" s="5" customFormat="1" ht="101.25" customHeight="1">
      <c r="A318" s="39" t="s">
        <v>254</v>
      </c>
      <c r="B318" s="51">
        <f>SUM(B319:B320)</f>
        <v>2409578.95</v>
      </c>
      <c r="C318" s="51">
        <f>SUM(C319:C320)</f>
        <v>1648736.84</v>
      </c>
      <c r="D318" s="28">
        <f t="shared" si="39"/>
        <v>0.6842427138567093</v>
      </c>
      <c r="E318" s="31">
        <f t="shared" si="38"/>
        <v>-760842.1100000001</v>
      </c>
    </row>
    <row r="319" spans="1:5" ht="15">
      <c r="A319" s="27" t="s">
        <v>255</v>
      </c>
      <c r="B319" s="64">
        <v>2289100</v>
      </c>
      <c r="C319" s="64">
        <v>1566300</v>
      </c>
      <c r="D319" s="28">
        <f t="shared" si="39"/>
        <v>0.6842427154776987</v>
      </c>
      <c r="E319" s="65">
        <f t="shared" si="38"/>
        <v>-722800</v>
      </c>
    </row>
    <row r="320" spans="1:5" ht="15">
      <c r="A320" s="27" t="s">
        <v>256</v>
      </c>
      <c r="B320" s="64">
        <v>120478.95</v>
      </c>
      <c r="C320" s="64">
        <v>82436.84</v>
      </c>
      <c r="D320" s="28">
        <f t="shared" si="39"/>
        <v>0.6842426830579118</v>
      </c>
      <c r="E320" s="65">
        <f t="shared" si="38"/>
        <v>-38042.11</v>
      </c>
    </row>
    <row r="321" spans="1:5" s="5" customFormat="1" ht="31.5" customHeight="1">
      <c r="A321" s="39" t="s">
        <v>124</v>
      </c>
      <c r="B321" s="51">
        <f>SUM(B322:B323)</f>
        <v>580909.09</v>
      </c>
      <c r="C321" s="51">
        <f>SUM(C322:C323)</f>
        <v>580909.09</v>
      </c>
      <c r="D321" s="28">
        <f t="shared" si="39"/>
        <v>1</v>
      </c>
      <c r="E321" s="31">
        <f t="shared" si="38"/>
        <v>0</v>
      </c>
    </row>
    <row r="322" spans="1:5" ht="15">
      <c r="A322" s="27" t="s">
        <v>255</v>
      </c>
      <c r="B322" s="64">
        <v>575100</v>
      </c>
      <c r="C322" s="64">
        <v>575100</v>
      </c>
      <c r="D322" s="28">
        <f t="shared" si="39"/>
        <v>1</v>
      </c>
      <c r="E322" s="65">
        <f t="shared" si="38"/>
        <v>0</v>
      </c>
    </row>
    <row r="323" spans="1:5" ht="15">
      <c r="A323" s="27" t="s">
        <v>256</v>
      </c>
      <c r="B323" s="64">
        <v>5809.09</v>
      </c>
      <c r="C323" s="64">
        <v>5809.09</v>
      </c>
      <c r="D323" s="28">
        <f t="shared" si="39"/>
        <v>1</v>
      </c>
      <c r="E323" s="65">
        <f t="shared" si="38"/>
        <v>0</v>
      </c>
    </row>
    <row r="324" spans="1:5" s="5" customFormat="1" ht="27" customHeight="1">
      <c r="A324" s="39" t="s">
        <v>102</v>
      </c>
      <c r="B324" s="64">
        <v>3367800</v>
      </c>
      <c r="C324" s="64">
        <v>1568833.61</v>
      </c>
      <c r="D324" s="28">
        <f t="shared" si="39"/>
        <v>0.4658333659956055</v>
      </c>
      <c r="E324" s="31">
        <f t="shared" si="38"/>
        <v>-1798966.39</v>
      </c>
    </row>
    <row r="325" spans="1:5" s="5" customFormat="1" ht="28.5" customHeight="1">
      <c r="A325" s="39" t="s">
        <v>275</v>
      </c>
      <c r="B325" s="64">
        <v>50000</v>
      </c>
      <c r="C325" s="64">
        <v>50000</v>
      </c>
      <c r="D325" s="28">
        <f t="shared" si="39"/>
        <v>1</v>
      </c>
      <c r="E325" s="31">
        <f t="shared" si="38"/>
        <v>0</v>
      </c>
    </row>
    <row r="326" spans="1:5" s="5" customFormat="1" ht="15">
      <c r="A326" s="39" t="s">
        <v>39</v>
      </c>
      <c r="B326" s="51">
        <f>B327+B328</f>
        <v>214120</v>
      </c>
      <c r="C326" s="51">
        <f>C327+C328</f>
        <v>194120</v>
      </c>
      <c r="D326" s="28">
        <f t="shared" si="39"/>
        <v>0.9065944330282085</v>
      </c>
      <c r="E326" s="31">
        <f t="shared" si="38"/>
        <v>-20000</v>
      </c>
    </row>
    <row r="327" spans="1:5" s="5" customFormat="1" ht="15">
      <c r="A327" s="27" t="s">
        <v>239</v>
      </c>
      <c r="B327" s="51">
        <v>120000</v>
      </c>
      <c r="C327" s="51">
        <v>100000</v>
      </c>
      <c r="D327" s="28">
        <f t="shared" si="39"/>
        <v>0.8333333333333334</v>
      </c>
      <c r="E327" s="31">
        <f t="shared" si="38"/>
        <v>-20000</v>
      </c>
    </row>
    <row r="328" spans="1:5" s="5" customFormat="1" ht="30">
      <c r="A328" s="27" t="s">
        <v>132</v>
      </c>
      <c r="B328" s="51">
        <v>94120</v>
      </c>
      <c r="C328" s="51">
        <v>94120</v>
      </c>
      <c r="D328" s="28">
        <f aca="true" t="shared" si="40" ref="D328:D335">IF(B328=0,"   ",C328/B328)</f>
        <v>1</v>
      </c>
      <c r="E328" s="31">
        <f aca="true" t="shared" si="41" ref="E328:E335">C328-B328</f>
        <v>0</v>
      </c>
    </row>
    <row r="329" spans="1:5" s="5" customFormat="1" ht="15">
      <c r="A329" s="27" t="s">
        <v>40</v>
      </c>
      <c r="B329" s="51">
        <f>B330+B331+B332</f>
        <v>4443500</v>
      </c>
      <c r="C329" s="51">
        <f>C330+C331+C332</f>
        <v>2952410.9</v>
      </c>
      <c r="D329" s="28">
        <f t="shared" si="40"/>
        <v>0.664433644649488</v>
      </c>
      <c r="E329" s="31">
        <f t="shared" si="41"/>
        <v>-1491089.1</v>
      </c>
    </row>
    <row r="330" spans="1:5" s="5" customFormat="1" ht="30" customHeight="1">
      <c r="A330" s="27" t="s">
        <v>191</v>
      </c>
      <c r="B330" s="51">
        <v>3058900</v>
      </c>
      <c r="C330" s="55">
        <v>1661901.9</v>
      </c>
      <c r="D330" s="28">
        <f t="shared" si="40"/>
        <v>0.5433005001798031</v>
      </c>
      <c r="E330" s="31">
        <f t="shared" si="41"/>
        <v>-1396998.1</v>
      </c>
    </row>
    <row r="331" spans="1:5" s="5" customFormat="1" ht="30">
      <c r="A331" s="27" t="s">
        <v>118</v>
      </c>
      <c r="B331" s="51">
        <v>1373100</v>
      </c>
      <c r="C331" s="51">
        <v>1290509</v>
      </c>
      <c r="D331" s="28">
        <f>IF(B331=0,"   ",C331/B331)</f>
        <v>0.9398507027893088</v>
      </c>
      <c r="E331" s="31">
        <f>C331-B331</f>
        <v>-82591</v>
      </c>
    </row>
    <row r="332" spans="1:5" s="5" customFormat="1" ht="30">
      <c r="A332" s="27" t="s">
        <v>131</v>
      </c>
      <c r="B332" s="51">
        <v>11500</v>
      </c>
      <c r="C332" s="51">
        <v>0</v>
      </c>
      <c r="D332" s="28">
        <f>IF(B332=0,"   ",C332/B332)</f>
        <v>0</v>
      </c>
      <c r="E332" s="31">
        <f>C332-B332</f>
        <v>-11500</v>
      </c>
    </row>
    <row r="333" spans="1:5" s="5" customFormat="1" ht="15">
      <c r="A333" s="27" t="s">
        <v>48</v>
      </c>
      <c r="B333" s="50">
        <f>SUM(B334,)</f>
        <v>42313587.25</v>
      </c>
      <c r="C333" s="50">
        <f>SUM(C334,)</f>
        <v>31908763.04</v>
      </c>
      <c r="D333" s="28">
        <f t="shared" si="40"/>
        <v>0.754102053590363</v>
      </c>
      <c r="E333" s="31">
        <f t="shared" si="41"/>
        <v>-10404824.21</v>
      </c>
    </row>
    <row r="334" spans="1:5" s="5" customFormat="1" ht="13.5" customHeight="1">
      <c r="A334" s="27" t="s">
        <v>41</v>
      </c>
      <c r="B334" s="51">
        <f>B336+B339+B354+B335+B343+B347+B350+B353+B355+B356</f>
        <v>42313587.25</v>
      </c>
      <c r="C334" s="51">
        <f>C336+C339+C354+C335+C343+C347+C350+C353+C355+C356</f>
        <v>31908763.04</v>
      </c>
      <c r="D334" s="28">
        <f t="shared" si="40"/>
        <v>0.754102053590363</v>
      </c>
      <c r="E334" s="31">
        <f t="shared" si="41"/>
        <v>-10404824.21</v>
      </c>
    </row>
    <row r="335" spans="1:5" s="5" customFormat="1" ht="15">
      <c r="A335" s="27" t="s">
        <v>55</v>
      </c>
      <c r="B335" s="51">
        <v>32286960.85</v>
      </c>
      <c r="C335" s="51">
        <v>22042031.58</v>
      </c>
      <c r="D335" s="28">
        <f t="shared" si="40"/>
        <v>0.6826914333127764</v>
      </c>
      <c r="E335" s="31">
        <f t="shared" si="41"/>
        <v>-10244929.270000003</v>
      </c>
    </row>
    <row r="336" spans="1:5" ht="30.75" customHeight="1">
      <c r="A336" s="27" t="s">
        <v>109</v>
      </c>
      <c r="B336" s="51">
        <f>SUM(B337:B338)</f>
        <v>45368.42</v>
      </c>
      <c r="C336" s="51">
        <f>SUM(C337:C338)</f>
        <v>45368.42</v>
      </c>
      <c r="D336" s="28">
        <f aca="true" t="shared" si="42" ref="D336:D341">IF(B336=0,"   ",C336/B336)</f>
        <v>1</v>
      </c>
      <c r="E336" s="65">
        <f aca="true" t="shared" si="43" ref="E336:E341">C336-B336</f>
        <v>0</v>
      </c>
    </row>
    <row r="337" spans="1:5" s="5" customFormat="1" ht="13.5" customHeight="1">
      <c r="A337" s="41" t="s">
        <v>46</v>
      </c>
      <c r="B337" s="64">
        <v>43100</v>
      </c>
      <c r="C337" s="64">
        <v>43100</v>
      </c>
      <c r="D337" s="28">
        <f t="shared" si="42"/>
        <v>1</v>
      </c>
      <c r="E337" s="31">
        <f t="shared" si="43"/>
        <v>0</v>
      </c>
    </row>
    <row r="338" spans="1:5" ht="14.25" customHeight="1">
      <c r="A338" s="41" t="s">
        <v>176</v>
      </c>
      <c r="B338" s="64">
        <v>2268.42</v>
      </c>
      <c r="C338" s="64">
        <v>2268.42</v>
      </c>
      <c r="D338" s="28">
        <f t="shared" si="42"/>
        <v>1</v>
      </c>
      <c r="E338" s="65">
        <f t="shared" si="43"/>
        <v>0</v>
      </c>
    </row>
    <row r="339" spans="1:5" s="5" customFormat="1" ht="29.25" customHeight="1">
      <c r="A339" s="27" t="s">
        <v>115</v>
      </c>
      <c r="B339" s="51">
        <f>B340+B341+B342</f>
        <v>175000</v>
      </c>
      <c r="C339" s="51">
        <f>C340+C341+C342</f>
        <v>175000</v>
      </c>
      <c r="D339" s="28">
        <f t="shared" si="42"/>
        <v>1</v>
      </c>
      <c r="E339" s="31">
        <f t="shared" si="43"/>
        <v>0</v>
      </c>
    </row>
    <row r="340" spans="1:5" s="5" customFormat="1" ht="13.5" customHeight="1">
      <c r="A340" s="41" t="s">
        <v>54</v>
      </c>
      <c r="B340" s="51">
        <v>100000</v>
      </c>
      <c r="C340" s="51">
        <v>100000</v>
      </c>
      <c r="D340" s="28">
        <f t="shared" si="42"/>
        <v>1</v>
      </c>
      <c r="E340" s="31">
        <f t="shared" si="43"/>
        <v>0</v>
      </c>
    </row>
    <row r="341" spans="1:5" s="5" customFormat="1" ht="13.5" customHeight="1">
      <c r="A341" s="41" t="s">
        <v>46</v>
      </c>
      <c r="B341" s="51">
        <v>50000</v>
      </c>
      <c r="C341" s="51">
        <v>50000</v>
      </c>
      <c r="D341" s="28">
        <f t="shared" si="42"/>
        <v>1</v>
      </c>
      <c r="E341" s="31">
        <f t="shared" si="43"/>
        <v>0</v>
      </c>
    </row>
    <row r="342" spans="1:5" ht="14.25" customHeight="1">
      <c r="A342" s="41" t="s">
        <v>176</v>
      </c>
      <c r="B342" s="64">
        <v>25000</v>
      </c>
      <c r="C342" s="64">
        <v>25000</v>
      </c>
      <c r="D342" s="28">
        <f aca="true" t="shared" si="44" ref="D342:D354">IF(B342=0,"   ",C342/B342)</f>
        <v>1</v>
      </c>
      <c r="E342" s="65">
        <f aca="true" t="shared" si="45" ref="E342:E354">C342-B342</f>
        <v>0</v>
      </c>
    </row>
    <row r="343" spans="1:5" s="5" customFormat="1" ht="60">
      <c r="A343" s="39" t="s">
        <v>237</v>
      </c>
      <c r="B343" s="51">
        <f>B344+B345+B346</f>
        <v>1307694.94</v>
      </c>
      <c r="C343" s="51">
        <f>C344+C345+C346</f>
        <v>1169999.9999999998</v>
      </c>
      <c r="D343" s="28">
        <f t="shared" si="44"/>
        <v>0.8947040813662549</v>
      </c>
      <c r="E343" s="31">
        <f t="shared" si="45"/>
        <v>-137694.94000000018</v>
      </c>
    </row>
    <row r="344" spans="1:5" s="5" customFormat="1" ht="13.5" customHeight="1">
      <c r="A344" s="41" t="s">
        <v>54</v>
      </c>
      <c r="B344" s="51">
        <v>1281800</v>
      </c>
      <c r="C344" s="51">
        <v>1146831.69</v>
      </c>
      <c r="D344" s="28">
        <f t="shared" si="44"/>
        <v>0.8947040801997191</v>
      </c>
      <c r="E344" s="31">
        <f t="shared" si="45"/>
        <v>-134968.31000000006</v>
      </c>
    </row>
    <row r="345" spans="1:5" s="5" customFormat="1" ht="13.5" customHeight="1">
      <c r="A345" s="41" t="s">
        <v>46</v>
      </c>
      <c r="B345" s="51">
        <v>12947.47</v>
      </c>
      <c r="C345" s="51">
        <v>11584.16</v>
      </c>
      <c r="D345" s="28">
        <f t="shared" si="44"/>
        <v>0.8947045252856349</v>
      </c>
      <c r="E345" s="31">
        <f t="shared" si="45"/>
        <v>-1363.3099999999995</v>
      </c>
    </row>
    <row r="346" spans="1:5" ht="14.25" customHeight="1">
      <c r="A346" s="41" t="s">
        <v>238</v>
      </c>
      <c r="B346" s="64">
        <v>12947.47</v>
      </c>
      <c r="C346" s="64">
        <v>11584.15</v>
      </c>
      <c r="D346" s="28">
        <f t="shared" si="44"/>
        <v>0.8947037529339709</v>
      </c>
      <c r="E346" s="65">
        <f t="shared" si="45"/>
        <v>-1363.3199999999997</v>
      </c>
    </row>
    <row r="347" spans="1:5" s="5" customFormat="1" ht="92.25" customHeight="1">
      <c r="A347" s="39" t="s">
        <v>258</v>
      </c>
      <c r="B347" s="51">
        <f>SUM(B348:B349)</f>
        <v>4344421.05</v>
      </c>
      <c r="C347" s="51">
        <f>SUM(C348:C349)</f>
        <v>4344421.05</v>
      </c>
      <c r="D347" s="28">
        <f t="shared" si="44"/>
        <v>1</v>
      </c>
      <c r="E347" s="31">
        <f t="shared" si="45"/>
        <v>0</v>
      </c>
    </row>
    <row r="348" spans="1:5" ht="15">
      <c r="A348" s="27" t="s">
        <v>255</v>
      </c>
      <c r="B348" s="64">
        <v>4127200</v>
      </c>
      <c r="C348" s="64">
        <v>4127200</v>
      </c>
      <c r="D348" s="28">
        <f t="shared" si="44"/>
        <v>1</v>
      </c>
      <c r="E348" s="65">
        <f t="shared" si="45"/>
        <v>0</v>
      </c>
    </row>
    <row r="349" spans="1:5" ht="15">
      <c r="A349" s="27" t="s">
        <v>256</v>
      </c>
      <c r="B349" s="64">
        <v>217221.05</v>
      </c>
      <c r="C349" s="64">
        <v>217221.05</v>
      </c>
      <c r="D349" s="28">
        <f t="shared" si="44"/>
        <v>1</v>
      </c>
      <c r="E349" s="65">
        <f t="shared" si="45"/>
        <v>0</v>
      </c>
    </row>
    <row r="350" spans="1:5" s="5" customFormat="1" ht="44.25" customHeight="1">
      <c r="A350" s="39" t="s">
        <v>259</v>
      </c>
      <c r="B350" s="51">
        <f>SUM(B351:B352)</f>
        <v>2706565.66</v>
      </c>
      <c r="C350" s="51">
        <f>SUM(C351:C352)</f>
        <v>2706565.66</v>
      </c>
      <c r="D350" s="28">
        <f t="shared" si="44"/>
        <v>1</v>
      </c>
      <c r="E350" s="31">
        <f t="shared" si="45"/>
        <v>0</v>
      </c>
    </row>
    <row r="351" spans="1:5" ht="15">
      <c r="A351" s="27" t="s">
        <v>255</v>
      </c>
      <c r="B351" s="64">
        <v>2679500</v>
      </c>
      <c r="C351" s="64">
        <v>2679500</v>
      </c>
      <c r="D351" s="28">
        <f t="shared" si="44"/>
        <v>1</v>
      </c>
      <c r="E351" s="65">
        <f t="shared" si="45"/>
        <v>0</v>
      </c>
    </row>
    <row r="352" spans="1:5" ht="15">
      <c r="A352" s="27" t="s">
        <v>256</v>
      </c>
      <c r="B352" s="64">
        <v>27065.66</v>
      </c>
      <c r="C352" s="64">
        <v>27065.66</v>
      </c>
      <c r="D352" s="28">
        <f t="shared" si="44"/>
        <v>1</v>
      </c>
      <c r="E352" s="65">
        <f t="shared" si="45"/>
        <v>0</v>
      </c>
    </row>
    <row r="353" spans="1:5" s="5" customFormat="1" ht="45.75" customHeight="1">
      <c r="A353" s="27" t="s">
        <v>257</v>
      </c>
      <c r="B353" s="51">
        <v>550000</v>
      </c>
      <c r="C353" s="55">
        <v>550000</v>
      </c>
      <c r="D353" s="28">
        <f>IF(B353=0,"   ",C353/B353)</f>
        <v>1</v>
      </c>
      <c r="E353" s="31">
        <f>C353-B353</f>
        <v>0</v>
      </c>
    </row>
    <row r="354" spans="1:5" s="5" customFormat="1" ht="45.75" customHeight="1">
      <c r="A354" s="27" t="s">
        <v>138</v>
      </c>
      <c r="B354" s="51">
        <v>278000</v>
      </c>
      <c r="C354" s="55">
        <v>255800</v>
      </c>
      <c r="D354" s="28">
        <f t="shared" si="44"/>
        <v>0.9201438848920863</v>
      </c>
      <c r="E354" s="31">
        <f t="shared" si="45"/>
        <v>-22200</v>
      </c>
    </row>
    <row r="355" spans="1:5" s="5" customFormat="1" ht="102.75" customHeight="1">
      <c r="A355" s="27" t="s">
        <v>276</v>
      </c>
      <c r="B355" s="51">
        <v>319576.33</v>
      </c>
      <c r="C355" s="55">
        <v>319576.33</v>
      </c>
      <c r="D355" s="28">
        <f>IF(B355=0,"   ",C355/B355)</f>
        <v>1</v>
      </c>
      <c r="E355" s="31">
        <f>C355-B355</f>
        <v>0</v>
      </c>
    </row>
    <row r="356" spans="1:5" ht="44.25" customHeight="1">
      <c r="A356" s="27" t="s">
        <v>277</v>
      </c>
      <c r="B356" s="64">
        <v>300000</v>
      </c>
      <c r="C356" s="64">
        <v>300000</v>
      </c>
      <c r="D356" s="28">
        <f>IF(B356=0,"   ",C356/B356)</f>
        <v>1</v>
      </c>
      <c r="E356" s="65">
        <f>C356-B356</f>
        <v>0</v>
      </c>
    </row>
    <row r="357" spans="1:5" ht="15.75" customHeight="1">
      <c r="A357" s="27" t="s">
        <v>9</v>
      </c>
      <c r="B357" s="51">
        <f>SUM(B358,B359,B370,)</f>
        <v>16558331.42</v>
      </c>
      <c r="C357" s="51">
        <f>SUM(C358,C359,C370,)</f>
        <v>15277273.65</v>
      </c>
      <c r="D357" s="28">
        <f aca="true" t="shared" si="46" ref="D357:D381">IF(B357=0,"   ",C357/B357)</f>
        <v>0.9226336436017537</v>
      </c>
      <c r="E357" s="31">
        <f aca="true" t="shared" si="47" ref="E357:E381">C357-B357</f>
        <v>-1281057.7699999996</v>
      </c>
    </row>
    <row r="358" spans="1:5" ht="14.25" customHeight="1">
      <c r="A358" s="27" t="s">
        <v>42</v>
      </c>
      <c r="B358" s="51">
        <v>109000</v>
      </c>
      <c r="C358" s="55">
        <v>63314.83</v>
      </c>
      <c r="D358" s="28">
        <f t="shared" si="46"/>
        <v>0.58087</v>
      </c>
      <c r="E358" s="31">
        <f t="shared" si="47"/>
        <v>-45685.17</v>
      </c>
    </row>
    <row r="359" spans="1:5" s="5" customFormat="1" ht="13.5" customHeight="1">
      <c r="A359" s="27" t="s">
        <v>30</v>
      </c>
      <c r="B359" s="51">
        <f>B360+B364+B369+B368+B367</f>
        <v>3821583.08</v>
      </c>
      <c r="C359" s="51">
        <f>C360+C364+C369+C368+C367</f>
        <v>2804534.73</v>
      </c>
      <c r="D359" s="28">
        <f t="shared" si="46"/>
        <v>0.733867266860518</v>
      </c>
      <c r="E359" s="31">
        <f t="shared" si="47"/>
        <v>-1017048.3500000001</v>
      </c>
    </row>
    <row r="360" spans="1:5" s="5" customFormat="1" ht="42" customHeight="1">
      <c r="A360" s="39" t="s">
        <v>105</v>
      </c>
      <c r="B360" s="51">
        <f>B362+B361+B363</f>
        <v>621787.88</v>
      </c>
      <c r="C360" s="51">
        <f>C362+C361+C363</f>
        <v>621787.88</v>
      </c>
      <c r="D360" s="28">
        <f t="shared" si="46"/>
        <v>1</v>
      </c>
      <c r="E360" s="31">
        <f t="shared" si="47"/>
        <v>0</v>
      </c>
    </row>
    <row r="361" spans="1:5" s="5" customFormat="1" ht="13.5" customHeight="1">
      <c r="A361" s="41" t="s">
        <v>54</v>
      </c>
      <c r="B361" s="51">
        <v>606900</v>
      </c>
      <c r="C361" s="51">
        <v>606900</v>
      </c>
      <c r="D361" s="28">
        <f t="shared" si="46"/>
        <v>1</v>
      </c>
      <c r="E361" s="31">
        <f t="shared" si="47"/>
        <v>0</v>
      </c>
    </row>
    <row r="362" spans="1:5" s="5" customFormat="1" ht="13.5" customHeight="1">
      <c r="A362" s="41" t="s">
        <v>46</v>
      </c>
      <c r="B362" s="51">
        <v>6130.3</v>
      </c>
      <c r="C362" s="51">
        <v>6130.3</v>
      </c>
      <c r="D362" s="28">
        <f t="shared" si="46"/>
        <v>1</v>
      </c>
      <c r="E362" s="31">
        <f t="shared" si="47"/>
        <v>0</v>
      </c>
    </row>
    <row r="363" spans="1:5" s="5" customFormat="1" ht="13.5" customHeight="1">
      <c r="A363" s="41" t="s">
        <v>176</v>
      </c>
      <c r="B363" s="51">
        <v>8757.58</v>
      </c>
      <c r="C363" s="51">
        <v>8757.58</v>
      </c>
      <c r="D363" s="28">
        <f t="shared" si="46"/>
        <v>1</v>
      </c>
      <c r="E363" s="31">
        <f t="shared" si="47"/>
        <v>0</v>
      </c>
    </row>
    <row r="364" spans="1:5" s="5" customFormat="1" ht="27" customHeight="1">
      <c r="A364" s="27" t="s">
        <v>231</v>
      </c>
      <c r="B364" s="51">
        <f>B365+B366</f>
        <v>2394700</v>
      </c>
      <c r="C364" s="51">
        <f>C365+C366</f>
        <v>1822324</v>
      </c>
      <c r="D364" s="28">
        <f t="shared" si="46"/>
        <v>0.7609821689564454</v>
      </c>
      <c r="E364" s="31">
        <f t="shared" si="47"/>
        <v>-572376</v>
      </c>
    </row>
    <row r="365" spans="1:5" s="5" customFormat="1" ht="13.5" customHeight="1">
      <c r="A365" s="41" t="s">
        <v>84</v>
      </c>
      <c r="B365" s="51">
        <v>666900</v>
      </c>
      <c r="C365" s="51">
        <v>467640</v>
      </c>
      <c r="D365" s="28">
        <f t="shared" si="46"/>
        <v>0.7012145748987855</v>
      </c>
      <c r="E365" s="31">
        <f t="shared" si="47"/>
        <v>-199260</v>
      </c>
    </row>
    <row r="366" spans="1:5" s="5" customFormat="1" ht="13.5" customHeight="1">
      <c r="A366" s="41" t="s">
        <v>83</v>
      </c>
      <c r="B366" s="51">
        <v>1727800</v>
      </c>
      <c r="C366" s="51">
        <v>1354684</v>
      </c>
      <c r="D366" s="28">
        <f t="shared" si="46"/>
        <v>0.7840513948373654</v>
      </c>
      <c r="E366" s="31">
        <f t="shared" si="47"/>
        <v>-373116</v>
      </c>
    </row>
    <row r="367" spans="1:5" s="5" customFormat="1" ht="91.5" customHeight="1">
      <c r="A367" s="27" t="s">
        <v>280</v>
      </c>
      <c r="B367" s="51">
        <v>205865.1</v>
      </c>
      <c r="C367" s="51">
        <v>205865.1</v>
      </c>
      <c r="D367" s="28">
        <f>IF(B367=0,"   ",C367/B367)</f>
        <v>1</v>
      </c>
      <c r="E367" s="31">
        <f>C367-B367</f>
        <v>0</v>
      </c>
    </row>
    <row r="368" spans="1:5" s="5" customFormat="1" ht="75.75" customHeight="1">
      <c r="A368" s="27" t="s">
        <v>263</v>
      </c>
      <c r="B368" s="51">
        <v>549230.1</v>
      </c>
      <c r="C368" s="51">
        <v>149557.75</v>
      </c>
      <c r="D368" s="28">
        <f>IF(B368=0,"   ",C368/B368)</f>
        <v>0.2723043584100726</v>
      </c>
      <c r="E368" s="31">
        <f>C368-B368</f>
        <v>-399672.35</v>
      </c>
    </row>
    <row r="369" spans="1:5" s="5" customFormat="1" ht="13.5" customHeight="1">
      <c r="A369" s="27" t="s">
        <v>282</v>
      </c>
      <c r="B369" s="51">
        <v>50000</v>
      </c>
      <c r="C369" s="51">
        <v>5000</v>
      </c>
      <c r="D369" s="28">
        <f>IF(B369=0,"   ",C369/B369)</f>
        <v>0.1</v>
      </c>
      <c r="E369" s="31">
        <f>C369-B369</f>
        <v>-45000</v>
      </c>
    </row>
    <row r="370" spans="1:5" s="5" customFormat="1" ht="14.25" customHeight="1">
      <c r="A370" s="27" t="s">
        <v>31</v>
      </c>
      <c r="B370" s="51">
        <f>B371+B375+B379</f>
        <v>12627748.34</v>
      </c>
      <c r="C370" s="51">
        <f>C371+C375+C379</f>
        <v>12409424.09</v>
      </c>
      <c r="D370" s="28">
        <f t="shared" si="46"/>
        <v>0.9827107538001506</v>
      </c>
      <c r="E370" s="31">
        <f t="shared" si="47"/>
        <v>-218324.25</v>
      </c>
    </row>
    <row r="371" spans="1:5" s="5" customFormat="1" ht="27" customHeight="1">
      <c r="A371" s="27" t="s">
        <v>43</v>
      </c>
      <c r="B371" s="51">
        <f>B373+B372+B374</f>
        <v>8344248.34</v>
      </c>
      <c r="C371" s="51">
        <f>C373+C372+C374</f>
        <v>8316000</v>
      </c>
      <c r="D371" s="28">
        <f aca="true" t="shared" si="48" ref="D371:D377">IF(B371=0,"   ",C371/B371)</f>
        <v>0.9966146333559387</v>
      </c>
      <c r="E371" s="31">
        <f aca="true" t="shared" si="49" ref="E371:E378">C371-B371</f>
        <v>-28248.33999999985</v>
      </c>
    </row>
    <row r="372" spans="1:5" s="5" customFormat="1" ht="13.5" customHeight="1">
      <c r="A372" s="41" t="s">
        <v>54</v>
      </c>
      <c r="B372" s="51">
        <v>4747049.77</v>
      </c>
      <c r="C372" s="51">
        <v>4747049.77</v>
      </c>
      <c r="D372" s="28">
        <f t="shared" si="48"/>
        <v>1</v>
      </c>
      <c r="E372" s="31">
        <f t="shared" si="49"/>
        <v>0</v>
      </c>
    </row>
    <row r="373" spans="1:5" s="5" customFormat="1" ht="13.5" customHeight="1">
      <c r="A373" s="41" t="s">
        <v>46</v>
      </c>
      <c r="B373" s="51">
        <v>2501198.57</v>
      </c>
      <c r="C373" s="51">
        <v>2501198.57</v>
      </c>
      <c r="D373" s="28">
        <f t="shared" si="48"/>
        <v>1</v>
      </c>
      <c r="E373" s="31">
        <f t="shared" si="49"/>
        <v>0</v>
      </c>
    </row>
    <row r="374" spans="1:5" s="5" customFormat="1" ht="13.5" customHeight="1">
      <c r="A374" s="41" t="s">
        <v>176</v>
      </c>
      <c r="B374" s="51">
        <v>1096000</v>
      </c>
      <c r="C374" s="51">
        <v>1067751.66</v>
      </c>
      <c r="D374" s="28">
        <f t="shared" si="48"/>
        <v>0.9742259671532846</v>
      </c>
      <c r="E374" s="31">
        <f t="shared" si="49"/>
        <v>-28248.340000000084</v>
      </c>
    </row>
    <row r="375" spans="1:5" s="5" customFormat="1" ht="16.5" customHeight="1">
      <c r="A375" s="27" t="s">
        <v>69</v>
      </c>
      <c r="B375" s="51">
        <f>B376+B377+B378</f>
        <v>3971100</v>
      </c>
      <c r="C375" s="51">
        <f>C376+C377+C378</f>
        <v>3971100</v>
      </c>
      <c r="D375" s="28">
        <f t="shared" si="48"/>
        <v>1</v>
      </c>
      <c r="E375" s="31">
        <f t="shared" si="49"/>
        <v>0</v>
      </c>
    </row>
    <row r="376" spans="1:5" s="5" customFormat="1" ht="14.25" customHeight="1">
      <c r="A376" s="41" t="s">
        <v>54</v>
      </c>
      <c r="B376" s="51">
        <v>2620926</v>
      </c>
      <c r="C376" s="51">
        <v>2620926</v>
      </c>
      <c r="D376" s="28">
        <f t="shared" si="48"/>
        <v>1</v>
      </c>
      <c r="E376" s="31">
        <f t="shared" si="49"/>
        <v>0</v>
      </c>
    </row>
    <row r="377" spans="1:5" s="5" customFormat="1" ht="13.5" customHeight="1">
      <c r="A377" s="41" t="s">
        <v>46</v>
      </c>
      <c r="B377" s="51">
        <v>1350174</v>
      </c>
      <c r="C377" s="51">
        <v>1350174</v>
      </c>
      <c r="D377" s="28">
        <f t="shared" si="48"/>
        <v>1</v>
      </c>
      <c r="E377" s="31">
        <f t="shared" si="49"/>
        <v>0</v>
      </c>
    </row>
    <row r="378" spans="1:5" s="5" customFormat="1" ht="13.5" customHeight="1">
      <c r="A378" s="41" t="s">
        <v>176</v>
      </c>
      <c r="B378" s="51">
        <v>0</v>
      </c>
      <c r="C378" s="51">
        <v>0</v>
      </c>
      <c r="D378" s="28">
        <v>0</v>
      </c>
      <c r="E378" s="31">
        <f t="shared" si="49"/>
        <v>0</v>
      </c>
    </row>
    <row r="379" spans="1:5" s="5" customFormat="1" ht="29.25" customHeight="1">
      <c r="A379" s="27" t="s">
        <v>230</v>
      </c>
      <c r="B379" s="51">
        <v>312400</v>
      </c>
      <c r="C379" s="55">
        <v>122324.09</v>
      </c>
      <c r="D379" s="28">
        <f t="shared" si="46"/>
        <v>0.3915623879641485</v>
      </c>
      <c r="E379" s="31">
        <f t="shared" si="47"/>
        <v>-190075.91</v>
      </c>
    </row>
    <row r="380" spans="1:5" s="5" customFormat="1" ht="16.5" customHeight="1">
      <c r="A380" s="27" t="s">
        <v>44</v>
      </c>
      <c r="B380" s="51">
        <f>B381</f>
        <v>587000</v>
      </c>
      <c r="C380" s="51">
        <f>C381</f>
        <v>362928.1</v>
      </c>
      <c r="D380" s="28">
        <f t="shared" si="46"/>
        <v>0.618276149914821</v>
      </c>
      <c r="E380" s="31">
        <f t="shared" si="47"/>
        <v>-224071.90000000002</v>
      </c>
    </row>
    <row r="381" spans="1:5" ht="14.25" customHeight="1">
      <c r="A381" s="27" t="s">
        <v>192</v>
      </c>
      <c r="B381" s="51">
        <v>587000</v>
      </c>
      <c r="C381" s="55">
        <v>362928.1</v>
      </c>
      <c r="D381" s="28">
        <f t="shared" si="46"/>
        <v>0.618276149914821</v>
      </c>
      <c r="E381" s="31">
        <f t="shared" si="47"/>
        <v>-224071.90000000002</v>
      </c>
    </row>
    <row r="382" spans="1:5" s="5" customFormat="1" ht="14.25">
      <c r="A382" s="56" t="s">
        <v>10</v>
      </c>
      <c r="B382" s="57">
        <f>B137+B155+B157+B169+B222+B272+B333+B357+B380+B268</f>
        <v>589318477.9499999</v>
      </c>
      <c r="C382" s="57">
        <f>C137+C155+C157+C169+C222+C272+C333+C357+C380+C268</f>
        <v>466465647.27000004</v>
      </c>
      <c r="D382" s="58">
        <f>IF(B382=0,"   ",C382/B382)</f>
        <v>0.7915340596355386</v>
      </c>
      <c r="E382" s="59">
        <f>C382-B382</f>
        <v>-122852830.67999989</v>
      </c>
    </row>
    <row r="383" spans="1:5" s="5" customFormat="1" ht="14.25">
      <c r="A383" s="56" t="s">
        <v>47</v>
      </c>
      <c r="B383" s="57">
        <f>B135-B382</f>
        <v>-45223208.75999987</v>
      </c>
      <c r="C383" s="57">
        <f>C135-C382</f>
        <v>9680429.719999969</v>
      </c>
      <c r="D383" s="58">
        <f>IF(B383=0,"   ",C383/B383)</f>
        <v>-0.21405888669630077</v>
      </c>
      <c r="E383" s="59">
        <f>C383-B383</f>
        <v>54903638.47999984</v>
      </c>
    </row>
    <row r="384" spans="1:5" s="5" customFormat="1" ht="12.75" hidden="1">
      <c r="A384" s="33" t="s">
        <v>11</v>
      </c>
      <c r="B384" s="34"/>
      <c r="C384" s="35"/>
      <c r="D384" s="36" t="str">
        <f>IF(B384=0,"   ",C384/B384)</f>
        <v>   </v>
      </c>
      <c r="E384" s="37">
        <f>C384-B384</f>
        <v>0</v>
      </c>
    </row>
    <row r="385" spans="1:5" s="5" customFormat="1" ht="12.75" hidden="1">
      <c r="A385" s="24" t="s">
        <v>12</v>
      </c>
      <c r="B385" s="25">
        <v>1122919</v>
      </c>
      <c r="C385" s="26">
        <v>815256</v>
      </c>
      <c r="D385" s="22">
        <f>IF(B385=0,"   ",C385/B385)</f>
        <v>0.7260149663510903</v>
      </c>
      <c r="E385" s="23">
        <f>C385-B385</f>
        <v>-307663</v>
      </c>
    </row>
    <row r="386" spans="1:5" s="5" customFormat="1" ht="12.75" hidden="1">
      <c r="A386" s="24" t="s">
        <v>13</v>
      </c>
      <c r="B386" s="25">
        <v>1700000</v>
      </c>
      <c r="C386" s="60">
        <v>1700000</v>
      </c>
      <c r="D386" s="61">
        <f>IF(B386=0,"   ",C386/B386)</f>
        <v>1</v>
      </c>
      <c r="E386" s="62">
        <f>C386-B386</f>
        <v>0</v>
      </c>
    </row>
    <row r="387" spans="1:5" s="5" customFormat="1" ht="15.75">
      <c r="A387" s="69" t="s">
        <v>96</v>
      </c>
      <c r="B387" s="20"/>
      <c r="C387" s="19"/>
      <c r="D387" s="22"/>
      <c r="E387" s="23"/>
    </row>
    <row r="388" spans="1:5" s="5" customFormat="1" ht="15.75">
      <c r="A388" s="70" t="s">
        <v>97</v>
      </c>
      <c r="B388" s="63">
        <f>B9+B17+B18+B52+B87+B89+B41+B47</f>
        <v>70268005</v>
      </c>
      <c r="C388" s="63">
        <f>C9+C17+C18+C52+C87+C89+C41+C47</f>
        <v>63283744.21000001</v>
      </c>
      <c r="D388" s="28">
        <f>IF(B388=0,"   ",C388/B388)</f>
        <v>0.9006053923119065</v>
      </c>
      <c r="E388" s="31">
        <f>C388-B388</f>
        <v>-6984260.789999992</v>
      </c>
    </row>
    <row r="389" spans="1:5" s="5" customFormat="1" ht="31.5">
      <c r="A389" s="70" t="s">
        <v>261</v>
      </c>
      <c r="B389" s="63">
        <v>2272877.69</v>
      </c>
      <c r="C389" s="63">
        <v>2272877.69</v>
      </c>
      <c r="D389" s="28">
        <f>IF(B389=0,"   ",C389/B389)</f>
        <v>1</v>
      </c>
      <c r="E389" s="31">
        <f>C389-B389</f>
        <v>0</v>
      </c>
    </row>
    <row r="390" spans="1:5" s="5" customFormat="1" ht="16.5" thickBot="1">
      <c r="A390" s="76" t="s">
        <v>98</v>
      </c>
      <c r="B390" s="79">
        <f>B187</f>
        <v>72540882.69</v>
      </c>
      <c r="C390" s="79">
        <f>C187</f>
        <v>59240943.379999995</v>
      </c>
      <c r="D390" s="77">
        <f>IF(B390=0,"   ",C390/B390)</f>
        <v>0.8166559488001178</v>
      </c>
      <c r="E390" s="78">
        <f>C390-B390</f>
        <v>-13299939.310000002</v>
      </c>
    </row>
    <row r="391" spans="1:5" s="5" customFormat="1" ht="12.75">
      <c r="A391" s="46"/>
      <c r="B391" s="46"/>
      <c r="C391" s="47"/>
      <c r="D391" s="48"/>
      <c r="E391" s="49"/>
    </row>
    <row r="392" spans="1:5" s="5" customFormat="1" ht="18" customHeight="1">
      <c r="A392" s="46"/>
      <c r="B392" s="73"/>
      <c r="C392" s="73"/>
      <c r="D392" s="48"/>
      <c r="E392" s="49"/>
    </row>
    <row r="393" spans="1:5" s="5" customFormat="1" ht="16.5">
      <c r="A393" s="42" t="s">
        <v>112</v>
      </c>
      <c r="B393" s="46"/>
      <c r="C393" s="47"/>
      <c r="D393" s="48"/>
      <c r="E393" s="49"/>
    </row>
    <row r="394" spans="1:5" s="5" customFormat="1" ht="15.75" customHeight="1">
      <c r="A394" s="42" t="s">
        <v>195</v>
      </c>
      <c r="C394" s="83" t="s">
        <v>113</v>
      </c>
      <c r="D394" s="83"/>
      <c r="E394" s="49"/>
    </row>
    <row r="395" spans="1:5" s="5" customFormat="1" ht="15.75" customHeight="1">
      <c r="A395" s="42"/>
      <c r="C395" s="74"/>
      <c r="D395" s="74"/>
      <c r="E395" s="49"/>
    </row>
    <row r="396" spans="1:5" s="5" customFormat="1" ht="16.5">
      <c r="A396" s="72"/>
      <c r="B396" s="71"/>
      <c r="C396" s="71"/>
      <c r="D396" s="48"/>
      <c r="E396" s="49"/>
    </row>
    <row r="397" spans="1:5" s="5" customFormat="1" ht="16.5">
      <c r="A397" s="72"/>
      <c r="B397" s="71"/>
      <c r="C397" s="71"/>
      <c r="D397" s="48"/>
      <c r="E397" s="49"/>
    </row>
    <row r="398" spans="1:5" s="5" customFormat="1" ht="16.5">
      <c r="A398" s="72"/>
      <c r="B398" s="71"/>
      <c r="C398" s="71"/>
      <c r="D398" s="48"/>
      <c r="E398" s="49"/>
    </row>
    <row r="399" spans="1:5" s="5" customFormat="1" ht="16.5">
      <c r="A399" s="72"/>
      <c r="B399" s="71"/>
      <c r="C399" s="71"/>
      <c r="D399" s="48"/>
      <c r="E399" s="49"/>
    </row>
    <row r="400" spans="1:5" s="5" customFormat="1" ht="16.5">
      <c r="A400" s="42"/>
      <c r="B400" s="71"/>
      <c r="C400" s="71"/>
      <c r="D400" s="48"/>
      <c r="E400" s="49"/>
    </row>
    <row r="401" spans="1:5" s="5" customFormat="1" ht="16.5">
      <c r="A401" s="72"/>
      <c r="B401" s="71"/>
      <c r="C401" s="71"/>
      <c r="D401" s="48"/>
      <c r="E401" s="49"/>
    </row>
    <row r="402" spans="1:5" s="5" customFormat="1" ht="16.5">
      <c r="A402" s="72"/>
      <c r="B402" s="71"/>
      <c r="C402" s="71"/>
      <c r="D402" s="48"/>
      <c r="E402" s="49"/>
    </row>
    <row r="403" spans="1:5" s="5" customFormat="1" ht="16.5">
      <c r="A403" s="42"/>
      <c r="B403" s="71"/>
      <c r="C403" s="71"/>
      <c r="D403" s="48"/>
      <c r="E403" s="49"/>
    </row>
    <row r="404" spans="1:5" s="5" customFormat="1" ht="16.5">
      <c r="A404" s="42"/>
      <c r="C404" s="71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72"/>
      <c r="B406" s="71"/>
      <c r="C406" s="71"/>
      <c r="D406" s="48"/>
      <c r="E406" s="49"/>
    </row>
    <row r="407" spans="1:5" s="5" customFormat="1" ht="16.5">
      <c r="A407" s="42"/>
      <c r="B407" s="71"/>
      <c r="C407" s="71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C422" s="42"/>
      <c r="D422" s="48"/>
      <c r="E422" s="49"/>
    </row>
    <row r="423" spans="1:5" s="5" customFormat="1" ht="16.5">
      <c r="A423" s="42"/>
      <c r="C423" s="42"/>
      <c r="D423" s="48"/>
      <c r="E423" s="49"/>
    </row>
    <row r="424" spans="1:5" s="5" customFormat="1" ht="16.5">
      <c r="A424" s="42"/>
      <c r="C424" s="42"/>
      <c r="D424" s="48"/>
      <c r="E424" s="49"/>
    </row>
    <row r="425" spans="1:5" s="5" customFormat="1" ht="16.5">
      <c r="A425" s="42"/>
      <c r="C425" s="42"/>
      <c r="D425" s="48"/>
      <c r="E425" s="49"/>
    </row>
    <row r="426" spans="1:5" s="5" customFormat="1" ht="16.5">
      <c r="A426" s="42"/>
      <c r="C426" s="42"/>
      <c r="D426" s="48"/>
      <c r="E426" s="49"/>
    </row>
    <row r="427" spans="1:5" s="5" customFormat="1" ht="16.5">
      <c r="A427" s="42"/>
      <c r="C427" s="42"/>
      <c r="D427" s="48"/>
      <c r="E427" s="49"/>
    </row>
    <row r="428" spans="1:5" s="5" customFormat="1" ht="16.5">
      <c r="A428" s="42"/>
      <c r="C428" s="42"/>
      <c r="D428" s="48"/>
      <c r="E428" s="49"/>
    </row>
    <row r="429" spans="1:5" s="5" customFormat="1" ht="16.5">
      <c r="A429" s="42"/>
      <c r="C429" s="42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42"/>
      <c r="C431" s="42"/>
      <c r="D431" s="48"/>
      <c r="E431" s="49"/>
    </row>
    <row r="432" spans="1:5" s="5" customFormat="1" ht="16.5">
      <c r="A432" s="42"/>
      <c r="C432" s="42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B443" s="46"/>
      <c r="C443" s="47"/>
      <c r="D443" s="48"/>
      <c r="E443" s="49"/>
    </row>
    <row r="444" spans="1:5" s="5" customFormat="1" ht="13.5" customHeight="1">
      <c r="A444" s="42"/>
      <c r="C444" s="42"/>
      <c r="D444" s="48"/>
      <c r="E444" s="49"/>
    </row>
    <row r="454" ht="4.5" customHeight="1"/>
    <row r="455" ht="12.75" hidden="1"/>
  </sheetData>
  <sheetProtection/>
  <mergeCells count="2">
    <mergeCell ref="A1:E1"/>
    <mergeCell ref="C394:D394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2023-08-02T11:01:31Z</cp:lastPrinted>
  <dcterms:created xsi:type="dcterms:W3CDTF">2001-03-21T05:21:19Z</dcterms:created>
  <dcterms:modified xsi:type="dcterms:W3CDTF">2023-11-02T14:01:55Z</dcterms:modified>
  <cp:category/>
  <cp:version/>
  <cp:contentType/>
  <cp:contentStatus/>
</cp:coreProperties>
</file>