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/>
  </bookViews>
  <sheets>
    <sheet name="01.02.2023" sheetId="29" r:id="rId1"/>
  </sheets>
  <definedNames>
    <definedName name="_xlnm.Print_Area" localSheetId="0">'01.02.2023'!$A$1:$F$282</definedName>
  </definedNames>
  <calcPr calcId="125725"/>
</workbook>
</file>

<file path=xl/calcChain.xml><?xml version="1.0" encoding="utf-8"?>
<calcChain xmlns="http://schemas.openxmlformats.org/spreadsheetml/2006/main">
  <c r="B34" i="29"/>
  <c r="B58"/>
  <c r="B63"/>
  <c r="B78"/>
  <c r="B93"/>
  <c r="E121"/>
  <c r="B225"/>
  <c r="C200"/>
  <c r="C78" l="1"/>
  <c r="C51"/>
  <c r="F67"/>
  <c r="E67"/>
  <c r="E120"/>
  <c r="F120"/>
  <c r="E122"/>
  <c r="F122"/>
  <c r="E123"/>
  <c r="F123"/>
  <c r="E124"/>
  <c r="F124"/>
  <c r="E125"/>
  <c r="F125"/>
  <c r="E126"/>
  <c r="F126"/>
  <c r="E127"/>
  <c r="F127"/>
  <c r="E143"/>
  <c r="E191"/>
  <c r="F191"/>
  <c r="E192"/>
  <c r="F192"/>
  <c r="E193"/>
  <c r="F193"/>
  <c r="E194"/>
  <c r="F194"/>
  <c r="E217"/>
  <c r="F217"/>
  <c r="F227"/>
  <c r="F228"/>
  <c r="F229"/>
  <c r="F230"/>
  <c r="F231"/>
  <c r="F232"/>
  <c r="F233"/>
  <c r="E227"/>
  <c r="E228"/>
  <c r="E229"/>
  <c r="E230"/>
  <c r="E231"/>
  <c r="E232"/>
  <c r="E233"/>
  <c r="C63"/>
  <c r="B51"/>
  <c r="C34"/>
  <c r="C225"/>
  <c r="B89"/>
  <c r="B200"/>
  <c r="B188" s="1"/>
  <c r="E189"/>
  <c r="F189"/>
  <c r="C140"/>
  <c r="B140"/>
  <c r="F119"/>
  <c r="E119"/>
  <c r="C93" l="1"/>
  <c r="F118"/>
  <c r="E118"/>
  <c r="F117"/>
  <c r="E117"/>
  <c r="B109"/>
  <c r="C109"/>
  <c r="F110"/>
  <c r="F111"/>
  <c r="F112"/>
  <c r="E110"/>
  <c r="E111"/>
  <c r="E112"/>
  <c r="F84"/>
  <c r="E84"/>
  <c r="F79"/>
  <c r="E79"/>
  <c r="F68"/>
  <c r="E68"/>
  <c r="F65"/>
  <c r="F66"/>
  <c r="E66"/>
  <c r="E65"/>
  <c r="F39"/>
  <c r="F40"/>
  <c r="F38"/>
  <c r="E40"/>
  <c r="E39"/>
  <c r="E38"/>
  <c r="F37"/>
  <c r="E37"/>
  <c r="F36"/>
  <c r="E36"/>
  <c r="C8"/>
  <c r="B8"/>
  <c r="C113"/>
  <c r="F113" s="1"/>
  <c r="E83"/>
  <c r="F83"/>
  <c r="B272"/>
  <c r="F216"/>
  <c r="E216"/>
  <c r="B113"/>
  <c r="C89"/>
  <c r="C6"/>
  <c r="C9"/>
  <c r="C14"/>
  <c r="C19"/>
  <c r="C23"/>
  <c r="C25"/>
  <c r="C188"/>
  <c r="E178"/>
  <c r="F178"/>
  <c r="D8"/>
  <c r="C243"/>
  <c r="C239"/>
  <c r="C236"/>
  <c r="C58"/>
  <c r="B6"/>
  <c r="B255"/>
  <c r="E148"/>
  <c r="D134"/>
  <c r="F278"/>
  <c r="E278"/>
  <c r="F277"/>
  <c r="E277"/>
  <c r="F276"/>
  <c r="E276"/>
  <c r="F275"/>
  <c r="E275"/>
  <c r="F274"/>
  <c r="E274"/>
  <c r="F273"/>
  <c r="E273"/>
  <c r="C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C261"/>
  <c r="B261"/>
  <c r="F260"/>
  <c r="E260"/>
  <c r="F259"/>
  <c r="E259"/>
  <c r="F258"/>
  <c r="E258"/>
  <c r="F257"/>
  <c r="E257"/>
  <c r="F256"/>
  <c r="E256"/>
  <c r="C255"/>
  <c r="F254"/>
  <c r="E254"/>
  <c r="F253"/>
  <c r="E253"/>
  <c r="C252"/>
  <c r="B252"/>
  <c r="F251"/>
  <c r="E251"/>
  <c r="F250"/>
  <c r="E250"/>
  <c r="F249"/>
  <c r="E249"/>
  <c r="F246"/>
  <c r="E246"/>
  <c r="F245"/>
  <c r="E245"/>
  <c r="F244"/>
  <c r="E244"/>
  <c r="B243"/>
  <c r="F242"/>
  <c r="E242"/>
  <c r="F241"/>
  <c r="E241"/>
  <c r="F240"/>
  <c r="E240"/>
  <c r="D239"/>
  <c r="B239"/>
  <c r="F238"/>
  <c r="E238"/>
  <c r="F237"/>
  <c r="E237"/>
  <c r="B236"/>
  <c r="F235"/>
  <c r="E235"/>
  <c r="F234"/>
  <c r="E234"/>
  <c r="F226"/>
  <c r="E226"/>
  <c r="F223"/>
  <c r="E223"/>
  <c r="F222"/>
  <c r="E222"/>
  <c r="F221"/>
  <c r="E221"/>
  <c r="F220"/>
  <c r="E220"/>
  <c r="F219"/>
  <c r="E219"/>
  <c r="F218"/>
  <c r="E218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199"/>
  <c r="E199"/>
  <c r="F198"/>
  <c r="E198"/>
  <c r="F197"/>
  <c r="E197"/>
  <c r="F196"/>
  <c r="E196"/>
  <c r="F195"/>
  <c r="E195"/>
  <c r="F190"/>
  <c r="E190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F147"/>
  <c r="E147"/>
  <c r="F146"/>
  <c r="E146"/>
  <c r="F145"/>
  <c r="E145"/>
  <c r="F142"/>
  <c r="E142"/>
  <c r="F141"/>
  <c r="E141"/>
  <c r="F139"/>
  <c r="E139"/>
  <c r="F138"/>
  <c r="E138"/>
  <c r="F137"/>
  <c r="E137"/>
  <c r="F136"/>
  <c r="E136"/>
  <c r="F135"/>
  <c r="E135"/>
  <c r="C134"/>
  <c r="B134"/>
  <c r="B88" s="1"/>
  <c r="F133"/>
  <c r="E133"/>
  <c r="F132"/>
  <c r="E132"/>
  <c r="F131"/>
  <c r="E131"/>
  <c r="F130"/>
  <c r="E130"/>
  <c r="F129"/>
  <c r="E129"/>
  <c r="F128"/>
  <c r="E128"/>
  <c r="F116"/>
  <c r="E116"/>
  <c r="F115"/>
  <c r="E115"/>
  <c r="F114"/>
  <c r="E114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C94"/>
  <c r="F94" s="1"/>
  <c r="B94"/>
  <c r="F92"/>
  <c r="E92"/>
  <c r="F91"/>
  <c r="E91"/>
  <c r="F90"/>
  <c r="E90"/>
  <c r="F85"/>
  <c r="E85"/>
  <c r="F82"/>
  <c r="E82"/>
  <c r="F81"/>
  <c r="E81"/>
  <c r="F80"/>
  <c r="E80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4"/>
  <c r="E64"/>
  <c r="F62"/>
  <c r="E62"/>
  <c r="F61"/>
  <c r="E61"/>
  <c r="F60"/>
  <c r="E60"/>
  <c r="F59"/>
  <c r="E59"/>
  <c r="F57"/>
  <c r="E57"/>
  <c r="F56"/>
  <c r="E56"/>
  <c r="F55"/>
  <c r="E55"/>
  <c r="F54"/>
  <c r="E54"/>
  <c r="F53"/>
  <c r="E53"/>
  <c r="F52"/>
  <c r="E52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35"/>
  <c r="E35"/>
  <c r="F32"/>
  <c r="E32"/>
  <c r="F31"/>
  <c r="E31"/>
  <c r="F30"/>
  <c r="E30"/>
  <c r="F29"/>
  <c r="E29"/>
  <c r="F28"/>
  <c r="E28"/>
  <c r="F27"/>
  <c r="E27"/>
  <c r="F26"/>
  <c r="E26"/>
  <c r="B25"/>
  <c r="F24"/>
  <c r="E24"/>
  <c r="F23"/>
  <c r="B23"/>
  <c r="E23" s="1"/>
  <c r="F22"/>
  <c r="E22"/>
  <c r="F21"/>
  <c r="E21"/>
  <c r="F20"/>
  <c r="E20"/>
  <c r="B19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F89"/>
  <c r="F6" l="1"/>
  <c r="B87"/>
  <c r="E239"/>
  <c r="E94"/>
  <c r="E109"/>
  <c r="E255"/>
  <c r="F109"/>
  <c r="F243"/>
  <c r="E134"/>
  <c r="E6"/>
  <c r="E58"/>
  <c r="F58"/>
  <c r="F239"/>
  <c r="F134"/>
  <c r="E89"/>
  <c r="E8"/>
  <c r="B279"/>
  <c r="E78"/>
  <c r="F200"/>
  <c r="F272"/>
  <c r="D279"/>
  <c r="F261"/>
  <c r="F255"/>
  <c r="F252"/>
  <c r="F78"/>
  <c r="F51"/>
  <c r="F19"/>
  <c r="E243"/>
  <c r="E200"/>
  <c r="F140"/>
  <c r="E140"/>
  <c r="E113"/>
  <c r="C88"/>
  <c r="E272"/>
  <c r="C279"/>
  <c r="E261"/>
  <c r="E25"/>
  <c r="E9"/>
  <c r="F236"/>
  <c r="E236"/>
  <c r="E225"/>
  <c r="F225"/>
  <c r="E188"/>
  <c r="E63"/>
  <c r="B33"/>
  <c r="E51"/>
  <c r="C33"/>
  <c r="F34"/>
  <c r="E34"/>
  <c r="F25"/>
  <c r="C5"/>
  <c r="E19"/>
  <c r="E14"/>
  <c r="B5"/>
  <c r="F9"/>
  <c r="F8"/>
  <c r="E252"/>
  <c r="F188"/>
  <c r="F63"/>
  <c r="F14"/>
  <c r="E279" l="1"/>
  <c r="E93"/>
  <c r="F279"/>
  <c r="E33"/>
  <c r="B4"/>
  <c r="B86" s="1"/>
  <c r="B247" s="1"/>
  <c r="B280" s="1"/>
  <c r="F33"/>
  <c r="C4"/>
  <c r="C86" s="1"/>
  <c r="E5"/>
  <c r="D86"/>
  <c r="F93"/>
  <c r="F5"/>
  <c r="E88"/>
  <c r="F88"/>
  <c r="C87"/>
  <c r="D247" l="1"/>
  <c r="D280" s="1"/>
  <c r="E86"/>
  <c r="F86"/>
  <c r="F4"/>
  <c r="E4"/>
  <c r="F87"/>
  <c r="E87"/>
  <c r="C247"/>
  <c r="C280" l="1"/>
  <c r="F247"/>
  <c r="E247"/>
</calcChain>
</file>

<file path=xl/sharedStrings.xml><?xml version="1.0" encoding="utf-8"?>
<sst xmlns="http://schemas.openxmlformats.org/spreadsheetml/2006/main" count="287" uniqueCount="277">
  <si>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</si>
  <si>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</si>
  <si>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</si>
  <si>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</si>
  <si>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</si>
  <si>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</si>
  <si>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</si>
  <si>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</si>
  <si>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</si>
  <si>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</si>
  <si>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</si>
  <si>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</si>
  <si>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</si>
  <si>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</si>
  <si>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</si>
  <si>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</si>
  <si>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</si>
  <si>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</si>
  <si>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</si>
  <si>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</si>
  <si>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</si>
  <si>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</si>
  <si>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</si>
  <si>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</si>
  <si>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</si>
  <si>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</si>
  <si>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</si>
  <si>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</si>
  <si>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</si>
  <si>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</si>
  <si>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</si>
  <si>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</si>
  <si>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</si>
  <si>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</si>
  <si>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</si>
  <si>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</si>
  <si>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</si>
  <si>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</si>
  <si>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</si>
  <si>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</si>
  <si>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</si>
  <si>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</si>
  <si>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</si>
  <si>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</si>
  <si>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</si>
  <si>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</si>
  <si>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>Субвенции бюджетам муниципальных районов на модернизацию региональных систем общего образования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</si>
  <si>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</si>
  <si>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</si>
  <si>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</si>
  <si>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</si>
  <si>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</si>
  <si>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</si>
  <si>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Плата за размещение отходов производства и потребления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</si>
  <si>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</si>
  <si>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</si>
  <si>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</si>
  <si>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</si>
  <si>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</si>
  <si>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ежемесячное денежное вознаграждение за классное руководство</t>
  </si>
  <si>
    <t xml:space="preserve"> Субвенции бюджетам муниципальных районов на выполнение передаваемых полномочий субъектов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</si>
  <si>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</si>
  <si>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  -Водные хозяйство </t>
  </si>
  <si>
    <t>Государственная пошлина за выдачу разрешения на установку рекламной конструкции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</si>
  <si>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</si>
  <si>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</si>
  <si>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</si>
  <si>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</si>
  <si>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</si>
  <si>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</si>
  <si>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</si>
  <si>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</si>
  <si>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</si>
  <si>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>Межбюджетные трансферты, передаваемые бюджетам муниицпальных районов на государственную поддержку лучших работников муниципальных учреждений культуры, находящихся на территориях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</si>
  <si>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</si>
  <si>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Межбюджетные трансферты, передаваемые бюджетам муниицпальных районов на государственную поддержку муниципальных учреждений культуры, находящихся на территориях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</si>
  <si>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</si>
  <si>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</si>
  <si>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</si>
  <si>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Доходы, поступающие в порядке возмещения расходов, понесенных в связи с эксплуатацией имущества сельских поселений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</si>
  <si>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</si>
  <si>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мунииципальных районов на государственную поддержку муниципальных учреждений культуры, находящихся на территориях сельских поселений</t>
  </si>
  <si>
    <t xml:space="preserve">  - Другие вопросы в области жилищно-коммунального хозяйства</t>
  </si>
  <si>
    <t>Субвенции бюджетам муниципальных районов на проведение Всероссийской сельскохозяйственной переписи в 2016 году</t>
  </si>
  <si>
    <t>Доходы от сдачи в аренду имущества, составляющего казну сельских поселений (за исключением земельных участков)</t>
  </si>
  <si>
    <t>(руб.)</t>
  </si>
  <si>
    <t>ИТОГО РАСХОДОВ</t>
  </si>
  <si>
    <t>ИТОГО ДОХОДОВ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</si>
  <si>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</si>
  <si>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</si>
  <si>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</si>
  <si>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Субсидия бюджетам муниципальных районов на поддержку отрасли культуры</t>
  </si>
  <si>
    <t>Субсидии бюджетам сельских поселений на обеспечение мероприятий по переселению граждан из аварийного жилищного фонда за счет средств бюджетов</t>
  </si>
  <si>
    <t>Охрана окружающей среды</t>
  </si>
  <si>
    <t>Межбюджетные трансферты общего характера</t>
  </si>
  <si>
    <t>Прочие доходы от компенсации затрат бюджетов сельских поселений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</si>
  <si>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</si>
  <si>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</si>
  <si>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- реализация государственной политики в сфере охраны труда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</si>
  <si>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</si>
  <si>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</si>
  <si>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</si>
  <si>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финансовое обеспечение передаваемых государственных полномочий Чувашской Республики по расчету и предоставлению дотаций на выравнивание бюджетной обеспеченности поселений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</si>
  <si>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</si>
  <si>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</si>
  <si>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</si>
  <si>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- обеспечение жильем молодых семей по ФЦП «Жилище»</t>
  </si>
  <si>
    <t xml:space="preserve"> - обеспечение жильем молодых специалистов по ФЦП «Устойчивое развитие сельских территорий»</t>
  </si>
  <si>
    <t xml:space="preserve"> - комплектование книжного фонда</t>
  </si>
  <si>
    <t xml:space="preserve"> -Грант.поддержка  местных инициатив граждан по ФЦП «Устойчивое развитие сельских территорий»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</si>
  <si>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</si>
  <si>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- по вед.учету гражд.имеющий прав.на получение жил.субс.в связи с переездом из Крайнего Севера</t>
  </si>
  <si>
    <t>Субсидии бюджетам муниципальных районов на на софинансирование капитальных вложений в объекты муниципальной собственности</t>
  </si>
  <si>
    <t xml:space="preserve">   -  реализация проектов развития общественной инфраструктуры, основанных на местных инициативах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</si>
  <si>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</si>
  <si>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</si>
  <si>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ШТРАФЫ, САНКЦИИ, ВОЗМЕЩЕНИЕ УЩЕРБА</t>
  </si>
  <si>
    <t xml:space="preserve"> - обеспечение жильем молодых семей </t>
  </si>
  <si>
    <t>- повышение оплаты труда работников муниципальных учреждений культуры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</si>
  <si>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</si>
  <si>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 xml:space="preserve"> - поощрение победителей ежегодного республиканского смотра-конкурса на лучшее озеленение и благоустройство населенного пункта Чувашской Республики</t>
  </si>
  <si>
    <t xml:space="preserve">   - выравнивание обеспеченности муниципальных образований при реализации ими отдельных расходных обязательств        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</si>
  <si>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</si>
  <si>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</si>
  <si>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</si>
  <si>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 xml:space="preserve"> 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</si>
  <si>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</si>
  <si>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</si>
  <si>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</si>
  <si>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</si>
  <si>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</si>
  <si>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</si>
  <si>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НЕНАЛОГОВЫЕ ДОХОДЫ</t>
  </si>
  <si>
    <t>Невыясненные поступления, зачисляемые в бюджеты сельских поселений</t>
  </si>
  <si>
    <t>Прочие неналоговые доходы бюджетов сельских поселений</t>
  </si>
  <si>
    <t>Невыясненные поступления, зачисляемые в бюджеты муниципальных районов</t>
  </si>
  <si>
    <t>Прочие дотации бюджетам муниципальных районов</t>
  </si>
  <si>
    <t xml:space="preserve"> - мероприятия по профилактике и соблюдению правопорядка на улицах и в других общественных местах</t>
  </si>
  <si>
    <t xml:space="preserve">  - укрепление материально-технической базы муниципальных образовательных организаций </t>
  </si>
  <si>
    <t>- повышение заработной платы педагогических работников муниципальных организаций дополнительного образования детей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</si>
  <si>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</si>
  <si>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-  проведение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</si>
  <si>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</si>
  <si>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</si>
  <si>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</si>
  <si>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</si>
  <si>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Плата за размещение отходов производства</t>
  </si>
  <si>
    <t>Плата за размещение твердых коммунальных отходов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</si>
  <si>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</si>
  <si>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Субсидии бюджетам муниципальных районов на поддержку региональных проектов в сфере информационных технологий</t>
  </si>
  <si>
    <t xml:space="preserve"> - проведение организационных мероприятий, связанных с ликвидацией высокопатогенного гриппа птиц на территории Чувашской Респблики за счет средств резервного фонда Кабинета Министров Чувашской Республики</t>
  </si>
  <si>
    <t xml:space="preserve">  -  на дальнейшее развитие многоуровневой системы профилактики правонарушений</t>
  </si>
  <si>
    <t>Доходы от реализации иного имущества,находящегося в собственности поселений(за исключением имущества муниципальных бюджетных и автономных учреждений,а также имущества муниципальных унитарных предприятий,в том числе казенных),в части реализации основных средств по указанному имуществу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</si>
  <si>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</si>
  <si>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</si>
  <si>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- укрепление материально-технической базы муниципальных образовательных организаций (в части приобретения оборудования для оснащения муниципальных образовательных организаций)</t>
  </si>
  <si>
    <t xml:space="preserve"> - укрепление материально-технической базы муниципальных образовательных организаций (в части приобретения оборудования для муниципальных дошкольных образовательных организаций)</t>
  </si>
  <si>
    <t xml:space="preserve"> Прочие безвозмездные поступления</t>
  </si>
  <si>
    <t>Доходы бюджетов муниципальных районов от возврата остатков субсидий на софинансирование капитальных вложений в объекты муниципальной собственности из бюджетов поселений</t>
  </si>
  <si>
    <t>Субвенции бюджетам муниципальных районов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</si>
  <si>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- укрепление материально-технической базы муниципальных детских школ искусств</t>
  </si>
  <si>
    <t xml:space="preserve">   - Общеэкономические вопросы</t>
  </si>
  <si>
    <t>- укрепление материально-технической базы муниципальных образовательных организаций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</si>
  <si>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</si>
  <si>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- реализация комплекса мероприятий по благоустройству дворовых территорий и тротуаров</t>
  </si>
  <si>
    <t xml:space="preserve">  - реализация вопросов местного значения в сфере образования, физической культуры и спорта</t>
  </si>
  <si>
    <t xml:space="preserve"> - укрепление материально-технической базы муниципальных образовательных организаций (в части приведения в соответствие с санитарно-гигиеническими и противопожарными требованиями)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</si>
  <si>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</si>
  <si>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Государственная пошлина за выдачу и обмен паспорта гражданина Российской Федерации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</si>
  <si>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</si>
  <si>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Содержание автомобильных дорог общего пользования местного значения вне границ населенных пунктов в границах муниципального района</t>
  </si>
  <si>
    <t>Содержание автомобильных дорог общего пользования местного значения в границах населенных пунктов поселения</t>
  </si>
  <si>
    <t xml:space="preserve"> -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</si>
  <si>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 xml:space="preserve">   - укрепление материально-технической базы муниципальных архивов</t>
  </si>
  <si>
    <t xml:space="preserve">   - укрепление материально-технической базы муниципальных учреждений культурно-досугового типа</t>
  </si>
  <si>
    <t xml:space="preserve"> - 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</si>
  <si>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</si>
  <si>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</si>
  <si>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</si>
  <si>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</si>
  <si>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</si>
  <si>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муниципальных районов от возврата организациями остатков субсидий прошлых лет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</si>
  <si>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</si>
  <si>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-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</t>
  </si>
  <si>
    <t>Субсидии бюджетам муниципальных районов на обеспечение комплексного развития сельских территорий</t>
  </si>
  <si>
    <t xml:space="preserve">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</si>
  <si>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- разработка проектно-сметной документации на объекты капитального строительства, проведение государственной экспертизы проектной документации и достоверности определения сметной стоимости объектов капитального строительства</t>
  </si>
  <si>
    <t>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</si>
  <si>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реализация вопросов местного значения в сфере образования, физической культуры и спорта</t>
  </si>
  <si>
    <t xml:space="preserve"> -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</si>
  <si>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Упрощенная система налогообложения</t>
  </si>
  <si>
    <t xml:space="preserve"> - реализация отдельных полномочий в области обращения с твердыми коммунальными отходами</t>
  </si>
  <si>
    <t xml:space="preserve"> - капитальный ремонт источников водоснабжения (водонапорных башен и водозаборных скважин) в населенных пунктах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</si>
  <si>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</si>
  <si>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-  реализация мероприятий по благоустройству дворовых территорий и тротуаров</t>
  </si>
  <si>
    <t xml:space="preserve"> -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</si>
  <si>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 xml:space="preserve"> -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</si>
  <si>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 xml:space="preserve">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</si>
  <si>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</si>
  <si>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</si>
  <si>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</si>
  <si>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государственная поддержка лучших работников сельских учреждений культуры</t>
  </si>
  <si>
    <t xml:space="preserve"> - государственная поддержка лучших сельских учреждений культуры</t>
  </si>
  <si>
    <t>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</si>
  <si>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>- укрепление материально-технической базы муниципальных образовательных организаций (в части приобретения учебной мебели для учащихся начального звена)</t>
  </si>
  <si>
    <t xml:space="preserve"> - cубсидии бюджетам муниципальных районов и бюджетам городских округов Чувашской Республики на реализацию вопросов местного значения в сфере образования, культуры, физической культуры и спорта за счет дотации на поддержку мер по обеспечению сбалансированности бюджетов субъектов Российской Федерации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</si>
  <si>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</si>
  <si>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  - реализация инициативных проектов за счет дотации из федерального бюджета</t>
  </si>
  <si>
    <t xml:space="preserve"> - реализация мероприятий по благоустройству дворовых территорий и тротуаров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</si>
  <si>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</si>
  <si>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Субсидии бюджетам муниципальных районов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</si>
  <si>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</si>
  <si>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 Капитальный ремонт и ремонт автомо-бильных дорог общего пользования местного значения вне границ населен-ных пунктов в границах муниципального района или муниципального округа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</si>
  <si>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</si>
  <si>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</si>
  <si>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-стимулирование развития приоритетных подотраслей агропромышленного комплекса и развитие малых форм хозяйствования по направлениям, не обеспечиваемым софинансированием из федерального бюджета</t>
  </si>
  <si>
    <t xml:space="preserve"> - субсидии на разработку генеральных планов муниципальных образований Чувашской Республики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</si>
  <si>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</si>
  <si>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Субсидии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</si>
  <si>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>Врио начальника финансового отдела                                                                                                                                                          З.М.Айнетдинова</t>
  </si>
  <si>
    <t>План на 2022</t>
  </si>
  <si>
    <t>Субвенции бюджетам муниципальных районов на проведение Всероссийской переписи населения  2020 года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</si>
  <si>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</si>
  <si>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</si>
  <si>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 - укрепление материально-технической базы муниципальных учреждений культурно-досугового типа (в части оснащения оборудованием)</t>
  </si>
  <si>
    <t xml:space="preserve">   - 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 в рамках подпрограммы "Государственная поддержка развития образования"</t>
  </si>
  <si>
    <t xml:space="preserve"> - финансовое обеспечение повышения оплаты труда отдельным категориям работников бюджетной сферы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</si>
  <si>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</si>
  <si>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</si>
  <si>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</si>
  <si>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% исп. 2023 г. к 2022 г.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</si>
  <si>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</si>
  <si>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</si>
  <si>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</si>
  <si>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</si>
  <si>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</si>
  <si>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</si>
  <si>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</si>
  <si>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</si>
  <si>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</si>
  <si>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</si>
  <si>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</si>
  <si>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</si>
  <si>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</si>
  <si>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</si>
  <si>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</si>
  <si>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</si>
  <si>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</si>
  <si>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</si>
  <si>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</si>
  <si>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</si>
  <si>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</si>
  <si>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- государственная поддержка закупки контейнеров для раздельного накопления твердых коммунальных отходов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</si>
  <si>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</si>
  <si>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</si>
  <si>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 xml:space="preserve"> -  субсидии на разработку генеральных планов муниципальных образований Чувашской Республики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</si>
  <si>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</si>
  <si>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</si>
  <si>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</si>
  <si>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</si>
  <si>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</si>
  <si>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</si>
  <si>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</si>
  <si>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являющихся членами семей лиц, проходящих военную службу в батальоне связи "Атал", а также погибших (умерших) военнослужащих, лиц, проходивших службу в войсках национальной гвардии Российской Федерации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</si>
  <si>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</si>
  <si>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</si>
  <si>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</si>
  <si>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Межбюджетные трансферты, передаваемые бюджетам муниципальных округов на создание модельных муниципальных библиотек</t>
  </si>
  <si>
    <t>Прочие безвозмездные поступления в бюджеты муниципальных округов</t>
  </si>
  <si>
    <t xml:space="preserve"> - субсидии на оснащение объектов спортивной инфраструктуры спортивно-технологическим оборудованием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</si>
  <si>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</si>
  <si>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</si>
  <si>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ИСПОЛНЕНИЕ   КОНСОЛИДИРОВАННОГО БЮДЖЕТА  НА 01 АПРЕЛЯ 2023 г.</t>
  </si>
  <si>
    <t>Исполнено на 01.04.2023г.</t>
  </si>
  <si>
    <t>Исполнено на 01.04.2022г.</t>
  </si>
  <si>
    <t>0.00</t>
  </si>
  <si>
    <t>Прочие неналоговые доходы бюджетов муниципальных районов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</si>
</sst>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6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i/>
      <sz val="10"/>
      <name val="Arial Cyr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5" fillId="0" borderId="0"/>
    <xf numFmtId="0" fontId="6" fillId="0" borderId="0"/>
    <xf numFmtId="0" fontId="15" fillId="5" borderId="0"/>
    <xf numFmtId="0" fontId="17" fillId="5" borderId="0">
      <alignment vertical="center"/>
    </xf>
    <xf numFmtId="0" fontId="15" fillId="0" borderId="0">
      <alignment wrapText="1"/>
    </xf>
    <xf numFmtId="0" fontId="18" fillId="0" borderId="0">
      <alignment horizontal="center" vertical="center"/>
    </xf>
    <xf numFmtId="0" fontId="15" fillId="0" borderId="0"/>
    <xf numFmtId="0" fontId="19" fillId="0" borderId="0">
      <alignment horizontal="center" vertical="center" wrapText="1"/>
    </xf>
    <xf numFmtId="0" fontId="20" fillId="0" borderId="0">
      <alignment horizontal="center" wrapText="1"/>
    </xf>
    <xf numFmtId="0" fontId="17" fillId="0" borderId="0">
      <alignment vertical="center"/>
    </xf>
    <xf numFmtId="0" fontId="20" fillId="0" borderId="0">
      <alignment horizontal="center"/>
    </xf>
    <xf numFmtId="0" fontId="17" fillId="0" borderId="0">
      <alignment horizontal="center" vertical="center"/>
    </xf>
    <xf numFmtId="0" fontId="15" fillId="0" borderId="0">
      <alignment horizontal="right"/>
    </xf>
    <xf numFmtId="0" fontId="17" fillId="0" borderId="0">
      <alignment horizontal="center" vertical="center"/>
    </xf>
    <xf numFmtId="0" fontId="15" fillId="5" borderId="11"/>
    <xf numFmtId="0" fontId="17" fillId="0" borderId="0">
      <alignment vertical="center" wrapText="1"/>
    </xf>
    <xf numFmtId="0" fontId="15" fillId="0" borderId="12">
      <alignment horizontal="center" vertical="center" wrapText="1"/>
    </xf>
    <xf numFmtId="0" fontId="21" fillId="0" borderId="0">
      <alignment vertical="center"/>
    </xf>
    <xf numFmtId="0" fontId="15" fillId="5" borderId="13"/>
    <xf numFmtId="0" fontId="22" fillId="0" borderId="0">
      <alignment vertical="center" wrapText="1"/>
    </xf>
    <xf numFmtId="49" fontId="15" fillId="0" borderId="12">
      <alignment horizontal="left" vertical="top" wrapText="1" indent="2"/>
    </xf>
    <xf numFmtId="0" fontId="21" fillId="0" borderId="11">
      <alignment vertical="center"/>
    </xf>
    <xf numFmtId="49" fontId="15" fillId="0" borderId="12">
      <alignment horizontal="center" vertical="top" shrinkToFit="1"/>
    </xf>
    <xf numFmtId="0" fontId="21" fillId="0" borderId="12">
      <alignment horizontal="center" vertical="center" wrapText="1"/>
    </xf>
    <xf numFmtId="4" fontId="15" fillId="0" borderId="12">
      <alignment horizontal="right" vertical="top" shrinkToFit="1"/>
    </xf>
    <xf numFmtId="0" fontId="21" fillId="0" borderId="12">
      <alignment horizontal="center" vertical="center" wrapText="1"/>
    </xf>
    <xf numFmtId="10" fontId="15" fillId="0" borderId="12">
      <alignment horizontal="right" vertical="top" shrinkToFit="1"/>
    </xf>
    <xf numFmtId="0" fontId="17" fillId="5" borderId="13">
      <alignment vertical="center"/>
    </xf>
    <xf numFmtId="0" fontId="15" fillId="5" borderId="13">
      <alignment shrinkToFit="1"/>
    </xf>
    <xf numFmtId="49" fontId="23" fillId="0" borderId="14">
      <alignment vertical="center" wrapText="1"/>
    </xf>
    <xf numFmtId="0" fontId="24" fillId="0" borderId="12">
      <alignment horizontal="left"/>
    </xf>
    <xf numFmtId="0" fontId="17" fillId="5" borderId="15">
      <alignment vertical="center"/>
    </xf>
    <xf numFmtId="4" fontId="24" fillId="6" borderId="12">
      <alignment horizontal="right" vertical="top" shrinkToFit="1"/>
    </xf>
    <xf numFmtId="49" fontId="25" fillId="0" borderId="16">
      <alignment horizontal="left" vertical="center" wrapText="1" indent="1"/>
    </xf>
    <xf numFmtId="10" fontId="24" fillId="6" borderId="12">
      <alignment horizontal="right" vertical="top" shrinkToFit="1"/>
    </xf>
    <xf numFmtId="0" fontId="17" fillId="5" borderId="17">
      <alignment vertical="center"/>
    </xf>
    <xf numFmtId="0" fontId="15" fillId="5" borderId="15"/>
    <xf numFmtId="0" fontId="23" fillId="0" borderId="0">
      <alignment horizontal="left" vertical="center" wrapText="1"/>
    </xf>
    <xf numFmtId="0" fontId="15" fillId="0" borderId="0">
      <alignment horizontal="left" wrapText="1"/>
    </xf>
    <xf numFmtId="0" fontId="18" fillId="0" borderId="0">
      <alignment vertical="center"/>
    </xf>
    <xf numFmtId="0" fontId="24" fillId="0" borderId="12">
      <alignment vertical="top" wrapText="1"/>
    </xf>
    <xf numFmtId="0" fontId="17" fillId="0" borderId="11">
      <alignment horizontal="left" vertical="center" wrapText="1"/>
    </xf>
    <xf numFmtId="4" fontId="24" fillId="7" borderId="12">
      <alignment horizontal="right" vertical="top" shrinkToFit="1"/>
    </xf>
    <xf numFmtId="0" fontId="17" fillId="0" borderId="13">
      <alignment horizontal="left" vertical="center" wrapText="1"/>
    </xf>
    <xf numFmtId="10" fontId="24" fillId="7" borderId="12">
      <alignment horizontal="right" vertical="top" shrinkToFit="1"/>
    </xf>
    <xf numFmtId="0" fontId="17" fillId="0" borderId="15">
      <alignment vertical="center" wrapText="1"/>
    </xf>
    <xf numFmtId="0" fontId="15" fillId="5" borderId="13">
      <alignment horizontal="center"/>
    </xf>
    <xf numFmtId="0" fontId="21" fillId="0" borderId="18">
      <alignment horizontal="center" vertical="center" wrapText="1"/>
    </xf>
    <xf numFmtId="0" fontId="15" fillId="5" borderId="13">
      <alignment horizontal="left"/>
    </xf>
    <xf numFmtId="0" fontId="17" fillId="5" borderId="19">
      <alignment vertical="center"/>
    </xf>
    <xf numFmtId="0" fontId="15" fillId="5" borderId="15">
      <alignment horizontal="center"/>
    </xf>
    <xf numFmtId="49" fontId="23" fillId="0" borderId="20">
      <alignment horizontal="center" vertical="center" shrinkToFit="1"/>
    </xf>
    <xf numFmtId="0" fontId="15" fillId="5" borderId="15">
      <alignment horizontal="left"/>
    </xf>
    <xf numFmtId="49" fontId="25" fillId="0" borderId="20">
      <alignment horizontal="center" vertical="center" shrinkToFit="1"/>
    </xf>
    <xf numFmtId="0" fontId="17" fillId="5" borderId="21">
      <alignment vertical="center"/>
    </xf>
    <xf numFmtId="0" fontId="17" fillId="0" borderId="22">
      <alignment vertical="center"/>
    </xf>
    <xf numFmtId="0" fontId="17" fillId="5" borderId="0">
      <alignment vertical="center" shrinkToFit="1"/>
    </xf>
    <xf numFmtId="0" fontId="21" fillId="0" borderId="0">
      <alignment vertical="center" wrapText="1"/>
    </xf>
    <xf numFmtId="1" fontId="23" fillId="0" borderId="12">
      <alignment horizontal="center" vertical="center" shrinkToFit="1"/>
    </xf>
    <xf numFmtId="1" fontId="25" fillId="0" borderId="12">
      <alignment horizontal="center" vertical="center" shrinkToFit="1"/>
    </xf>
    <xf numFmtId="49" fontId="21" fillId="0" borderId="0">
      <alignment vertical="center" wrapText="1"/>
    </xf>
    <xf numFmtId="49" fontId="17" fillId="0" borderId="15">
      <alignment vertical="center" wrapText="1"/>
    </xf>
    <xf numFmtId="49" fontId="17" fillId="0" borderId="0">
      <alignment vertical="center" wrapText="1"/>
    </xf>
    <xf numFmtId="49" fontId="21" fillId="0" borderId="12">
      <alignment horizontal="center" vertical="center" wrapText="1"/>
    </xf>
    <xf numFmtId="49" fontId="21" fillId="0" borderId="12">
      <alignment horizontal="center" vertical="center" wrapText="1"/>
    </xf>
    <xf numFmtId="4" fontId="23" fillId="0" borderId="12">
      <alignment horizontal="right" vertical="center" shrinkToFit="1"/>
    </xf>
    <xf numFmtId="4" fontId="26" fillId="0" borderId="12">
      <alignment horizontal="right" vertical="center" shrinkToFit="1"/>
    </xf>
    <xf numFmtId="4" fontId="25" fillId="0" borderId="12">
      <alignment horizontal="right" vertical="center" shrinkToFit="1"/>
    </xf>
    <xf numFmtId="0" fontId="17" fillId="0" borderId="15">
      <alignment vertical="center"/>
    </xf>
    <xf numFmtId="0" fontId="21" fillId="0" borderId="0">
      <alignment horizontal="right" vertical="center"/>
    </xf>
    <xf numFmtId="0" fontId="23" fillId="0" borderId="0">
      <alignment horizontal="left" vertical="center" wrapText="1"/>
    </xf>
    <xf numFmtId="0" fontId="27" fillId="0" borderId="0">
      <alignment vertical="center"/>
    </xf>
    <xf numFmtId="0" fontId="27" fillId="0" borderId="11">
      <alignment vertical="center"/>
    </xf>
    <xf numFmtId="0" fontId="27" fillId="0" borderId="15">
      <alignment vertical="center"/>
    </xf>
    <xf numFmtId="0" fontId="21" fillId="0" borderId="12">
      <alignment horizontal="center" vertical="center" wrapText="1"/>
    </xf>
    <xf numFmtId="0" fontId="28" fillId="0" borderId="0">
      <alignment horizontal="center" vertical="center" wrapText="1"/>
    </xf>
    <xf numFmtId="0" fontId="21" fillId="0" borderId="23">
      <alignment vertical="center"/>
    </xf>
    <xf numFmtId="0" fontId="21" fillId="0" borderId="24">
      <alignment horizontal="right" vertical="center"/>
    </xf>
    <xf numFmtId="0" fontId="23" fillId="0" borderId="24">
      <alignment horizontal="right" vertical="center"/>
    </xf>
    <xf numFmtId="0" fontId="23" fillId="0" borderId="18">
      <alignment horizontal="center" vertical="center"/>
    </xf>
    <xf numFmtId="49" fontId="21" fillId="0" borderId="25">
      <alignment horizontal="center" vertical="center"/>
    </xf>
    <xf numFmtId="0" fontId="21" fillId="0" borderId="26">
      <alignment horizontal="center" vertical="center" shrinkToFit="1"/>
    </xf>
    <xf numFmtId="1" fontId="23" fillId="0" borderId="26">
      <alignment horizontal="center" vertical="center" shrinkToFit="1"/>
    </xf>
    <xf numFmtId="0" fontId="23" fillId="0" borderId="26">
      <alignment vertical="center"/>
    </xf>
    <xf numFmtId="49" fontId="23" fillId="0" borderId="26">
      <alignment horizontal="center" vertical="center"/>
    </xf>
    <xf numFmtId="49" fontId="23" fillId="0" borderId="27">
      <alignment horizontal="center" vertical="center"/>
    </xf>
    <xf numFmtId="0" fontId="27" fillId="0" borderId="22">
      <alignment vertical="center"/>
    </xf>
    <xf numFmtId="4" fontId="23" fillId="0" borderId="14">
      <alignment horizontal="right" vertical="center" shrinkToFit="1"/>
    </xf>
    <xf numFmtId="4" fontId="25" fillId="0" borderId="14">
      <alignment horizontal="right" vertical="center" shrinkToFit="1"/>
    </xf>
    <xf numFmtId="0" fontId="21" fillId="0" borderId="20">
      <alignment horizontal="center" vertical="center" wrapText="1"/>
    </xf>
    <xf numFmtId="0" fontId="21" fillId="0" borderId="12">
      <alignment horizontal="center" vertical="center" wrapText="1"/>
    </xf>
    <xf numFmtId="0" fontId="22" fillId="0" borderId="0">
      <alignment horizontal="left" vertical="center" wrapText="1"/>
    </xf>
    <xf numFmtId="0" fontId="21" fillId="0" borderId="20">
      <alignment horizontal="center" vertical="center" wrapText="1"/>
    </xf>
    <xf numFmtId="49" fontId="17" fillId="5" borderId="15">
      <alignment vertical="center"/>
    </xf>
    <xf numFmtId="1" fontId="23" fillId="0" borderId="20">
      <alignment horizontal="center" vertical="center" shrinkToFit="1"/>
    </xf>
    <xf numFmtId="0" fontId="25" fillId="0" borderId="20">
      <alignment horizontal="center" vertical="center" shrinkToFit="1"/>
    </xf>
    <xf numFmtId="0" fontId="21" fillId="0" borderId="12">
      <alignment horizontal="center" vertical="center" wrapText="1"/>
    </xf>
    <xf numFmtId="0" fontId="19" fillId="0" borderId="0">
      <alignment vertical="center" wrapText="1"/>
    </xf>
    <xf numFmtId="49" fontId="21" fillId="0" borderId="12">
      <alignment horizontal="center" vertical="center" wrapText="1"/>
    </xf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29" fillId="14" borderId="28" applyNumberFormat="0" applyAlignment="0" applyProtection="0"/>
    <xf numFmtId="0" fontId="30" fillId="15" borderId="29" applyNumberFormat="0" applyAlignment="0" applyProtection="0"/>
    <xf numFmtId="0" fontId="31" fillId="15" borderId="28" applyNumberFormat="0" applyAlignment="0" applyProtection="0"/>
    <xf numFmtId="0" fontId="32" fillId="0" borderId="30" applyNumberFormat="0" applyFill="0" applyAlignment="0" applyProtection="0"/>
    <xf numFmtId="0" fontId="33" fillId="0" borderId="31" applyNumberFormat="0" applyFill="0" applyAlignment="0" applyProtection="0"/>
    <xf numFmtId="0" fontId="34" fillId="0" borderId="3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33" applyNumberFormat="0" applyFill="0" applyAlignment="0" applyProtection="0"/>
    <xf numFmtId="0" fontId="36" fillId="16" borderId="34" applyNumberFormat="0" applyAlignment="0" applyProtection="0"/>
    <xf numFmtId="0" fontId="37" fillId="0" borderId="0" applyNumberFormat="0" applyFill="0" applyBorder="0" applyAlignment="0" applyProtection="0"/>
    <xf numFmtId="0" fontId="38" fillId="17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9" fillId="18" borderId="0" applyNumberFormat="0" applyBorder="0" applyAlignment="0" applyProtection="0"/>
    <xf numFmtId="0" fontId="40" fillId="0" borderId="0" applyNumberFormat="0" applyFill="0" applyBorder="0" applyAlignment="0" applyProtection="0"/>
    <xf numFmtId="0" fontId="3" fillId="6" borderId="35" applyNumberFormat="0" applyFont="0" applyAlignment="0" applyProtection="0"/>
    <xf numFmtId="0" fontId="41" fillId="0" borderId="36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0" applyNumberFormat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7" fillId="3" borderId="0" xfId="0" applyFont="1" applyFill="1" applyAlignment="1"/>
    <xf numFmtId="164" fontId="8" fillId="0" borderId="0" xfId="0" applyNumberFormat="1" applyFont="1" applyFill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128" applyFont="1" applyFill="1" applyBorder="1" applyAlignment="1">
      <alignment horizontal="left" vertical="center" wrapText="1"/>
    </xf>
    <xf numFmtId="2" fontId="7" fillId="0" borderId="3" xfId="41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64" fontId="9" fillId="3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 wrapText="1"/>
    </xf>
    <xf numFmtId="2" fontId="10" fillId="0" borderId="3" xfId="0" applyNumberFormat="1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164" fontId="9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49" fontId="7" fillId="3" borderId="3" xfId="42" applyNumberFormat="1" applyFont="1" applyFill="1" applyBorder="1" applyAlignment="1" applyProtection="1">
      <alignment vertical="center" wrapText="1"/>
    </xf>
    <xf numFmtId="0" fontId="7" fillId="3" borderId="3" xfId="0" applyNumberFormat="1" applyFont="1" applyFill="1" applyBorder="1" applyAlignment="1">
      <alignment horizontal="left" vertical="center" wrapText="1"/>
    </xf>
    <xf numFmtId="0" fontId="10" fillId="3" borderId="3" xfId="0" applyNumberFormat="1" applyFont="1" applyFill="1" applyBorder="1" applyAlignment="1">
      <alignment horizontal="left" vertical="center" wrapText="1"/>
    </xf>
    <xf numFmtId="2" fontId="7" fillId="3" borderId="3" xfId="41" applyNumberFormat="1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 wrapText="1"/>
    </xf>
    <xf numFmtId="49" fontId="10" fillId="3" borderId="3" xfId="0" applyNumberFormat="1" applyFont="1" applyFill="1" applyBorder="1" applyAlignment="1">
      <alignment horizontal="left" vertical="center" wrapText="1"/>
    </xf>
    <xf numFmtId="2" fontId="10" fillId="3" borderId="3" xfId="0" applyNumberFormat="1" applyFont="1" applyFill="1" applyBorder="1" applyAlignment="1">
      <alignment horizontal="left" vertical="center" wrapText="1"/>
    </xf>
    <xf numFmtId="0" fontId="0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164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164" fontId="7" fillId="3" borderId="3" xfId="0" applyNumberFormat="1" applyFont="1" applyFill="1" applyBorder="1" applyAlignment="1">
      <alignment horizontal="center" vertical="center"/>
    </xf>
    <xf numFmtId="4" fontId="7" fillId="3" borderId="8" xfId="75" applyNumberFormat="1" applyFont="1" applyFill="1" applyBorder="1" applyAlignment="1" applyProtection="1">
      <alignment horizontal="center" vertical="center" shrinkToFit="1"/>
    </xf>
    <xf numFmtId="4" fontId="7" fillId="3" borderId="9" xfId="75" applyNumberFormat="1" applyFont="1" applyFill="1" applyBorder="1" applyAlignment="1" applyProtection="1">
      <alignment horizontal="center" vertical="center" shrinkToFit="1"/>
    </xf>
    <xf numFmtId="4" fontId="7" fillId="3" borderId="6" xfId="75" applyNumberFormat="1" applyFont="1" applyFill="1" applyBorder="1" applyAlignment="1" applyProtection="1">
      <alignment horizontal="center" vertical="center" shrinkToFit="1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4" fontId="7" fillId="3" borderId="3" xfId="75" applyNumberFormat="1" applyFont="1" applyFill="1" applyBorder="1" applyAlignment="1" applyProtection="1">
      <alignment horizontal="center" vertical="center" shrinkToFit="1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75" applyNumberFormat="1" applyFont="1" applyFill="1" applyAlignment="1" applyProtection="1">
      <alignment horizontal="center" vertical="center" shrinkToFit="1"/>
    </xf>
    <xf numFmtId="4" fontId="7" fillId="3" borderId="1" xfId="75" applyNumberFormat="1" applyFont="1" applyFill="1" applyBorder="1" applyAlignment="1" applyProtection="1">
      <alignment horizontal="center" vertical="center" shrinkToFit="1"/>
    </xf>
    <xf numFmtId="4" fontId="7" fillId="3" borderId="2" xfId="75" applyNumberFormat="1" applyFont="1" applyFill="1" applyBorder="1" applyAlignment="1" applyProtection="1">
      <alignment horizontal="center" vertical="center" shrinkToFit="1"/>
    </xf>
    <xf numFmtId="4" fontId="7" fillId="3" borderId="7" xfId="75" applyNumberFormat="1" applyFont="1" applyFill="1" applyBorder="1" applyAlignment="1" applyProtection="1">
      <alignment horizontal="center" vertical="center" shrinkToFit="1"/>
    </xf>
    <xf numFmtId="4" fontId="7" fillId="3" borderId="0" xfId="75" applyNumberFormat="1" applyFont="1" applyFill="1" applyBorder="1" applyAlignment="1" applyProtection="1">
      <alignment horizontal="center" vertical="center" shrinkToFit="1"/>
    </xf>
    <xf numFmtId="4" fontId="9" fillId="3" borderId="8" xfId="51" applyNumberFormat="1" applyFont="1" applyFill="1" applyBorder="1" applyAlignment="1" applyProtection="1">
      <alignment horizontal="center" vertical="center" shrinkToFit="1"/>
    </xf>
    <xf numFmtId="4" fontId="9" fillId="3" borderId="12" xfId="51" applyNumberFormat="1" applyFont="1" applyFill="1" applyAlignment="1" applyProtection="1">
      <alignment horizontal="center" vertical="center" shrinkToFit="1"/>
    </xf>
    <xf numFmtId="4" fontId="7" fillId="3" borderId="8" xfId="51" applyNumberFormat="1" applyFont="1" applyFill="1" applyBorder="1" applyAlignment="1" applyProtection="1">
      <alignment horizontal="center" vertical="center" shrinkToFit="1"/>
    </xf>
    <xf numFmtId="4" fontId="7" fillId="3" borderId="12" xfId="51" applyNumberFormat="1" applyFont="1" applyFill="1" applyAlignment="1" applyProtection="1">
      <alignment horizontal="center" vertical="center" shrinkToFit="1"/>
    </xf>
    <xf numFmtId="164" fontId="7" fillId="3" borderId="6" xfId="0" applyNumberFormat="1" applyFont="1" applyFill="1" applyBorder="1" applyAlignment="1">
      <alignment horizontal="center" vertical="center"/>
    </xf>
    <xf numFmtId="4" fontId="11" fillId="3" borderId="8" xfId="51" applyNumberFormat="1" applyFont="1" applyFill="1" applyBorder="1" applyAlignment="1" applyProtection="1">
      <alignment horizontal="center" vertical="center" shrinkToFit="1"/>
    </xf>
    <xf numFmtId="164" fontId="9" fillId="3" borderId="6" xfId="0" applyNumberFormat="1" applyFont="1" applyFill="1" applyBorder="1" applyAlignment="1">
      <alignment horizontal="center" vertical="center"/>
    </xf>
    <xf numFmtId="4" fontId="12" fillId="3" borderId="8" xfId="51" applyNumberFormat="1" applyFont="1" applyFill="1" applyBorder="1" applyAlignment="1" applyProtection="1">
      <alignment horizontal="center" vertical="center" shrinkToFit="1"/>
    </xf>
    <xf numFmtId="164" fontId="9" fillId="3" borderId="0" xfId="0" applyNumberFormat="1" applyFont="1" applyFill="1" applyBorder="1" applyAlignment="1">
      <alignment horizontal="center" wrapText="1"/>
    </xf>
    <xf numFmtId="164" fontId="9" fillId="3" borderId="0" xfId="0" applyNumberFormat="1" applyFont="1" applyFill="1" applyBorder="1" applyAlignment="1">
      <alignment horizontal="right" wrapText="1"/>
    </xf>
    <xf numFmtId="0" fontId="7" fillId="3" borderId="0" xfId="0" applyFont="1" applyFill="1"/>
    <xf numFmtId="164" fontId="9" fillId="4" borderId="3" xfId="0" applyNumberFormat="1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164" fontId="9" fillId="4" borderId="3" xfId="0" applyNumberFormat="1" applyFont="1" applyFill="1" applyBorder="1" applyAlignment="1">
      <alignment horizontal="left" vertical="center"/>
    </xf>
    <xf numFmtId="4" fontId="9" fillId="4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20" borderId="6" xfId="0" applyNumberFormat="1" applyFont="1" applyFill="1" applyBorder="1" applyAlignment="1">
      <alignment horizontal="center" vertical="center"/>
    </xf>
    <xf numFmtId="164" fontId="7" fillId="20" borderId="3" xfId="0" applyNumberFormat="1" applyFont="1" applyFill="1" applyBorder="1" applyAlignment="1">
      <alignment horizontal="center" vertical="center"/>
    </xf>
    <xf numFmtId="4" fontId="7" fillId="20" borderId="8" xfId="51" applyNumberFormat="1" applyFont="1" applyFill="1" applyBorder="1" applyAlignment="1" applyProtection="1">
      <alignment horizontal="center" vertical="center" shrinkToFit="1"/>
    </xf>
    <xf numFmtId="4" fontId="7" fillId="20" borderId="12" xfId="51" applyNumberFormat="1" applyFont="1" applyFill="1" applyAlignment="1" applyProtection="1">
      <alignment horizontal="center" vertical="center" shrinkToFit="1"/>
    </xf>
    <xf numFmtId="4" fontId="11" fillId="20" borderId="8" xfId="51" applyNumberFormat="1" applyFont="1" applyFill="1" applyBorder="1" applyAlignment="1" applyProtection="1">
      <alignment horizontal="center" vertical="center" shrinkToFit="1"/>
    </xf>
    <xf numFmtId="4" fontId="9" fillId="20" borderId="12" xfId="51" applyNumberFormat="1" applyFont="1" applyFill="1" applyAlignment="1" applyProtection="1">
      <alignment horizontal="center" vertical="center" shrinkToFit="1"/>
    </xf>
    <xf numFmtId="4" fontId="7" fillId="20" borderId="12" xfId="75" applyNumberFormat="1" applyFont="1" applyFill="1" applyAlignment="1" applyProtection="1">
      <alignment horizontal="center" vertical="center" shrinkToFit="1"/>
    </xf>
    <xf numFmtId="164" fontId="9" fillId="20" borderId="3" xfId="0" applyNumberFormat="1" applyFont="1" applyFill="1" applyBorder="1" applyAlignment="1">
      <alignment horizontal="center" vertical="center" wrapText="1"/>
    </xf>
    <xf numFmtId="164" fontId="7" fillId="20" borderId="3" xfId="0" applyNumberFormat="1" applyFont="1" applyFill="1" applyBorder="1" applyAlignment="1">
      <alignment horizontal="center" vertical="center" wrapText="1"/>
    </xf>
    <xf numFmtId="164" fontId="10" fillId="20" borderId="3" xfId="0" applyNumberFormat="1" applyFont="1" applyFill="1" applyBorder="1" applyAlignment="1">
      <alignment horizontal="center" vertical="center" wrapText="1"/>
    </xf>
    <xf numFmtId="4" fontId="7" fillId="20" borderId="3" xfId="0" applyNumberFormat="1" applyFont="1" applyFill="1" applyBorder="1" applyAlignment="1">
      <alignment horizontal="center" vertical="center" shrinkToFit="1"/>
    </xf>
    <xf numFmtId="164" fontId="9" fillId="20" borderId="3" xfId="0" applyNumberFormat="1" applyFont="1" applyFill="1" applyBorder="1" applyAlignment="1">
      <alignment horizontal="center" vertical="center"/>
    </xf>
    <xf numFmtId="4" fontId="26" fillId="21" borderId="0" xfId="67" applyNumberFormat="1" applyFont="1" applyFill="1" applyBorder="1" applyAlignment="1" applyProtection="1">
      <alignment horizontal="right" vertical="center" shrinkToFit="1"/>
    </xf>
    <xf numFmtId="0" fontId="0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 wrapText="1"/>
    </xf>
    <xf numFmtId="4" fontId="7" fillId="3" borderId="37" xfId="75" applyNumberFormat="1" applyFont="1" applyFill="1" applyBorder="1" applyAlignment="1" applyProtection="1">
      <alignment horizontal="center" vertical="center" shrinkToFi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4" fontId="44" fillId="3" borderId="3" xfId="0" applyNumberFormat="1" applyFont="1" applyFill="1" applyBorder="1" applyAlignment="1">
      <alignment horizontal="right" vertical="center"/>
    </xf>
    <xf numFmtId="0" fontId="45" fillId="3" borderId="0" xfId="0" applyFont="1" applyFill="1" applyAlignme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2"/>
  <sheetViews>
    <sheetView tabSelected="1" zoomScale="110" zoomScaleNormal="110" zoomScaleSheetLayoutView="100" workbookViewId="0">
      <selection activeCell="D279" sqref="D279"/>
    </sheetView>
  </sheetViews>
  <sheetFormatPr defaultRowHeight="12.75"/>
  <cols>
    <col min="1" max="1" width="86.5703125" style="2" customWidth="1"/>
    <col min="2" max="2" width="19.140625" style="77" customWidth="1"/>
    <col min="3" max="3" width="18.7109375" style="77" customWidth="1"/>
    <col min="4" max="4" width="19.140625" style="2" customWidth="1"/>
    <col min="5" max="5" width="12" style="2" customWidth="1"/>
    <col min="6" max="6" width="12.85546875" style="2" customWidth="1"/>
  </cols>
  <sheetData>
    <row r="1" spans="1:6">
      <c r="A1" s="107" t="s">
        <v>272</v>
      </c>
      <c r="B1" s="107"/>
      <c r="C1" s="107"/>
      <c r="D1" s="107"/>
      <c r="E1" s="107"/>
      <c r="F1" s="107"/>
    </row>
    <row r="2" spans="1:6">
      <c r="A2" s="3"/>
      <c r="B2" s="53"/>
      <c r="C2" s="54"/>
      <c r="D2" s="4"/>
      <c r="E2" s="108" t="s">
        <v>85</v>
      </c>
      <c r="F2" s="108"/>
    </row>
    <row r="3" spans="1:6" ht="25.5">
      <c r="A3" s="5" t="s">
        <v>0</v>
      </c>
      <c r="B3" s="34" t="s">
        <v>220</v>
      </c>
      <c r="C3" s="34" t="s">
        <v>273</v>
      </c>
      <c r="D3" s="82" t="s">
        <v>274</v>
      </c>
      <c r="E3" s="6" t="s">
        <v>14</v>
      </c>
      <c r="F3" s="82" t="s">
        <v>230</v>
      </c>
    </row>
    <row r="4" spans="1:6" s="1" customFormat="1">
      <c r="A4" s="80" t="s">
        <v>12</v>
      </c>
      <c r="B4" s="28">
        <f>B5+B33</f>
        <v>150730306.16</v>
      </c>
      <c r="C4" s="28">
        <f>C5+C33</f>
        <v>5401168.3399999999</v>
      </c>
      <c r="D4" s="81">
        <v>41934928.009999998</v>
      </c>
      <c r="E4" s="7">
        <f t="shared" ref="E4:E79" si="0">C4/B4*100</f>
        <v>3.5833326937362333</v>
      </c>
      <c r="F4" s="7">
        <f>C4/D4*100</f>
        <v>12.879879843151304</v>
      </c>
    </row>
    <row r="5" spans="1:6" s="1" customFormat="1">
      <c r="A5" s="8" t="s">
        <v>8</v>
      </c>
      <c r="B5" s="39">
        <f>B6+B9+B14+B19+B23+B25</f>
        <v>135028220</v>
      </c>
      <c r="C5" s="39">
        <f>C6+C9+C14+C19+C23+C25</f>
        <v>3285106.49</v>
      </c>
      <c r="D5" s="106">
        <v>39342504.75</v>
      </c>
      <c r="E5" s="9">
        <f t="shared" si="0"/>
        <v>2.4329036478448729</v>
      </c>
      <c r="F5" s="9">
        <f t="shared" ref="F5:F80" si="1">C5/D5*100</f>
        <v>8.350018665245253</v>
      </c>
    </row>
    <row r="6" spans="1:6" s="1" customFormat="1">
      <c r="A6" s="8" t="s">
        <v>13</v>
      </c>
      <c r="B6" s="39">
        <f>B7</f>
        <v>75992020</v>
      </c>
      <c r="C6" s="39">
        <f>C7</f>
        <v>4774366.8099999996</v>
      </c>
      <c r="D6" s="106">
        <v>19266282.390000001</v>
      </c>
      <c r="E6" s="9">
        <f t="shared" si="0"/>
        <v>6.2827212778394355</v>
      </c>
      <c r="F6" s="9">
        <f t="shared" si="1"/>
        <v>24.780944830737528</v>
      </c>
    </row>
    <row r="7" spans="1:6" s="1" customFormat="1">
      <c r="A7" s="10" t="s">
        <v>1</v>
      </c>
      <c r="B7" s="56">
        <v>75992020</v>
      </c>
      <c r="C7" s="55">
        <v>4774366.8099999996</v>
      </c>
      <c r="D7" s="31">
        <v>19266282.390000001</v>
      </c>
      <c r="E7" s="9">
        <f t="shared" si="0"/>
        <v>6.2827212778394355</v>
      </c>
      <c r="F7" s="9">
        <f t="shared" si="1"/>
        <v>24.780944830737528</v>
      </c>
    </row>
    <row r="8" spans="1:6" s="1" customFormat="1">
      <c r="A8" s="10" t="s">
        <v>66</v>
      </c>
      <c r="B8" s="55">
        <f>B7*49.22/65.22</f>
        <v>57349390.131861396</v>
      </c>
      <c r="C8" s="55">
        <f>C7*49.22/65.22</f>
        <v>3603102.3365256055</v>
      </c>
      <c r="D8" s="31">
        <f>D7*49.99/64.99</f>
        <v>14819533.107802739</v>
      </c>
      <c r="E8" s="9">
        <f t="shared" si="0"/>
        <v>6.2827212778394355</v>
      </c>
      <c r="F8" s="9">
        <f t="shared" si="1"/>
        <v>24.313197388307124</v>
      </c>
    </row>
    <row r="9" spans="1:6" s="1" customFormat="1" ht="25.5">
      <c r="A9" s="12" t="s">
        <v>67</v>
      </c>
      <c r="B9" s="39">
        <f>B10+B11+B12+B13</f>
        <v>8196200</v>
      </c>
      <c r="C9" s="39">
        <f>C10+C11+C12+C13</f>
        <v>1042060.04</v>
      </c>
      <c r="D9" s="106">
        <v>2096125.05</v>
      </c>
      <c r="E9" s="9">
        <f t="shared" si="0"/>
        <v>12.713941094653618</v>
      </c>
      <c r="F9" s="9">
        <f t="shared" si="1"/>
        <v>49.713638983513889</v>
      </c>
    </row>
    <row r="10" spans="1:6" s="1" customFormat="1" ht="38.25">
      <c r="A10" s="13" t="s">
        <v>68</v>
      </c>
      <c r="B10" s="56">
        <v>3520386</v>
      </c>
      <c r="C10" s="56">
        <v>542372.42000000004</v>
      </c>
      <c r="D10" s="30">
        <v>1006673.97</v>
      </c>
      <c r="E10" s="9">
        <f t="shared" si="0"/>
        <v>15.406617910649572</v>
      </c>
      <c r="F10" s="9">
        <f t="shared" si="1"/>
        <v>53.877664086218502</v>
      </c>
    </row>
    <row r="11" spans="1:6" s="1" customFormat="1" ht="51">
      <c r="A11" s="13" t="s">
        <v>69</v>
      </c>
      <c r="B11" s="56">
        <v>21000</v>
      </c>
      <c r="C11" s="57">
        <v>1957.46</v>
      </c>
      <c r="D11" s="30">
        <v>6450.45</v>
      </c>
      <c r="E11" s="9">
        <f t="shared" si="0"/>
        <v>9.3212380952380958</v>
      </c>
      <c r="F11" s="9">
        <f t="shared" si="1"/>
        <v>30.346099884504184</v>
      </c>
    </row>
    <row r="12" spans="1:6" s="1" customFormat="1" ht="38.25">
      <c r="A12" s="13" t="s">
        <v>70</v>
      </c>
      <c r="B12" s="64">
        <v>4654814</v>
      </c>
      <c r="C12" s="60">
        <v>552527.18000000005</v>
      </c>
      <c r="D12" s="30">
        <v>1218058.8899999999</v>
      </c>
      <c r="E12" s="9">
        <f t="shared" si="0"/>
        <v>11.870016288513355</v>
      </c>
      <c r="F12" s="9">
        <f t="shared" si="1"/>
        <v>45.36128626753014</v>
      </c>
    </row>
    <row r="13" spans="1:6" s="1" customFormat="1" ht="38.25">
      <c r="A13" s="13" t="s">
        <v>71</v>
      </c>
      <c r="B13" s="60">
        <v>0</v>
      </c>
      <c r="C13" s="60">
        <v>-54797.02</v>
      </c>
      <c r="D13" s="30">
        <v>-135058.26</v>
      </c>
      <c r="E13" s="9" t="e">
        <f t="shared" si="0"/>
        <v>#DIV/0!</v>
      </c>
      <c r="F13" s="9">
        <f t="shared" si="1"/>
        <v>40.572875735256765</v>
      </c>
    </row>
    <row r="14" spans="1:6" s="1" customFormat="1">
      <c r="A14" s="8" t="s">
        <v>2</v>
      </c>
      <c r="B14" s="39">
        <f>B16+B17+B18+B15</f>
        <v>31930000</v>
      </c>
      <c r="C14" s="39">
        <f>C16+C17+C18+C15</f>
        <v>-1916464.8499999999</v>
      </c>
      <c r="D14" s="29">
        <v>14810093.6</v>
      </c>
      <c r="E14" s="9">
        <f t="shared" si="0"/>
        <v>-6.0020822110867522</v>
      </c>
      <c r="F14" s="9">
        <f t="shared" si="1"/>
        <v>-12.940261565936357</v>
      </c>
    </row>
    <row r="15" spans="1:6" s="1" customFormat="1">
      <c r="A15" s="13" t="s">
        <v>190</v>
      </c>
      <c r="B15" s="55">
        <v>16400000</v>
      </c>
      <c r="C15" s="55">
        <v>-1516862.7</v>
      </c>
      <c r="D15" s="30">
        <v>2217512.91</v>
      </c>
      <c r="E15" s="9">
        <f t="shared" si="0"/>
        <v>-9.2491628048780488</v>
      </c>
      <c r="F15" s="9">
        <f t="shared" si="1"/>
        <v>-68.403782145286357</v>
      </c>
    </row>
    <row r="16" spans="1:6" s="1" customFormat="1">
      <c r="A16" s="13" t="s">
        <v>6</v>
      </c>
      <c r="B16" s="34">
        <v>0</v>
      </c>
      <c r="C16" s="59">
        <v>-12576.39</v>
      </c>
      <c r="D16" s="6">
        <v>-46700.73</v>
      </c>
      <c r="E16" s="9" t="e">
        <f t="shared" si="0"/>
        <v>#DIV/0!</v>
      </c>
      <c r="F16" s="9">
        <f t="shared" si="1"/>
        <v>26.929750348656217</v>
      </c>
    </row>
    <row r="17" spans="1:6" s="1" customFormat="1">
      <c r="A17" s="13" t="s">
        <v>3</v>
      </c>
      <c r="B17" s="34">
        <v>14300000</v>
      </c>
      <c r="C17" s="34">
        <v>-131268.82999999999</v>
      </c>
      <c r="D17" s="6">
        <v>11856211.32</v>
      </c>
      <c r="E17" s="9">
        <f t="shared" si="0"/>
        <v>-0.91796384615384607</v>
      </c>
      <c r="F17" s="9">
        <f t="shared" si="1"/>
        <v>-1.107173501357599</v>
      </c>
    </row>
    <row r="18" spans="1:6" s="1" customFormat="1">
      <c r="A18" s="13" t="s">
        <v>50</v>
      </c>
      <c r="B18" s="34">
        <v>1230000</v>
      </c>
      <c r="C18" s="60">
        <v>-255756.93</v>
      </c>
      <c r="D18" s="6">
        <v>783070.1</v>
      </c>
      <c r="E18" s="9">
        <f t="shared" si="0"/>
        <v>-20.793246341463416</v>
      </c>
      <c r="F18" s="9">
        <f t="shared" si="1"/>
        <v>-32.660796268431142</v>
      </c>
    </row>
    <row r="19" spans="1:6" s="1" customFormat="1">
      <c r="A19" s="12" t="s">
        <v>10</v>
      </c>
      <c r="B19" s="39">
        <f>B21+B20+B22</f>
        <v>16640000</v>
      </c>
      <c r="C19" s="39">
        <f>C21+C20+C22</f>
        <v>-328134.13</v>
      </c>
      <c r="D19" s="29">
        <v>892152.42</v>
      </c>
      <c r="E19" s="9">
        <f t="shared" si="0"/>
        <v>-1.9719599158653849</v>
      </c>
      <c r="F19" s="9">
        <f t="shared" si="1"/>
        <v>-36.780052673062293</v>
      </c>
    </row>
    <row r="20" spans="1:6" s="1" customFormat="1">
      <c r="A20" s="13" t="s">
        <v>21</v>
      </c>
      <c r="B20" s="34">
        <v>7370000</v>
      </c>
      <c r="C20" s="60">
        <v>-309774.56</v>
      </c>
      <c r="D20" s="6">
        <v>158869.51999999999</v>
      </c>
      <c r="E20" s="9">
        <f t="shared" si="0"/>
        <v>-4.2031826322930801</v>
      </c>
      <c r="F20" s="9">
        <f t="shared" si="1"/>
        <v>-194.98677908764378</v>
      </c>
    </row>
    <row r="21" spans="1:6" s="1" customFormat="1">
      <c r="A21" s="14" t="s">
        <v>72</v>
      </c>
      <c r="B21" s="61">
        <v>2500000</v>
      </c>
      <c r="C21" s="59">
        <v>33086.1</v>
      </c>
      <c r="D21" s="31">
        <v>168432.7</v>
      </c>
      <c r="E21" s="9">
        <f t="shared" si="0"/>
        <v>1.3234440000000001</v>
      </c>
      <c r="F21" s="9">
        <f t="shared" si="1"/>
        <v>19.643513403276202</v>
      </c>
    </row>
    <row r="22" spans="1:6" s="1" customFormat="1">
      <c r="A22" s="13" t="s">
        <v>11</v>
      </c>
      <c r="B22" s="34">
        <v>6770000</v>
      </c>
      <c r="C22" s="34">
        <v>-51445.67</v>
      </c>
      <c r="D22" s="6">
        <v>564850.19999999995</v>
      </c>
      <c r="E22" s="9">
        <f t="shared" si="0"/>
        <v>-0.75990649926144749</v>
      </c>
      <c r="F22" s="9">
        <f t="shared" si="1"/>
        <v>-9.1078431060128864</v>
      </c>
    </row>
    <row r="23" spans="1:6" s="1" customFormat="1">
      <c r="A23" s="12" t="s">
        <v>7</v>
      </c>
      <c r="B23" s="41">
        <f>B24</f>
        <v>470000</v>
      </c>
      <c r="C23" s="41">
        <f>C24</f>
        <v>-311194.56</v>
      </c>
      <c r="D23" s="32">
        <v>1810487</v>
      </c>
      <c r="E23" s="9">
        <f t="shared" si="0"/>
        <v>-66.2116085106383</v>
      </c>
      <c r="F23" s="9">
        <f t="shared" si="1"/>
        <v>-17.188444876986136</v>
      </c>
    </row>
    <row r="24" spans="1:6" s="1" customFormat="1">
      <c r="A24" s="13" t="s">
        <v>4</v>
      </c>
      <c r="B24" s="34">
        <v>470000</v>
      </c>
      <c r="C24" s="60">
        <v>-311194.56</v>
      </c>
      <c r="D24" s="6">
        <v>1810487</v>
      </c>
      <c r="E24" s="9">
        <f t="shared" si="0"/>
        <v>-66.2116085106383</v>
      </c>
      <c r="F24" s="9">
        <f t="shared" si="1"/>
        <v>-17.188444876986136</v>
      </c>
    </row>
    <row r="25" spans="1:6" s="1" customFormat="1">
      <c r="A25" s="12" t="s">
        <v>15</v>
      </c>
      <c r="B25" s="39">
        <f>B26+B27+B29+B32+B28+B30+B31</f>
        <v>1800000</v>
      </c>
      <c r="C25" s="39">
        <f>C26+C27+C29+C32+C28+C30+C31</f>
        <v>24473.18</v>
      </c>
      <c r="D25" s="39">
        <v>467364.29</v>
      </c>
      <c r="E25" s="9">
        <f t="shared" si="0"/>
        <v>1.3596211111111112</v>
      </c>
      <c r="F25" s="9">
        <f t="shared" si="1"/>
        <v>5.2364248881744899</v>
      </c>
    </row>
    <row r="26" spans="1:6" s="1" customFormat="1" ht="25.5">
      <c r="A26" s="13" t="s">
        <v>51</v>
      </c>
      <c r="B26" s="34">
        <v>1800000</v>
      </c>
      <c r="C26" s="60">
        <v>24473.18</v>
      </c>
      <c r="D26" s="6">
        <v>460914.29</v>
      </c>
      <c r="E26" s="9">
        <f t="shared" si="0"/>
        <v>1.3596211111111112</v>
      </c>
      <c r="F26" s="9">
        <f t="shared" si="1"/>
        <v>5.3097030252631132</v>
      </c>
    </row>
    <row r="27" spans="1:6" s="1" customFormat="1" ht="38.25" hidden="1">
      <c r="A27" s="13" t="s">
        <v>88</v>
      </c>
      <c r="B27" s="34">
        <v>0</v>
      </c>
      <c r="C27" s="34">
        <v>0</v>
      </c>
      <c r="D27" s="6">
        <v>0</v>
      </c>
      <c r="E27" s="9" t="e">
        <f t="shared" si="0"/>
        <v>#DIV/0!</v>
      </c>
      <c r="F27" s="9" t="e">
        <f t="shared" si="1"/>
        <v>#DIV/0!</v>
      </c>
    </row>
    <row r="28" spans="1:6" s="1" customFormat="1" ht="38.25">
      <c r="A28" s="13" t="s">
        <v>142</v>
      </c>
      <c r="B28" s="34">
        <v>0</v>
      </c>
      <c r="C28" s="34">
        <v>0</v>
      </c>
      <c r="D28" s="6">
        <v>1450</v>
      </c>
      <c r="E28" s="9" t="e">
        <f t="shared" si="0"/>
        <v>#DIV/0!</v>
      </c>
      <c r="F28" s="9">
        <f t="shared" si="1"/>
        <v>0</v>
      </c>
    </row>
    <row r="29" spans="1:6" s="1" customFormat="1" ht="25.5" hidden="1">
      <c r="A29" s="13" t="s">
        <v>167</v>
      </c>
      <c r="B29" s="34">
        <v>0</v>
      </c>
      <c r="C29" s="34">
        <v>0</v>
      </c>
      <c r="D29" s="6">
        <v>0</v>
      </c>
      <c r="E29" s="9" t="e">
        <f t="shared" si="0"/>
        <v>#DIV/0!</v>
      </c>
      <c r="F29" s="9" t="e">
        <f t="shared" si="1"/>
        <v>#DIV/0!</v>
      </c>
    </row>
    <row r="30" spans="1:6" s="1" customFormat="1" hidden="1">
      <c r="A30" s="13" t="s">
        <v>168</v>
      </c>
      <c r="B30" s="34">
        <v>0</v>
      </c>
      <c r="C30" s="34">
        <v>0</v>
      </c>
      <c r="D30" s="6">
        <v>0</v>
      </c>
      <c r="E30" s="9" t="e">
        <f t="shared" si="0"/>
        <v>#DIV/0!</v>
      </c>
      <c r="F30" s="9" t="e">
        <f t="shared" si="1"/>
        <v>#DIV/0!</v>
      </c>
    </row>
    <row r="31" spans="1:6" s="1" customFormat="1" ht="51" hidden="1">
      <c r="A31" s="13" t="s">
        <v>169</v>
      </c>
      <c r="B31" s="34">
        <v>0</v>
      </c>
      <c r="C31" s="34">
        <v>0</v>
      </c>
      <c r="D31" s="6">
        <v>0</v>
      </c>
      <c r="E31" s="9" t="e">
        <f t="shared" si="0"/>
        <v>#DIV/0!</v>
      </c>
      <c r="F31" s="9" t="e">
        <f t="shared" si="1"/>
        <v>#DIV/0!</v>
      </c>
    </row>
    <row r="32" spans="1:6" s="1" customFormat="1">
      <c r="A32" s="13" t="s">
        <v>63</v>
      </c>
      <c r="B32" s="34">
        <v>0</v>
      </c>
      <c r="C32" s="34">
        <v>0</v>
      </c>
      <c r="D32" s="6">
        <v>5000</v>
      </c>
      <c r="E32" s="9" t="e">
        <f t="shared" si="0"/>
        <v>#DIV/0!</v>
      </c>
      <c r="F32" s="9">
        <f t="shared" si="1"/>
        <v>0</v>
      </c>
    </row>
    <row r="33" spans="1:6" s="1" customFormat="1">
      <c r="A33" s="12" t="s">
        <v>9</v>
      </c>
      <c r="B33" s="39">
        <f>B34+B51+B58+B63+B77+B78</f>
        <v>15702086.16</v>
      </c>
      <c r="C33" s="39">
        <f>C34+C51+C58+C63+C77+C78</f>
        <v>2116061.8499999996</v>
      </c>
      <c r="D33" s="29">
        <v>2592423.2599999998</v>
      </c>
      <c r="E33" s="9">
        <f t="shared" si="0"/>
        <v>13.476310271373517</v>
      </c>
      <c r="F33" s="9">
        <f t="shared" si="1"/>
        <v>81.624859746089456</v>
      </c>
    </row>
    <row r="34" spans="1:6" s="1" customFormat="1" ht="25.5">
      <c r="A34" s="12" t="s">
        <v>123</v>
      </c>
      <c r="B34" s="41">
        <f>SUM(B35:B50)</f>
        <v>4126553</v>
      </c>
      <c r="C34" s="41">
        <f t="shared" ref="C34:D34" si="2">SUM(C35:C50)</f>
        <v>228471.81999999998</v>
      </c>
      <c r="D34" s="41">
        <v>0</v>
      </c>
      <c r="E34" s="9">
        <f t="shared" si="0"/>
        <v>5.5366263319530846</v>
      </c>
      <c r="F34" s="9" t="e">
        <f t="shared" si="1"/>
        <v>#DIV/0!</v>
      </c>
    </row>
    <row r="35" spans="1:6" s="1" customFormat="1" ht="25.5" hidden="1">
      <c r="A35" s="13" t="s">
        <v>122</v>
      </c>
      <c r="B35" s="34">
        <v>0</v>
      </c>
      <c r="C35" s="34">
        <v>0</v>
      </c>
      <c r="D35" s="6">
        <v>0</v>
      </c>
      <c r="E35" s="9" t="e">
        <f t="shared" si="0"/>
        <v>#DIV/0!</v>
      </c>
      <c r="F35" s="9" t="e">
        <f t="shared" si="1"/>
        <v>#DIV/0!</v>
      </c>
    </row>
    <row r="36" spans="1:6" s="1" customFormat="1" ht="38.25">
      <c r="A36" s="13" t="s">
        <v>231</v>
      </c>
      <c r="B36" s="97">
        <v>3105172</v>
      </c>
      <c r="C36" s="99">
        <v>216448.86</v>
      </c>
      <c r="D36" s="82">
        <v>1032732.33</v>
      </c>
      <c r="E36" s="9">
        <f t="shared" si="0"/>
        <v>6.9705916451649044</v>
      </c>
      <c r="F36" s="9">
        <f t="shared" si="1"/>
        <v>20.958853878429469</v>
      </c>
    </row>
    <row r="37" spans="1:6" s="1" customFormat="1" ht="38.25">
      <c r="A37" s="13" t="s">
        <v>232</v>
      </c>
      <c r="B37" s="34">
        <v>615520</v>
      </c>
      <c r="C37" s="34">
        <v>0</v>
      </c>
      <c r="D37" s="82">
        <v>0</v>
      </c>
      <c r="E37" s="9">
        <f t="shared" si="0"/>
        <v>0</v>
      </c>
      <c r="F37" s="9" t="e">
        <f t="shared" si="1"/>
        <v>#DIV/0!</v>
      </c>
    </row>
    <row r="38" spans="1:6" s="1" customFormat="1" ht="25.5">
      <c r="A38" s="13" t="s">
        <v>233</v>
      </c>
      <c r="B38" s="34">
        <v>290599</v>
      </c>
      <c r="C38" s="34">
        <v>12022.96</v>
      </c>
      <c r="D38" s="82" t="s">
        <v>275</v>
      </c>
      <c r="E38" s="9">
        <f t="shared" si="0"/>
        <v>4.1373026059965792</v>
      </c>
      <c r="F38" s="9" t="e">
        <f t="shared" si="1"/>
        <v>#VALUE!</v>
      </c>
    </row>
    <row r="39" spans="1:6" s="1" customFormat="1" ht="38.25">
      <c r="A39" s="13" t="s">
        <v>234</v>
      </c>
      <c r="B39" s="34">
        <v>32500</v>
      </c>
      <c r="C39" s="34">
        <v>0</v>
      </c>
      <c r="D39" s="82">
        <v>0</v>
      </c>
      <c r="E39" s="9">
        <f t="shared" si="0"/>
        <v>0</v>
      </c>
      <c r="F39" s="9" t="e">
        <f t="shared" si="1"/>
        <v>#DIV/0!</v>
      </c>
    </row>
    <row r="40" spans="1:6" s="1" customFormat="1" ht="51">
      <c r="A40" s="13" t="s">
        <v>235</v>
      </c>
      <c r="B40" s="34">
        <v>82762</v>
      </c>
      <c r="C40" s="34">
        <v>0</v>
      </c>
      <c r="D40" s="82">
        <v>0.59</v>
      </c>
      <c r="E40" s="9">
        <f t="shared" si="0"/>
        <v>0</v>
      </c>
      <c r="F40" s="9">
        <f t="shared" si="1"/>
        <v>0</v>
      </c>
    </row>
    <row r="41" spans="1:6" s="1" customFormat="1" ht="51">
      <c r="A41" s="13" t="s">
        <v>114</v>
      </c>
      <c r="B41" s="98">
        <v>0</v>
      </c>
      <c r="C41" s="98">
        <v>0</v>
      </c>
      <c r="D41" s="100">
        <v>1032732.33</v>
      </c>
      <c r="E41" s="9" t="e">
        <f t="shared" si="0"/>
        <v>#DIV/0!</v>
      </c>
      <c r="F41" s="9">
        <f t="shared" si="1"/>
        <v>0</v>
      </c>
    </row>
    <row r="42" spans="1:6" s="1" customFormat="1" ht="38.25" hidden="1">
      <c r="A42" s="13" t="s">
        <v>61</v>
      </c>
      <c r="B42" s="56">
        <v>0</v>
      </c>
      <c r="C42" s="62">
        <v>0</v>
      </c>
      <c r="D42" s="6">
        <v>0</v>
      </c>
      <c r="E42" s="9" t="e">
        <f t="shared" si="0"/>
        <v>#DIV/0!</v>
      </c>
      <c r="F42" s="9" t="e">
        <f t="shared" si="1"/>
        <v>#DIV/0!</v>
      </c>
    </row>
    <row r="43" spans="1:6" s="1" customFormat="1" ht="38.25">
      <c r="A43" s="13" t="s">
        <v>76</v>
      </c>
      <c r="B43" s="56">
        <v>0</v>
      </c>
      <c r="C43" s="56">
        <v>0</v>
      </c>
      <c r="D43" s="6">
        <v>55393.48</v>
      </c>
      <c r="E43" s="9" t="e">
        <f t="shared" si="0"/>
        <v>#DIV/0!</v>
      </c>
      <c r="F43" s="9">
        <f t="shared" si="1"/>
        <v>0</v>
      </c>
    </row>
    <row r="44" spans="1:6" s="1" customFormat="1" ht="38.25" hidden="1">
      <c r="A44" s="13" t="s">
        <v>52</v>
      </c>
      <c r="B44" s="57">
        <v>0</v>
      </c>
      <c r="C44" s="89">
        <v>0</v>
      </c>
      <c r="D44" s="6">
        <v>0</v>
      </c>
      <c r="E44" s="9" t="e">
        <f t="shared" si="0"/>
        <v>#DIV/0!</v>
      </c>
      <c r="F44" s="9" t="e">
        <f t="shared" si="1"/>
        <v>#DIV/0!</v>
      </c>
    </row>
    <row r="45" spans="1:6" s="1" customFormat="1" ht="38.25" hidden="1">
      <c r="A45" s="13" t="s">
        <v>131</v>
      </c>
      <c r="B45" s="60">
        <v>0</v>
      </c>
      <c r="C45" s="63">
        <v>0</v>
      </c>
      <c r="D45" s="6">
        <v>0</v>
      </c>
      <c r="E45" s="9" t="e">
        <f t="shared" si="0"/>
        <v>#DIV/0!</v>
      </c>
      <c r="F45" s="9" t="e">
        <f t="shared" si="1"/>
        <v>#DIV/0!</v>
      </c>
    </row>
    <row r="46" spans="1:6" s="1" customFormat="1" ht="25.5">
      <c r="A46" s="13" t="s">
        <v>163</v>
      </c>
      <c r="B46" s="60">
        <v>0</v>
      </c>
      <c r="C46" s="60">
        <v>0</v>
      </c>
      <c r="D46" s="6">
        <v>2385.79</v>
      </c>
      <c r="E46" s="9" t="e">
        <f t="shared" si="0"/>
        <v>#DIV/0!</v>
      </c>
      <c r="F46" s="9">
        <f t="shared" si="1"/>
        <v>0</v>
      </c>
    </row>
    <row r="47" spans="1:6" s="1" customFormat="1" ht="25.5">
      <c r="A47" s="13" t="s">
        <v>84</v>
      </c>
      <c r="B47" s="60">
        <v>0</v>
      </c>
      <c r="C47" s="60">
        <v>0</v>
      </c>
      <c r="D47" s="6">
        <v>33834.879999999997</v>
      </c>
      <c r="E47" s="9" t="e">
        <f t="shared" si="0"/>
        <v>#DIV/0!</v>
      </c>
      <c r="F47" s="9">
        <f t="shared" si="1"/>
        <v>0</v>
      </c>
    </row>
    <row r="48" spans="1:6" s="1" customFormat="1" ht="76.5" hidden="1">
      <c r="A48" s="13" t="s">
        <v>217</v>
      </c>
      <c r="B48" s="65">
        <v>0</v>
      </c>
      <c r="C48" s="66">
        <v>0</v>
      </c>
      <c r="D48" s="6">
        <v>0</v>
      </c>
      <c r="E48" s="9" t="e">
        <f t="shared" si="0"/>
        <v>#DIV/0!</v>
      </c>
      <c r="F48" s="9" t="e">
        <f t="shared" si="1"/>
        <v>#DIV/0!</v>
      </c>
    </row>
    <row r="49" spans="1:6" s="1" customFormat="1" ht="38.25" hidden="1">
      <c r="A49" s="13" t="s">
        <v>182</v>
      </c>
      <c r="B49" s="60">
        <v>0</v>
      </c>
      <c r="C49" s="60">
        <v>0</v>
      </c>
      <c r="D49" s="6">
        <v>0</v>
      </c>
      <c r="E49" s="9" t="e">
        <f t="shared" si="0"/>
        <v>#DIV/0!</v>
      </c>
      <c r="F49" s="9" t="e">
        <f t="shared" si="1"/>
        <v>#DIV/0!</v>
      </c>
    </row>
    <row r="50" spans="1:6" s="1" customFormat="1" ht="38.25" hidden="1">
      <c r="A50" s="13" t="s">
        <v>197</v>
      </c>
      <c r="B50" s="60">
        <v>0</v>
      </c>
      <c r="C50" s="60">
        <v>0</v>
      </c>
      <c r="D50" s="6">
        <v>0</v>
      </c>
      <c r="E50" s="9" t="e">
        <f t="shared" si="0"/>
        <v>#DIV/0!</v>
      </c>
      <c r="F50" s="9" t="e">
        <f t="shared" si="1"/>
        <v>#DIV/0!</v>
      </c>
    </row>
    <row r="51" spans="1:6" s="1" customFormat="1">
      <c r="A51" s="12" t="s">
        <v>5</v>
      </c>
      <c r="B51" s="41">
        <f>B52+B53+B54+B55+B56+B57</f>
        <v>270000</v>
      </c>
      <c r="C51" s="41">
        <f>C52+C53+C54+C55+C56+C57</f>
        <v>129476.48</v>
      </c>
      <c r="D51" s="32">
        <v>267318.28999999998</v>
      </c>
      <c r="E51" s="9">
        <f t="shared" si="0"/>
        <v>47.954251851851851</v>
      </c>
      <c r="F51" s="9">
        <f t="shared" si="1"/>
        <v>48.43532404759884</v>
      </c>
    </row>
    <row r="52" spans="1:6" s="1" customFormat="1">
      <c r="A52" s="13" t="s">
        <v>124</v>
      </c>
      <c r="B52" s="34">
        <v>250000</v>
      </c>
      <c r="C52" s="34">
        <v>129405.45</v>
      </c>
      <c r="D52" s="6">
        <v>143750.22</v>
      </c>
      <c r="E52" s="9">
        <f t="shared" si="0"/>
        <v>51.762180000000001</v>
      </c>
      <c r="F52" s="9">
        <f t="shared" si="1"/>
        <v>90.021044837357465</v>
      </c>
    </row>
    <row r="53" spans="1:6" s="1" customFormat="1" hidden="1">
      <c r="A53" s="13" t="s">
        <v>125</v>
      </c>
      <c r="B53" s="34"/>
      <c r="C53" s="34"/>
      <c r="D53" s="6"/>
      <c r="E53" s="9" t="e">
        <f t="shared" si="0"/>
        <v>#DIV/0!</v>
      </c>
      <c r="F53" s="9" t="e">
        <f t="shared" si="1"/>
        <v>#DIV/0!</v>
      </c>
    </row>
    <row r="54" spans="1:6" s="1" customFormat="1">
      <c r="A54" s="13" t="s">
        <v>126</v>
      </c>
      <c r="B54" s="34">
        <v>10000</v>
      </c>
      <c r="C54" s="34">
        <v>0</v>
      </c>
      <c r="D54" s="6">
        <v>117278.54</v>
      </c>
      <c r="E54" s="9">
        <f t="shared" si="0"/>
        <v>0</v>
      </c>
      <c r="F54" s="9">
        <f t="shared" si="1"/>
        <v>0</v>
      </c>
    </row>
    <row r="55" spans="1:6" s="1" customFormat="1" hidden="1">
      <c r="A55" s="13" t="s">
        <v>53</v>
      </c>
      <c r="B55" s="34"/>
      <c r="C55" s="34"/>
      <c r="D55" s="6"/>
      <c r="E55" s="9" t="e">
        <f t="shared" si="0"/>
        <v>#DIV/0!</v>
      </c>
      <c r="F55" s="9" t="e">
        <f t="shared" si="1"/>
        <v>#DIV/0!</v>
      </c>
    </row>
    <row r="56" spans="1:6" s="1" customFormat="1">
      <c r="A56" s="15" t="s">
        <v>146</v>
      </c>
      <c r="B56" s="34">
        <v>10000</v>
      </c>
      <c r="C56" s="34">
        <v>71.03</v>
      </c>
      <c r="D56" s="6">
        <v>6289.53</v>
      </c>
      <c r="E56" s="9">
        <f t="shared" si="0"/>
        <v>0.71030000000000004</v>
      </c>
      <c r="F56" s="9">
        <f t="shared" si="1"/>
        <v>1.1293371682780748</v>
      </c>
    </row>
    <row r="57" spans="1:6" s="1" customFormat="1" hidden="1">
      <c r="A57" s="15" t="s">
        <v>147</v>
      </c>
      <c r="B57" s="34">
        <v>0</v>
      </c>
      <c r="C57" s="34">
        <v>0</v>
      </c>
      <c r="D57" s="6">
        <v>0</v>
      </c>
      <c r="E57" s="9" t="e">
        <f t="shared" si="0"/>
        <v>#DIV/0!</v>
      </c>
      <c r="F57" s="9" t="e">
        <f t="shared" si="1"/>
        <v>#DIV/0!</v>
      </c>
    </row>
    <row r="58" spans="1:6" s="1" customFormat="1" ht="25.5">
      <c r="A58" s="12" t="s">
        <v>127</v>
      </c>
      <c r="B58" s="39">
        <f>B59+B60+B61+B62</f>
        <v>3123640</v>
      </c>
      <c r="C58" s="39">
        <f>C59+C60+C61+C62</f>
        <v>1235.1199999999999</v>
      </c>
      <c r="D58" s="29">
        <v>12641.94</v>
      </c>
      <c r="E58" s="9">
        <f t="shared" si="0"/>
        <v>3.9541048264204584E-2</v>
      </c>
      <c r="F58" s="9">
        <f t="shared" si="1"/>
        <v>9.7700194748590796</v>
      </c>
    </row>
    <row r="59" spans="1:6" s="1" customFormat="1" ht="25.5">
      <c r="A59" s="13" t="s">
        <v>228</v>
      </c>
      <c r="B59" s="56">
        <v>375140</v>
      </c>
      <c r="C59" s="56">
        <v>1235.1199999999999</v>
      </c>
      <c r="D59" s="30">
        <v>0</v>
      </c>
      <c r="E59" s="9">
        <f t="shared" si="0"/>
        <v>0.32924241616463185</v>
      </c>
      <c r="F59" s="9" t="e">
        <f t="shared" si="1"/>
        <v>#DIV/0!</v>
      </c>
    </row>
    <row r="60" spans="1:6" s="1" customFormat="1" ht="25.5">
      <c r="A60" s="13" t="s">
        <v>79</v>
      </c>
      <c r="B60" s="56">
        <v>0</v>
      </c>
      <c r="C60" s="56">
        <v>0</v>
      </c>
      <c r="D60" s="30">
        <v>12641.94</v>
      </c>
      <c r="E60" s="9" t="e">
        <f t="shared" si="0"/>
        <v>#DIV/0!</v>
      </c>
      <c r="F60" s="9">
        <f t="shared" si="1"/>
        <v>0</v>
      </c>
    </row>
    <row r="61" spans="1:6" s="1" customFormat="1">
      <c r="A61" s="13" t="s">
        <v>227</v>
      </c>
      <c r="B61" s="56">
        <v>2748500</v>
      </c>
      <c r="C61" s="56">
        <v>0</v>
      </c>
      <c r="D61" s="30">
        <v>0</v>
      </c>
      <c r="E61" s="9">
        <f t="shared" si="0"/>
        <v>0</v>
      </c>
      <c r="F61" s="9" t="e">
        <f t="shared" si="1"/>
        <v>#DIV/0!</v>
      </c>
    </row>
    <row r="62" spans="1:6" s="1" customFormat="1" hidden="1">
      <c r="A62" s="13" t="s">
        <v>95</v>
      </c>
      <c r="B62" s="56">
        <v>0</v>
      </c>
      <c r="C62" s="56">
        <v>0</v>
      </c>
      <c r="D62" s="6">
        <v>0</v>
      </c>
      <c r="E62" s="9" t="e">
        <f t="shared" si="0"/>
        <v>#DIV/0!</v>
      </c>
      <c r="F62" s="9" t="e">
        <f t="shared" si="1"/>
        <v>#DIV/0!</v>
      </c>
    </row>
    <row r="63" spans="1:6" s="1" customFormat="1">
      <c r="A63" s="12" t="s">
        <v>128</v>
      </c>
      <c r="B63" s="41">
        <f>SUM(B64:B76)</f>
        <v>2000000</v>
      </c>
      <c r="C63" s="41">
        <f t="shared" ref="C63" si="3">SUM(C64:C76)</f>
        <v>1596839.7999999998</v>
      </c>
      <c r="D63" s="41">
        <v>901447.73</v>
      </c>
      <c r="E63" s="9">
        <f t="shared" si="0"/>
        <v>79.841989999999996</v>
      </c>
      <c r="F63" s="9">
        <f t="shared" si="1"/>
        <v>177.14169628004942</v>
      </c>
    </row>
    <row r="64" spans="1:6" s="1" customFormat="1" ht="51" hidden="1">
      <c r="A64" s="13" t="s">
        <v>110</v>
      </c>
      <c r="B64" s="34">
        <v>0</v>
      </c>
      <c r="C64" s="34">
        <v>0</v>
      </c>
      <c r="D64" s="6">
        <v>0</v>
      </c>
      <c r="E64" s="9" t="e">
        <f t="shared" si="0"/>
        <v>#DIV/0!</v>
      </c>
      <c r="F64" s="9" t="e">
        <f t="shared" si="1"/>
        <v>#DIV/0!</v>
      </c>
    </row>
    <row r="65" spans="1:6" s="1" customFormat="1" ht="51">
      <c r="A65" s="16" t="s">
        <v>236</v>
      </c>
      <c r="B65" s="101">
        <v>100000</v>
      </c>
      <c r="C65" s="101">
        <v>390950</v>
      </c>
      <c r="D65" s="82">
        <v>0</v>
      </c>
      <c r="E65" s="9">
        <f t="shared" si="0"/>
        <v>390.95</v>
      </c>
      <c r="F65" s="9" t="e">
        <f t="shared" si="1"/>
        <v>#DIV/0!</v>
      </c>
    </row>
    <row r="66" spans="1:6" s="1" customFormat="1" ht="25.5">
      <c r="A66" s="16" t="s">
        <v>237</v>
      </c>
      <c r="B66" s="101">
        <v>1850000</v>
      </c>
      <c r="C66" s="101">
        <v>1196892.42</v>
      </c>
      <c r="D66" s="82">
        <v>0</v>
      </c>
      <c r="E66" s="9">
        <f t="shared" si="0"/>
        <v>64.696887567567558</v>
      </c>
      <c r="F66" s="9" t="e">
        <f t="shared" si="1"/>
        <v>#DIV/0!</v>
      </c>
    </row>
    <row r="67" spans="1:6" s="1" customFormat="1" ht="51">
      <c r="A67" s="16" t="s">
        <v>145</v>
      </c>
      <c r="B67" s="101">
        <v>0</v>
      </c>
      <c r="C67" s="101">
        <v>8997.3799999999992</v>
      </c>
      <c r="D67" s="82">
        <v>0</v>
      </c>
      <c r="E67" s="9" t="e">
        <f t="shared" si="0"/>
        <v>#DIV/0!</v>
      </c>
      <c r="F67" s="9" t="e">
        <f t="shared" si="1"/>
        <v>#DIV/0!</v>
      </c>
    </row>
    <row r="68" spans="1:6" s="1" customFormat="1" ht="38.25">
      <c r="A68" s="16" t="s">
        <v>238</v>
      </c>
      <c r="B68" s="101">
        <v>50000</v>
      </c>
      <c r="C68" s="101">
        <v>0</v>
      </c>
      <c r="D68" s="82">
        <v>20632.3</v>
      </c>
      <c r="E68" s="9">
        <f t="shared" si="0"/>
        <v>0</v>
      </c>
      <c r="F68" s="9">
        <f t="shared" si="1"/>
        <v>0</v>
      </c>
    </row>
    <row r="69" spans="1:6" s="1" customFormat="1" ht="51" hidden="1">
      <c r="A69" s="16" t="s">
        <v>129</v>
      </c>
      <c r="B69" s="58">
        <v>0</v>
      </c>
      <c r="C69" s="58">
        <v>0</v>
      </c>
      <c r="D69" s="6">
        <v>0</v>
      </c>
      <c r="E69" s="9" t="e">
        <f t="shared" si="0"/>
        <v>#DIV/0!</v>
      </c>
      <c r="F69" s="9" t="e">
        <f t="shared" si="1"/>
        <v>#DIV/0!</v>
      </c>
    </row>
    <row r="70" spans="1:6" s="1" customFormat="1" ht="51" hidden="1">
      <c r="A70" s="16" t="s">
        <v>130</v>
      </c>
      <c r="B70" s="60">
        <v>0</v>
      </c>
      <c r="C70" s="56">
        <v>0</v>
      </c>
      <c r="D70" s="6">
        <v>0</v>
      </c>
      <c r="E70" s="9" t="e">
        <f t="shared" si="0"/>
        <v>#DIV/0!</v>
      </c>
      <c r="F70" s="9" t="e">
        <f t="shared" si="1"/>
        <v>#DIV/0!</v>
      </c>
    </row>
    <row r="71" spans="1:6" s="1" customFormat="1" ht="51" hidden="1">
      <c r="A71" s="16" t="s">
        <v>148</v>
      </c>
      <c r="B71" s="58">
        <v>0</v>
      </c>
      <c r="C71" s="56">
        <v>0</v>
      </c>
      <c r="D71" s="6">
        <v>0</v>
      </c>
      <c r="E71" s="9" t="e">
        <f t="shared" si="0"/>
        <v>#DIV/0!</v>
      </c>
      <c r="F71" s="9" t="e">
        <f t="shared" si="1"/>
        <v>#DIV/0!</v>
      </c>
    </row>
    <row r="72" spans="1:6" s="1" customFormat="1" ht="51">
      <c r="A72" s="16" t="s">
        <v>152</v>
      </c>
      <c r="B72" s="58">
        <v>0</v>
      </c>
      <c r="C72" s="58">
        <v>0</v>
      </c>
      <c r="D72" s="6">
        <v>671800</v>
      </c>
      <c r="E72" s="9" t="e">
        <f t="shared" si="0"/>
        <v>#DIV/0!</v>
      </c>
      <c r="F72" s="9">
        <f t="shared" si="1"/>
        <v>0</v>
      </c>
    </row>
    <row r="73" spans="1:6" s="1" customFormat="1" ht="51" hidden="1">
      <c r="A73" s="16" t="s">
        <v>145</v>
      </c>
      <c r="B73" s="58">
        <v>0</v>
      </c>
      <c r="C73" s="58">
        <v>0</v>
      </c>
      <c r="D73" s="6">
        <v>0</v>
      </c>
      <c r="E73" s="9" t="e">
        <f t="shared" si="0"/>
        <v>#DIV/0!</v>
      </c>
      <c r="F73" s="9" t="e">
        <f t="shared" si="1"/>
        <v>#DIV/0!</v>
      </c>
    </row>
    <row r="74" spans="1:6" s="1" customFormat="1" ht="38.25">
      <c r="A74" s="15" t="s">
        <v>115</v>
      </c>
      <c r="B74" s="58">
        <v>0</v>
      </c>
      <c r="C74" s="58">
        <v>0</v>
      </c>
      <c r="D74" s="33">
        <v>209015.43</v>
      </c>
      <c r="E74" s="9" t="e">
        <f t="shared" si="0"/>
        <v>#DIV/0!</v>
      </c>
      <c r="F74" s="9">
        <f t="shared" si="1"/>
        <v>0</v>
      </c>
    </row>
    <row r="75" spans="1:6" s="1" customFormat="1" ht="38.25" hidden="1">
      <c r="A75" s="15" t="s">
        <v>209</v>
      </c>
      <c r="B75" s="58">
        <v>0</v>
      </c>
      <c r="C75" s="58">
        <v>0</v>
      </c>
      <c r="D75" s="6">
        <v>0</v>
      </c>
      <c r="E75" s="9" t="e">
        <f t="shared" si="0"/>
        <v>#DIV/0!</v>
      </c>
      <c r="F75" s="9" t="e">
        <f t="shared" si="1"/>
        <v>#DIV/0!</v>
      </c>
    </row>
    <row r="76" spans="1:6" s="1" customFormat="1" ht="25.5" hidden="1">
      <c r="A76" s="15" t="s">
        <v>222</v>
      </c>
      <c r="B76" s="58">
        <v>0</v>
      </c>
      <c r="C76" s="58">
        <v>0</v>
      </c>
      <c r="D76" s="6">
        <v>0</v>
      </c>
      <c r="E76" s="9" t="e">
        <f t="shared" si="0"/>
        <v>#DIV/0!</v>
      </c>
      <c r="F76" s="9" t="e">
        <f t="shared" si="1"/>
        <v>#DIV/0!</v>
      </c>
    </row>
    <row r="77" spans="1:6" s="1" customFormat="1">
      <c r="A77" s="12" t="s">
        <v>116</v>
      </c>
      <c r="B77" s="41">
        <v>1330000</v>
      </c>
      <c r="C77" s="41">
        <v>82038.63</v>
      </c>
      <c r="D77" s="32">
        <v>278941.43</v>
      </c>
      <c r="E77" s="9">
        <f t="shared" si="0"/>
        <v>6.1683180451127821</v>
      </c>
      <c r="F77" s="9">
        <f t="shared" si="1"/>
        <v>29.41070102064079</v>
      </c>
    </row>
    <row r="78" spans="1:6" s="1" customFormat="1">
      <c r="A78" s="17" t="s">
        <v>132</v>
      </c>
      <c r="B78" s="41">
        <f>SUM(B79:B85)</f>
        <v>4851893.16</v>
      </c>
      <c r="C78" s="41">
        <f>SUM(C79:C85)</f>
        <v>78000</v>
      </c>
      <c r="D78" s="41">
        <v>7726.8</v>
      </c>
      <c r="E78" s="9">
        <f t="shared" si="0"/>
        <v>1.6076199006822316</v>
      </c>
      <c r="F78" s="9">
        <f t="shared" si="1"/>
        <v>1009.4735207330331</v>
      </c>
    </row>
    <row r="79" spans="1:6" s="102" customFormat="1" hidden="1">
      <c r="A79" s="18" t="s">
        <v>239</v>
      </c>
      <c r="B79" s="34">
        <v>0</v>
      </c>
      <c r="C79" s="34">
        <v>0</v>
      </c>
      <c r="D79" s="82">
        <v>0</v>
      </c>
      <c r="E79" s="9" t="e">
        <f t="shared" si="0"/>
        <v>#DIV/0!</v>
      </c>
      <c r="F79" s="9" t="e">
        <f t="shared" si="1"/>
        <v>#DIV/0!</v>
      </c>
    </row>
    <row r="80" spans="1:6" s="1" customFormat="1">
      <c r="A80" s="18" t="s">
        <v>135</v>
      </c>
      <c r="B80" s="34">
        <v>0</v>
      </c>
      <c r="C80" s="34">
        <v>0</v>
      </c>
      <c r="D80" s="6">
        <v>0</v>
      </c>
      <c r="E80" s="9" t="e">
        <f t="shared" ref="E80:E85" si="4">C80/B80*100</f>
        <v>#DIV/0!</v>
      </c>
      <c r="F80" s="9" t="e">
        <f t="shared" si="1"/>
        <v>#DIV/0!</v>
      </c>
    </row>
    <row r="81" spans="1:6" s="1" customFormat="1" hidden="1">
      <c r="A81" s="19" t="s">
        <v>133</v>
      </c>
      <c r="B81" s="34">
        <v>0</v>
      </c>
      <c r="C81" s="34">
        <v>0</v>
      </c>
      <c r="D81" s="6">
        <v>0</v>
      </c>
      <c r="E81" s="9" t="e">
        <f t="shared" si="4"/>
        <v>#DIV/0!</v>
      </c>
      <c r="F81" s="9" t="e">
        <f>C81/D81*100</f>
        <v>#DIV/0!</v>
      </c>
    </row>
    <row r="82" spans="1:6" s="1" customFormat="1">
      <c r="A82" s="19" t="s">
        <v>134</v>
      </c>
      <c r="B82" s="34">
        <v>106140</v>
      </c>
      <c r="C82" s="34">
        <v>0</v>
      </c>
      <c r="D82" s="6">
        <v>1326.8</v>
      </c>
      <c r="E82" s="9">
        <f t="shared" si="4"/>
        <v>0</v>
      </c>
      <c r="F82" s="9">
        <f>C82/D82*100</f>
        <v>0</v>
      </c>
    </row>
    <row r="83" spans="1:6" s="1" customFormat="1" hidden="1">
      <c r="A83" s="20" t="s">
        <v>134</v>
      </c>
      <c r="B83" s="34">
        <v>0</v>
      </c>
      <c r="C83" s="34">
        <v>0</v>
      </c>
      <c r="D83" s="6">
        <v>0</v>
      </c>
      <c r="E83" s="9" t="e">
        <f t="shared" si="4"/>
        <v>#DIV/0!</v>
      </c>
      <c r="F83" s="9" t="e">
        <f>C83/D83*100</f>
        <v>#DIV/0!</v>
      </c>
    </row>
    <row r="84" spans="1:6" s="1" customFormat="1">
      <c r="A84" s="20" t="s">
        <v>276</v>
      </c>
      <c r="B84" s="34">
        <v>4745753.16</v>
      </c>
      <c r="C84" s="34">
        <v>78000</v>
      </c>
      <c r="D84" s="82">
        <v>0</v>
      </c>
      <c r="E84" s="9">
        <f t="shared" si="4"/>
        <v>1.6435747366177804</v>
      </c>
      <c r="F84" s="9" t="e">
        <f>C84/D84*100</f>
        <v>#DIV/0!</v>
      </c>
    </row>
    <row r="85" spans="1:6" s="1" customFormat="1">
      <c r="A85" s="21" t="s">
        <v>198</v>
      </c>
      <c r="B85" s="34">
        <v>0</v>
      </c>
      <c r="C85" s="34">
        <v>0</v>
      </c>
      <c r="D85" s="34">
        <v>6400</v>
      </c>
      <c r="E85" s="22" t="e">
        <f t="shared" si="4"/>
        <v>#DIV/0!</v>
      </c>
      <c r="F85" s="22">
        <f>C85/D85*100</f>
        <v>0</v>
      </c>
    </row>
    <row r="86" spans="1:6" s="1" customFormat="1">
      <c r="A86" s="78" t="s">
        <v>18</v>
      </c>
      <c r="B86" s="28">
        <f>B4</f>
        <v>150730306.16</v>
      </c>
      <c r="C86" s="28">
        <f>C4</f>
        <v>5401168.3399999999</v>
      </c>
      <c r="D86" s="28">
        <f>D4</f>
        <v>41934928.009999998</v>
      </c>
      <c r="E86" s="7">
        <f t="shared" ref="E86:E173" si="5">C86/B86*100</f>
        <v>3.5833326937362333</v>
      </c>
      <c r="F86" s="7">
        <f t="shared" ref="F86:F200" si="6">C86/D86*100</f>
        <v>12.879879843151304</v>
      </c>
    </row>
    <row r="87" spans="1:6" s="1" customFormat="1">
      <c r="A87" s="79" t="s">
        <v>17</v>
      </c>
      <c r="B87" s="28">
        <f>B88+B236+B239+B243</f>
        <v>559949027.16000009</v>
      </c>
      <c r="C87" s="28">
        <f>C88+C236+C239+C243</f>
        <v>24268041.77</v>
      </c>
      <c r="D87" s="28">
        <v>104552972.53</v>
      </c>
      <c r="E87" s="7">
        <f t="shared" si="5"/>
        <v>4.3339733784492562</v>
      </c>
      <c r="F87" s="7">
        <f t="shared" si="6"/>
        <v>23.211240371990979</v>
      </c>
    </row>
    <row r="88" spans="1:6" s="51" customFormat="1">
      <c r="A88" s="38" t="s">
        <v>48</v>
      </c>
      <c r="B88" s="39">
        <f>B89+B93+B188+B225</f>
        <v>591234650.67000008</v>
      </c>
      <c r="C88" s="39">
        <f>C89+C93+C188+C225</f>
        <v>55853665.280000001</v>
      </c>
      <c r="D88" s="39">
        <v>104534120.58</v>
      </c>
      <c r="E88" s="22">
        <f t="shared" si="5"/>
        <v>9.4469539660277704</v>
      </c>
      <c r="F88" s="22">
        <f t="shared" si="6"/>
        <v>53.431037607720796</v>
      </c>
    </row>
    <row r="89" spans="1:6" s="51" customFormat="1">
      <c r="A89" s="38" t="s">
        <v>54</v>
      </c>
      <c r="B89" s="39">
        <f>B90+B91+B92</f>
        <v>85749600</v>
      </c>
      <c r="C89" s="39">
        <f>C90+C91+C92</f>
        <v>21091000</v>
      </c>
      <c r="D89" s="39">
        <v>7267200</v>
      </c>
      <c r="E89" s="22">
        <f t="shared" si="5"/>
        <v>24.596033101029043</v>
      </c>
      <c r="F89" s="22">
        <f t="shared" si="6"/>
        <v>290.22181858212241</v>
      </c>
    </row>
    <row r="90" spans="1:6" s="51" customFormat="1">
      <c r="A90" s="40" t="s">
        <v>229</v>
      </c>
      <c r="B90" s="34">
        <v>85749600</v>
      </c>
      <c r="C90" s="34">
        <v>21091000</v>
      </c>
      <c r="D90" s="34">
        <v>6072000</v>
      </c>
      <c r="E90" s="22">
        <f t="shared" si="5"/>
        <v>24.596033101029043</v>
      </c>
      <c r="F90" s="22">
        <f t="shared" si="6"/>
        <v>347.34848484848487</v>
      </c>
    </row>
    <row r="91" spans="1:6" s="51" customFormat="1">
      <c r="A91" s="21" t="s">
        <v>55</v>
      </c>
      <c r="B91" s="6">
        <v>0</v>
      </c>
      <c r="C91" s="6">
        <v>0</v>
      </c>
      <c r="D91" s="34">
        <v>1195200</v>
      </c>
      <c r="E91" s="22" t="e">
        <f t="shared" si="5"/>
        <v>#DIV/0!</v>
      </c>
      <c r="F91" s="22">
        <f t="shared" si="6"/>
        <v>0</v>
      </c>
    </row>
    <row r="92" spans="1:6" s="51" customFormat="1" hidden="1">
      <c r="A92" s="21" t="s">
        <v>136</v>
      </c>
      <c r="B92" s="6"/>
      <c r="C92" s="6"/>
      <c r="D92" s="34"/>
      <c r="E92" s="22" t="e">
        <f t="shared" si="5"/>
        <v>#DIV/0!</v>
      </c>
      <c r="F92" s="22" t="e">
        <f t="shared" si="6"/>
        <v>#DIV/0!</v>
      </c>
    </row>
    <row r="93" spans="1:6" s="51" customFormat="1">
      <c r="A93" s="38" t="s">
        <v>16</v>
      </c>
      <c r="B93" s="90">
        <f>B99+B101+B102+B103+B105+B104+B107+B113+B134+B139+B140+B108+B128+B129+B109+B117+B118+B119+B120+B122+B123+B124+B126+B125+B127+B121</f>
        <v>175012526.25999999</v>
      </c>
      <c r="C93" s="90">
        <f t="shared" ref="C93:D93" si="7">C99+C101+C102+C103+C105+C104+C107+C113+C134+C139+C140+C108+C128+C129+C109+C117+C118+C119+C120+C122+C123+C124+C126+C125+C127</f>
        <v>1292601.4200000002</v>
      </c>
      <c r="D93" s="90">
        <v>24071231.449999999</v>
      </c>
      <c r="E93" s="22">
        <f t="shared" si="5"/>
        <v>0.73857651656299239</v>
      </c>
      <c r="F93" s="22">
        <f t="shared" si="6"/>
        <v>5.3699015053922396</v>
      </c>
    </row>
    <row r="94" spans="1:6" s="51" customFormat="1" hidden="1">
      <c r="A94" s="21" t="s">
        <v>89</v>
      </c>
      <c r="B94" s="91">
        <f>B96+B97+B98</f>
        <v>0</v>
      </c>
      <c r="C94" s="91">
        <f>C96+C97+C98</f>
        <v>0</v>
      </c>
      <c r="D94" s="34">
        <v>0</v>
      </c>
      <c r="E94" s="22" t="e">
        <f t="shared" si="5"/>
        <v>#DIV/0!</v>
      </c>
      <c r="F94" s="22" t="e">
        <f t="shared" si="6"/>
        <v>#DIV/0!</v>
      </c>
    </row>
    <row r="95" spans="1:6" s="51" customFormat="1" hidden="1">
      <c r="A95" s="42" t="s">
        <v>117</v>
      </c>
      <c r="B95" s="92"/>
      <c r="C95" s="92"/>
      <c r="D95" s="34"/>
      <c r="E95" s="22" t="e">
        <f t="shared" si="5"/>
        <v>#DIV/0!</v>
      </c>
      <c r="F95" s="22" t="e">
        <f t="shared" si="6"/>
        <v>#DIV/0!</v>
      </c>
    </row>
    <row r="96" spans="1:6" s="51" customFormat="1" hidden="1">
      <c r="A96" s="42" t="s">
        <v>106</v>
      </c>
      <c r="B96" s="91">
        <v>0</v>
      </c>
      <c r="C96" s="91">
        <v>0</v>
      </c>
      <c r="D96" s="34">
        <v>0</v>
      </c>
      <c r="E96" s="22" t="e">
        <f t="shared" si="5"/>
        <v>#DIV/0!</v>
      </c>
      <c r="F96" s="22" t="e">
        <f t="shared" si="6"/>
        <v>#DIV/0!</v>
      </c>
    </row>
    <row r="97" spans="1:6" s="51" customFormat="1" ht="25.5" hidden="1">
      <c r="A97" s="42" t="s">
        <v>107</v>
      </c>
      <c r="B97" s="91">
        <v>0</v>
      </c>
      <c r="C97" s="91">
        <v>0</v>
      </c>
      <c r="D97" s="34">
        <v>0</v>
      </c>
      <c r="E97" s="22" t="e">
        <f t="shared" si="5"/>
        <v>#DIV/0!</v>
      </c>
      <c r="F97" s="22" t="e">
        <f t="shared" si="6"/>
        <v>#DIV/0!</v>
      </c>
    </row>
    <row r="98" spans="1:6" s="51" customFormat="1" ht="25.5" hidden="1">
      <c r="A98" s="42" t="s">
        <v>109</v>
      </c>
      <c r="B98" s="91">
        <v>0</v>
      </c>
      <c r="C98" s="91">
        <v>0</v>
      </c>
      <c r="D98" s="34">
        <v>0</v>
      </c>
      <c r="E98" s="22" t="e">
        <f t="shared" si="5"/>
        <v>#DIV/0!</v>
      </c>
      <c r="F98" s="22" t="e">
        <f t="shared" si="6"/>
        <v>#DIV/0!</v>
      </c>
    </row>
    <row r="99" spans="1:6" s="51" customFormat="1" ht="25.5" hidden="1">
      <c r="A99" s="21" t="s">
        <v>143</v>
      </c>
      <c r="B99" s="91">
        <v>0</v>
      </c>
      <c r="C99" s="91">
        <v>0</v>
      </c>
      <c r="D99" s="34">
        <v>0</v>
      </c>
      <c r="E99" s="22" t="e">
        <f t="shared" si="5"/>
        <v>#DIV/0!</v>
      </c>
      <c r="F99" s="22" t="e">
        <f t="shared" si="6"/>
        <v>#DIV/0!</v>
      </c>
    </row>
    <row r="100" spans="1:6" s="51" customFormat="1" ht="25.5" hidden="1">
      <c r="A100" s="21" t="s">
        <v>149</v>
      </c>
      <c r="B100" s="91"/>
      <c r="C100" s="91"/>
      <c r="D100" s="34"/>
      <c r="E100" s="22" t="e">
        <f t="shared" si="5"/>
        <v>#DIV/0!</v>
      </c>
      <c r="F100" s="22" t="e">
        <f t="shared" si="6"/>
        <v>#DIV/0!</v>
      </c>
    </row>
    <row r="101" spans="1:6" s="51" customFormat="1" ht="25.5" hidden="1">
      <c r="A101" s="21" t="s">
        <v>144</v>
      </c>
      <c r="B101" s="91">
        <v>0</v>
      </c>
      <c r="C101" s="91">
        <v>0</v>
      </c>
      <c r="D101" s="34">
        <v>0</v>
      </c>
      <c r="E101" s="22" t="e">
        <f t="shared" si="5"/>
        <v>#DIV/0!</v>
      </c>
      <c r="F101" s="22" t="e">
        <f t="shared" si="6"/>
        <v>#DIV/0!</v>
      </c>
    </row>
    <row r="102" spans="1:6" s="51" customFormat="1" ht="25.5" hidden="1">
      <c r="A102" s="21" t="s">
        <v>153</v>
      </c>
      <c r="B102" s="91">
        <v>0</v>
      </c>
      <c r="C102" s="91">
        <v>0</v>
      </c>
      <c r="D102" s="34">
        <v>0</v>
      </c>
      <c r="E102" s="22" t="e">
        <f t="shared" si="5"/>
        <v>#DIV/0!</v>
      </c>
      <c r="F102" s="22" t="e">
        <f t="shared" si="6"/>
        <v>#DIV/0!</v>
      </c>
    </row>
    <row r="103" spans="1:6" s="51" customFormat="1" ht="25.5" hidden="1">
      <c r="A103" s="21" t="s">
        <v>184</v>
      </c>
      <c r="B103" s="91">
        <v>0</v>
      </c>
      <c r="C103" s="91">
        <v>0</v>
      </c>
      <c r="D103" s="34">
        <v>0</v>
      </c>
      <c r="E103" s="22" t="e">
        <f t="shared" si="5"/>
        <v>#DIV/0!</v>
      </c>
      <c r="F103" s="22" t="e">
        <f t="shared" si="6"/>
        <v>#DIV/0!</v>
      </c>
    </row>
    <row r="104" spans="1:6" s="51" customFormat="1" ht="25.5" hidden="1">
      <c r="A104" s="21" t="s">
        <v>218</v>
      </c>
      <c r="B104" s="91">
        <v>0</v>
      </c>
      <c r="C104" s="91">
        <v>0</v>
      </c>
      <c r="D104" s="34">
        <v>0</v>
      </c>
      <c r="E104" s="22" t="e">
        <f t="shared" si="5"/>
        <v>#DIV/0!</v>
      </c>
      <c r="F104" s="22" t="e">
        <f t="shared" si="6"/>
        <v>#DIV/0!</v>
      </c>
    </row>
    <row r="105" spans="1:6" s="51" customFormat="1" ht="38.25" hidden="1">
      <c r="A105" s="21" t="s">
        <v>193</v>
      </c>
      <c r="B105" s="91">
        <v>0</v>
      </c>
      <c r="C105" s="91">
        <v>0</v>
      </c>
      <c r="D105" s="34">
        <v>0</v>
      </c>
      <c r="E105" s="22" t="e">
        <f t="shared" si="5"/>
        <v>#DIV/0!</v>
      </c>
      <c r="F105" s="22" t="e">
        <f t="shared" si="6"/>
        <v>#DIV/0!</v>
      </c>
    </row>
    <row r="106" spans="1:6" s="51" customFormat="1" ht="25.5" hidden="1">
      <c r="A106" s="21" t="s">
        <v>154</v>
      </c>
      <c r="B106" s="91"/>
      <c r="C106" s="91"/>
      <c r="D106" s="34"/>
      <c r="E106" s="22" t="e">
        <f t="shared" si="5"/>
        <v>#DIV/0!</v>
      </c>
      <c r="F106" s="22" t="e">
        <f t="shared" si="6"/>
        <v>#DIV/0!</v>
      </c>
    </row>
    <row r="107" spans="1:6" s="51" customFormat="1" ht="25.5" hidden="1">
      <c r="A107" s="21" t="s">
        <v>90</v>
      </c>
      <c r="B107" s="91">
        <v>0</v>
      </c>
      <c r="C107" s="91">
        <v>0</v>
      </c>
      <c r="D107" s="34">
        <v>0</v>
      </c>
      <c r="E107" s="22" t="e">
        <f t="shared" si="5"/>
        <v>#DIV/0!</v>
      </c>
      <c r="F107" s="22" t="e">
        <f t="shared" si="6"/>
        <v>#DIV/0!</v>
      </c>
    </row>
    <row r="108" spans="1:6" s="51" customFormat="1" ht="25.5" hidden="1">
      <c r="A108" s="43" t="s">
        <v>112</v>
      </c>
      <c r="B108" s="91">
        <v>0</v>
      </c>
      <c r="C108" s="91">
        <v>0</v>
      </c>
      <c r="D108" s="34">
        <v>0</v>
      </c>
      <c r="E108" s="22" t="e">
        <f t="shared" si="5"/>
        <v>#DIV/0!</v>
      </c>
      <c r="F108" s="22" t="e">
        <f t="shared" si="6"/>
        <v>#DIV/0!</v>
      </c>
    </row>
    <row r="109" spans="1:6" s="51" customFormat="1" ht="51">
      <c r="A109" s="44" t="s">
        <v>240</v>
      </c>
      <c r="B109" s="91">
        <f>B110+B111+B112</f>
        <v>22434600</v>
      </c>
      <c r="C109" s="91">
        <f t="shared" ref="C109:D109" si="8">C110+C111+C112</f>
        <v>0</v>
      </c>
      <c r="D109" s="91">
        <v>906396</v>
      </c>
      <c r="E109" s="22">
        <f t="shared" si="5"/>
        <v>0</v>
      </c>
      <c r="F109" s="22">
        <f t="shared" si="6"/>
        <v>0</v>
      </c>
    </row>
    <row r="110" spans="1:6" s="104" customFormat="1" ht="25.5">
      <c r="A110" s="45" t="s">
        <v>241</v>
      </c>
      <c r="B110" s="92">
        <v>13756100</v>
      </c>
      <c r="C110" s="92">
        <v>0</v>
      </c>
      <c r="D110" s="36">
        <v>906396</v>
      </c>
      <c r="E110" s="103">
        <f t="shared" si="5"/>
        <v>0</v>
      </c>
      <c r="F110" s="103">
        <f t="shared" si="6"/>
        <v>0</v>
      </c>
    </row>
    <row r="111" spans="1:6" s="104" customFormat="1" ht="25.5">
      <c r="A111" s="45" t="s">
        <v>213</v>
      </c>
      <c r="B111" s="92">
        <v>7416400</v>
      </c>
      <c r="C111" s="92">
        <v>0</v>
      </c>
      <c r="D111" s="36">
        <v>0</v>
      </c>
      <c r="E111" s="103">
        <f t="shared" si="5"/>
        <v>0</v>
      </c>
      <c r="F111" s="103" t="e">
        <f t="shared" si="6"/>
        <v>#DIV/0!</v>
      </c>
    </row>
    <row r="112" spans="1:6" s="104" customFormat="1" ht="25.5">
      <c r="A112" s="45" t="s">
        <v>214</v>
      </c>
      <c r="B112" s="92">
        <v>1262100</v>
      </c>
      <c r="C112" s="92">
        <v>0</v>
      </c>
      <c r="D112" s="36">
        <v>0</v>
      </c>
      <c r="E112" s="103">
        <f t="shared" si="5"/>
        <v>0</v>
      </c>
      <c r="F112" s="103" t="e">
        <f t="shared" si="6"/>
        <v>#DIV/0!</v>
      </c>
    </row>
    <row r="113" spans="1:9" s="51" customFormat="1" ht="51" hidden="1">
      <c r="A113" s="44" t="s">
        <v>96</v>
      </c>
      <c r="B113" s="91">
        <f>B114+B115+B116</f>
        <v>0</v>
      </c>
      <c r="C113" s="91">
        <f>C114+C115+C116</f>
        <v>0</v>
      </c>
      <c r="D113" s="34">
        <v>0</v>
      </c>
      <c r="E113" s="22" t="e">
        <f t="shared" si="5"/>
        <v>#DIV/0!</v>
      </c>
      <c r="F113" s="22" t="e">
        <f t="shared" si="6"/>
        <v>#DIV/0!</v>
      </c>
      <c r="G113" s="95"/>
      <c r="H113" s="95"/>
      <c r="I113" s="96"/>
    </row>
    <row r="114" spans="1:9" s="51" customFormat="1" ht="25.5" hidden="1">
      <c r="A114" s="45" t="s">
        <v>212</v>
      </c>
      <c r="B114" s="92">
        <v>0</v>
      </c>
      <c r="C114" s="92">
        <v>0</v>
      </c>
      <c r="D114" s="34">
        <v>0</v>
      </c>
      <c r="E114" s="22" t="e">
        <f t="shared" si="5"/>
        <v>#DIV/0!</v>
      </c>
      <c r="F114" s="22" t="e">
        <f t="shared" si="6"/>
        <v>#DIV/0!</v>
      </c>
    </row>
    <row r="115" spans="1:9" s="51" customFormat="1" ht="25.5" hidden="1">
      <c r="A115" s="45" t="s">
        <v>213</v>
      </c>
      <c r="B115" s="92">
        <v>0</v>
      </c>
      <c r="C115" s="92">
        <v>0</v>
      </c>
      <c r="D115" s="36">
        <v>0</v>
      </c>
      <c r="E115" s="22" t="e">
        <f t="shared" si="5"/>
        <v>#DIV/0!</v>
      </c>
      <c r="F115" s="22" t="e">
        <f t="shared" si="6"/>
        <v>#DIV/0!</v>
      </c>
    </row>
    <row r="116" spans="1:9" s="51" customFormat="1" ht="25.5" hidden="1">
      <c r="A116" s="45" t="s">
        <v>214</v>
      </c>
      <c r="B116" s="92">
        <v>0</v>
      </c>
      <c r="C116" s="92">
        <v>0</v>
      </c>
      <c r="D116" s="34">
        <v>0</v>
      </c>
      <c r="E116" s="22" t="e">
        <f t="shared" si="5"/>
        <v>#DIV/0!</v>
      </c>
      <c r="F116" s="22" t="e">
        <f t="shared" si="6"/>
        <v>#DIV/0!</v>
      </c>
    </row>
    <row r="117" spans="1:9" s="51" customFormat="1" ht="25.5">
      <c r="A117" s="44" t="s">
        <v>242</v>
      </c>
      <c r="B117" s="91">
        <v>1710000</v>
      </c>
      <c r="C117" s="91">
        <v>0</v>
      </c>
      <c r="D117" s="34">
        <v>0</v>
      </c>
      <c r="E117" s="22">
        <f t="shared" si="5"/>
        <v>0</v>
      </c>
      <c r="F117" s="22" t="e">
        <f t="shared" si="6"/>
        <v>#DIV/0!</v>
      </c>
    </row>
    <row r="118" spans="1:9" s="51" customFormat="1" ht="51">
      <c r="A118" s="44" t="s">
        <v>243</v>
      </c>
      <c r="B118" s="91">
        <v>369394</v>
      </c>
      <c r="C118" s="91">
        <v>0</v>
      </c>
      <c r="D118" s="34">
        <v>0</v>
      </c>
      <c r="E118" s="22">
        <f t="shared" si="5"/>
        <v>0</v>
      </c>
      <c r="F118" s="22" t="e">
        <f t="shared" si="6"/>
        <v>#DIV/0!</v>
      </c>
    </row>
    <row r="119" spans="1:9" s="51" customFormat="1" ht="38.25">
      <c r="A119" s="44" t="s">
        <v>244</v>
      </c>
      <c r="B119" s="91">
        <v>575656.56000000006</v>
      </c>
      <c r="C119" s="91">
        <v>0</v>
      </c>
      <c r="D119" s="34">
        <v>0</v>
      </c>
      <c r="E119" s="22">
        <f t="shared" si="5"/>
        <v>0</v>
      </c>
      <c r="F119" s="22" t="e">
        <f t="shared" si="6"/>
        <v>#DIV/0!</v>
      </c>
    </row>
    <row r="120" spans="1:9" s="51" customFormat="1" ht="38.25">
      <c r="A120" s="44" t="s">
        <v>245</v>
      </c>
      <c r="B120" s="91">
        <v>11226314</v>
      </c>
      <c r="C120" s="91">
        <v>1081884.3400000001</v>
      </c>
      <c r="D120" s="34">
        <v>2289289.29</v>
      </c>
      <c r="E120" s="22">
        <f t="shared" ref="E120:E127" si="9">C120/B120*100</f>
        <v>9.6370397264854706</v>
      </c>
      <c r="F120" s="22">
        <f t="shared" ref="F120:F127" si="10">C120/D120*100</f>
        <v>47.258524500413841</v>
      </c>
    </row>
    <row r="121" spans="1:9" s="51" customFormat="1" ht="25.5">
      <c r="A121" s="44" t="s">
        <v>271</v>
      </c>
      <c r="B121" s="91">
        <v>2133434.4500000002</v>
      </c>
      <c r="C121" s="91">
        <v>0</v>
      </c>
      <c r="D121" s="34"/>
      <c r="E121" s="22">
        <f t="shared" si="9"/>
        <v>0</v>
      </c>
      <c r="F121" s="22"/>
    </row>
    <row r="122" spans="1:9" s="51" customFormat="1" ht="25.5">
      <c r="A122" s="44" t="s">
        <v>246</v>
      </c>
      <c r="B122" s="91">
        <v>4683946.21</v>
      </c>
      <c r="C122" s="91">
        <v>0</v>
      </c>
      <c r="D122" s="34">
        <v>6558971.2699999996</v>
      </c>
      <c r="E122" s="22">
        <f t="shared" si="9"/>
        <v>0</v>
      </c>
      <c r="F122" s="22">
        <f t="shared" si="10"/>
        <v>0</v>
      </c>
    </row>
    <row r="123" spans="1:9" s="51" customFormat="1" ht="25.5">
      <c r="A123" s="44" t="s">
        <v>247</v>
      </c>
      <c r="B123" s="91">
        <v>5114138.8</v>
      </c>
      <c r="C123" s="91">
        <v>0</v>
      </c>
      <c r="D123" s="34">
        <v>0</v>
      </c>
      <c r="E123" s="22">
        <f t="shared" si="9"/>
        <v>0</v>
      </c>
      <c r="F123" s="22" t="e">
        <f t="shared" si="10"/>
        <v>#DIV/0!</v>
      </c>
    </row>
    <row r="124" spans="1:9" s="51" customFormat="1" ht="25.5">
      <c r="A124" s="44" t="s">
        <v>248</v>
      </c>
      <c r="B124" s="91">
        <v>4185050.51</v>
      </c>
      <c r="C124" s="91">
        <v>0</v>
      </c>
      <c r="D124" s="34">
        <v>0</v>
      </c>
      <c r="E124" s="22">
        <f t="shared" si="9"/>
        <v>0</v>
      </c>
      <c r="F124" s="22" t="e">
        <f t="shared" si="10"/>
        <v>#DIV/0!</v>
      </c>
    </row>
    <row r="125" spans="1:9" s="51" customFormat="1" ht="25.5">
      <c r="A125" s="44" t="s">
        <v>249</v>
      </c>
      <c r="B125" s="91">
        <v>929494.95</v>
      </c>
      <c r="C125" s="91">
        <v>0</v>
      </c>
      <c r="D125" s="34">
        <v>0</v>
      </c>
      <c r="E125" s="22">
        <f t="shared" si="9"/>
        <v>0</v>
      </c>
      <c r="F125" s="22" t="e">
        <f t="shared" si="10"/>
        <v>#DIV/0!</v>
      </c>
    </row>
    <row r="126" spans="1:9" s="51" customFormat="1" ht="25.5">
      <c r="A126" s="44" t="s">
        <v>250</v>
      </c>
      <c r="B126" s="91">
        <v>59492011.729999997</v>
      </c>
      <c r="C126" s="91">
        <v>0</v>
      </c>
      <c r="D126" s="34">
        <v>0</v>
      </c>
      <c r="E126" s="22">
        <f t="shared" si="9"/>
        <v>0</v>
      </c>
      <c r="F126" s="22" t="e">
        <f t="shared" si="10"/>
        <v>#DIV/0!</v>
      </c>
    </row>
    <row r="127" spans="1:9" s="51" customFormat="1" ht="38.25">
      <c r="A127" s="44" t="s">
        <v>251</v>
      </c>
      <c r="B127" s="91">
        <v>6512121.21</v>
      </c>
      <c r="C127" s="91">
        <v>0</v>
      </c>
      <c r="D127" s="34">
        <v>0</v>
      </c>
      <c r="E127" s="22">
        <f t="shared" si="9"/>
        <v>0</v>
      </c>
      <c r="F127" s="22" t="e">
        <f t="shared" si="10"/>
        <v>#DIV/0!</v>
      </c>
    </row>
    <row r="128" spans="1:9" s="51" customFormat="1" ht="25.5" hidden="1">
      <c r="A128" s="44" t="s">
        <v>210</v>
      </c>
      <c r="B128" s="91">
        <v>0</v>
      </c>
      <c r="C128" s="91">
        <v>0</v>
      </c>
      <c r="D128" s="34">
        <v>0</v>
      </c>
      <c r="E128" s="22" t="e">
        <f t="shared" si="5"/>
        <v>#DIV/0!</v>
      </c>
      <c r="F128" s="22" t="e">
        <f t="shared" si="6"/>
        <v>#DIV/0!</v>
      </c>
    </row>
    <row r="129" spans="1:6" s="51" customFormat="1" ht="38.25" hidden="1">
      <c r="A129" s="44" t="s">
        <v>211</v>
      </c>
      <c r="B129" s="91">
        <v>0</v>
      </c>
      <c r="C129" s="91">
        <v>0</v>
      </c>
      <c r="D129" s="34">
        <v>0</v>
      </c>
      <c r="E129" s="22" t="e">
        <f t="shared" si="5"/>
        <v>#DIV/0!</v>
      </c>
      <c r="F129" s="22" t="e">
        <f t="shared" si="6"/>
        <v>#DIV/0!</v>
      </c>
    </row>
    <row r="130" spans="1:6" s="51" customFormat="1" ht="25.5" hidden="1">
      <c r="A130" s="45" t="s">
        <v>170</v>
      </c>
      <c r="B130" s="92"/>
      <c r="C130" s="92">
        <v>0</v>
      </c>
      <c r="D130" s="36">
        <v>0</v>
      </c>
      <c r="E130" s="22" t="e">
        <f t="shared" si="5"/>
        <v>#DIV/0!</v>
      </c>
      <c r="F130" s="22" t="e">
        <f t="shared" si="6"/>
        <v>#DIV/0!</v>
      </c>
    </row>
    <row r="131" spans="1:6" s="51" customFormat="1" ht="25.5" hidden="1">
      <c r="A131" s="45" t="s">
        <v>171</v>
      </c>
      <c r="B131" s="92"/>
      <c r="C131" s="92">
        <v>0</v>
      </c>
      <c r="D131" s="36">
        <v>0</v>
      </c>
      <c r="E131" s="22" t="e">
        <f t="shared" si="5"/>
        <v>#DIV/0!</v>
      </c>
      <c r="F131" s="22" t="e">
        <f t="shared" si="6"/>
        <v>#DIV/0!</v>
      </c>
    </row>
    <row r="132" spans="1:6" s="51" customFormat="1" ht="63.75" hidden="1">
      <c r="A132" s="46" t="s">
        <v>97</v>
      </c>
      <c r="B132" s="91">
        <v>0</v>
      </c>
      <c r="C132" s="91">
        <v>0</v>
      </c>
      <c r="D132" s="34">
        <v>0</v>
      </c>
      <c r="E132" s="22" t="e">
        <f t="shared" si="5"/>
        <v>#DIV/0!</v>
      </c>
      <c r="F132" s="22" t="e">
        <f t="shared" si="6"/>
        <v>#DIV/0!</v>
      </c>
    </row>
    <row r="133" spans="1:6" s="51" customFormat="1" ht="25.5" hidden="1">
      <c r="A133" s="21" t="s">
        <v>92</v>
      </c>
      <c r="B133" s="91">
        <v>0</v>
      </c>
      <c r="C133" s="91">
        <v>0</v>
      </c>
      <c r="D133" s="34">
        <v>0</v>
      </c>
      <c r="E133" s="22" t="e">
        <f t="shared" si="5"/>
        <v>#DIV/0!</v>
      </c>
      <c r="F133" s="22" t="e">
        <f t="shared" si="6"/>
        <v>#DIV/0!</v>
      </c>
    </row>
    <row r="134" spans="1:6" s="51" customFormat="1" hidden="1">
      <c r="A134" s="21" t="s">
        <v>91</v>
      </c>
      <c r="B134" s="91">
        <f>B135+B136+B137+B138</f>
        <v>0</v>
      </c>
      <c r="C134" s="91">
        <f>C135+C136+C137+C138</f>
        <v>0</v>
      </c>
      <c r="D134" s="34">
        <f>D135+D136+D137+D138</f>
        <v>0</v>
      </c>
      <c r="E134" s="22" t="e">
        <f t="shared" si="5"/>
        <v>#DIV/0!</v>
      </c>
      <c r="F134" s="22" t="e">
        <f t="shared" si="6"/>
        <v>#DIV/0!</v>
      </c>
    </row>
    <row r="135" spans="1:6" s="51" customFormat="1" hidden="1">
      <c r="A135" s="47" t="s">
        <v>108</v>
      </c>
      <c r="B135" s="92"/>
      <c r="C135" s="92"/>
      <c r="D135" s="36"/>
      <c r="E135" s="22" t="e">
        <f t="shared" si="5"/>
        <v>#DIV/0!</v>
      </c>
      <c r="F135" s="22" t="e">
        <f t="shared" si="6"/>
        <v>#DIV/0!</v>
      </c>
    </row>
    <row r="136" spans="1:6" s="51" customFormat="1" hidden="1">
      <c r="A136" s="42" t="s">
        <v>201</v>
      </c>
      <c r="B136" s="92">
        <v>0</v>
      </c>
      <c r="C136" s="92">
        <v>0</v>
      </c>
      <c r="D136" s="36">
        <v>0</v>
      </c>
      <c r="E136" s="22" t="e">
        <f t="shared" si="5"/>
        <v>#DIV/0!</v>
      </c>
      <c r="F136" s="22" t="e">
        <f t="shared" si="6"/>
        <v>#DIV/0!</v>
      </c>
    </row>
    <row r="137" spans="1:6" s="51" customFormat="1" hidden="1">
      <c r="A137" s="48" t="s">
        <v>202</v>
      </c>
      <c r="B137" s="92">
        <v>0</v>
      </c>
      <c r="C137" s="92">
        <v>0</v>
      </c>
      <c r="D137" s="36">
        <v>0</v>
      </c>
      <c r="E137" s="22" t="e">
        <f t="shared" si="5"/>
        <v>#DIV/0!</v>
      </c>
      <c r="F137" s="22" t="e">
        <f t="shared" si="6"/>
        <v>#DIV/0!</v>
      </c>
    </row>
    <row r="138" spans="1:6" s="51" customFormat="1" ht="38.25" hidden="1">
      <c r="A138" s="48" t="s">
        <v>172</v>
      </c>
      <c r="B138" s="92">
        <v>0</v>
      </c>
      <c r="C138" s="92">
        <v>0</v>
      </c>
      <c r="D138" s="36">
        <v>0</v>
      </c>
      <c r="E138" s="22" t="e">
        <f t="shared" si="5"/>
        <v>#DIV/0!</v>
      </c>
      <c r="F138" s="22" t="e">
        <f t="shared" si="6"/>
        <v>#DIV/0!</v>
      </c>
    </row>
    <row r="139" spans="1:6" s="51" customFormat="1" ht="38.25" hidden="1">
      <c r="A139" s="40" t="s">
        <v>185</v>
      </c>
      <c r="B139" s="91">
        <v>0</v>
      </c>
      <c r="C139" s="91">
        <v>0</v>
      </c>
      <c r="D139" s="34">
        <v>0</v>
      </c>
      <c r="E139" s="22" t="e">
        <f t="shared" si="5"/>
        <v>#DIV/0!</v>
      </c>
      <c r="F139" s="22" t="e">
        <f t="shared" si="6"/>
        <v>#DIV/0!</v>
      </c>
    </row>
    <row r="140" spans="1:6" s="51" customFormat="1">
      <c r="A140" s="21" t="s">
        <v>49</v>
      </c>
      <c r="B140" s="91">
        <f>SUM(B142:B187)</f>
        <v>55646363.840000004</v>
      </c>
      <c r="C140" s="91">
        <f>SUM(C142:C187)</f>
        <v>210717.08</v>
      </c>
      <c r="D140" s="91">
        <v>14166574.890000001</v>
      </c>
      <c r="E140" s="22">
        <f t="shared" si="5"/>
        <v>0.37867178636482851</v>
      </c>
      <c r="F140" s="22">
        <f t="shared" si="6"/>
        <v>1.487424318412649</v>
      </c>
    </row>
    <row r="141" spans="1:6" s="51" customFormat="1">
      <c r="A141" s="21" t="s">
        <v>22</v>
      </c>
      <c r="B141" s="91"/>
      <c r="C141" s="91"/>
      <c r="D141" s="34"/>
      <c r="E141" s="22" t="e">
        <f t="shared" si="5"/>
        <v>#DIV/0!</v>
      </c>
      <c r="F141" s="22" t="e">
        <f t="shared" si="6"/>
        <v>#DIV/0!</v>
      </c>
    </row>
    <row r="142" spans="1:6" s="51" customFormat="1">
      <c r="A142" s="42" t="s">
        <v>199</v>
      </c>
      <c r="B142" s="92">
        <v>57800</v>
      </c>
      <c r="C142" s="92">
        <v>0</v>
      </c>
      <c r="D142" s="36">
        <v>67000</v>
      </c>
      <c r="E142" s="22">
        <f t="shared" si="5"/>
        <v>0</v>
      </c>
      <c r="F142" s="22">
        <f t="shared" si="6"/>
        <v>0</v>
      </c>
    </row>
    <row r="143" spans="1:6" s="51" customFormat="1" ht="25.5">
      <c r="A143" s="42" t="s">
        <v>252</v>
      </c>
      <c r="B143" s="92">
        <v>196900</v>
      </c>
      <c r="C143" s="92">
        <v>0</v>
      </c>
      <c r="D143" s="36">
        <v>0</v>
      </c>
      <c r="E143" s="22">
        <f t="shared" si="5"/>
        <v>0</v>
      </c>
      <c r="F143" s="22"/>
    </row>
    <row r="144" spans="1:6" s="51" customFormat="1" ht="25.5">
      <c r="A144" s="42" t="s">
        <v>269</v>
      </c>
      <c r="B144" s="92">
        <v>2971802.28</v>
      </c>
      <c r="C144" s="92"/>
      <c r="D144" s="36"/>
      <c r="E144" s="22"/>
      <c r="F144" s="22"/>
    </row>
    <row r="145" spans="1:6" s="51" customFormat="1">
      <c r="A145" s="42" t="s">
        <v>164</v>
      </c>
      <c r="B145" s="92"/>
      <c r="C145" s="92">
        <v>0</v>
      </c>
      <c r="D145" s="36">
        <v>0</v>
      </c>
      <c r="E145" s="22" t="e">
        <f t="shared" si="5"/>
        <v>#DIV/0!</v>
      </c>
      <c r="F145" s="22" t="e">
        <f t="shared" si="6"/>
        <v>#DIV/0!</v>
      </c>
    </row>
    <row r="146" spans="1:6" s="51" customFormat="1" ht="25.5">
      <c r="A146" s="42" t="s">
        <v>253</v>
      </c>
      <c r="B146" s="92">
        <v>10859800</v>
      </c>
      <c r="C146" s="92">
        <v>0</v>
      </c>
      <c r="D146" s="36">
        <v>3390936</v>
      </c>
      <c r="E146" s="22">
        <f t="shared" si="5"/>
        <v>0</v>
      </c>
      <c r="F146" s="22">
        <f t="shared" si="6"/>
        <v>0</v>
      </c>
    </row>
    <row r="147" spans="1:6" s="51" customFormat="1" ht="38.25" hidden="1">
      <c r="A147" s="42" t="s">
        <v>215</v>
      </c>
      <c r="B147" s="92"/>
      <c r="C147" s="92">
        <v>0</v>
      </c>
      <c r="D147" s="36">
        <v>0</v>
      </c>
      <c r="E147" s="22" t="e">
        <f t="shared" si="5"/>
        <v>#DIV/0!</v>
      </c>
      <c r="F147" s="22" t="e">
        <f t="shared" si="6"/>
        <v>#DIV/0!</v>
      </c>
    </row>
    <row r="148" spans="1:6" s="51" customFormat="1">
      <c r="A148" s="42" t="s">
        <v>255</v>
      </c>
      <c r="B148" s="91">
        <v>1215000</v>
      </c>
      <c r="C148" s="91">
        <v>0</v>
      </c>
      <c r="D148" s="36">
        <v>0</v>
      </c>
      <c r="E148" s="22">
        <f t="shared" si="5"/>
        <v>0</v>
      </c>
      <c r="F148" s="22" t="e">
        <f t="shared" si="6"/>
        <v>#DIV/0!</v>
      </c>
    </row>
    <row r="149" spans="1:6" s="51" customFormat="1" ht="25.5">
      <c r="A149" s="42" t="s">
        <v>200</v>
      </c>
      <c r="B149" s="91">
        <v>319800</v>
      </c>
      <c r="C149" s="91">
        <v>0</v>
      </c>
      <c r="D149" s="36">
        <v>0</v>
      </c>
      <c r="E149" s="22">
        <f t="shared" si="5"/>
        <v>0</v>
      </c>
      <c r="F149" s="22" t="e">
        <f t="shared" si="6"/>
        <v>#DIV/0!</v>
      </c>
    </row>
    <row r="150" spans="1:6" s="51" customFormat="1" hidden="1">
      <c r="A150" s="42" t="s">
        <v>216</v>
      </c>
      <c r="B150" s="92"/>
      <c r="C150" s="92">
        <v>0</v>
      </c>
      <c r="D150" s="36">
        <v>0</v>
      </c>
      <c r="E150" s="22" t="e">
        <f t="shared" si="5"/>
        <v>#DIV/0!</v>
      </c>
      <c r="F150" s="22" t="e">
        <f t="shared" si="6"/>
        <v>#DIV/0!</v>
      </c>
    </row>
    <row r="151" spans="1:6" s="51" customFormat="1" ht="25.5" hidden="1">
      <c r="A151" s="42" t="s">
        <v>192</v>
      </c>
      <c r="B151" s="91"/>
      <c r="C151" s="91">
        <v>0</v>
      </c>
      <c r="D151" s="36">
        <v>0</v>
      </c>
      <c r="E151" s="22" t="e">
        <f t="shared" si="5"/>
        <v>#DIV/0!</v>
      </c>
      <c r="F151" s="22" t="e">
        <f t="shared" si="6"/>
        <v>#DIV/0!</v>
      </c>
    </row>
    <row r="152" spans="1:6" s="51" customFormat="1" ht="25.5">
      <c r="A152" s="42" t="s">
        <v>254</v>
      </c>
      <c r="B152" s="91">
        <v>2618300</v>
      </c>
      <c r="C152" s="91">
        <v>0</v>
      </c>
      <c r="D152" s="36">
        <v>487756.4</v>
      </c>
      <c r="E152" s="22">
        <f t="shared" si="5"/>
        <v>0</v>
      </c>
      <c r="F152" s="22">
        <f t="shared" si="6"/>
        <v>0</v>
      </c>
    </row>
    <row r="153" spans="1:6" s="51" customFormat="1" hidden="1">
      <c r="A153" s="42" t="s">
        <v>173</v>
      </c>
      <c r="B153" s="91"/>
      <c r="C153" s="91">
        <v>0</v>
      </c>
      <c r="D153" s="36">
        <v>0</v>
      </c>
      <c r="E153" s="22" t="e">
        <f t="shared" si="5"/>
        <v>#DIV/0!</v>
      </c>
      <c r="F153" s="22" t="e">
        <f t="shared" si="6"/>
        <v>#DIV/0!</v>
      </c>
    </row>
    <row r="154" spans="1:6" s="51" customFormat="1" hidden="1">
      <c r="A154" s="42" t="s">
        <v>194</v>
      </c>
      <c r="B154" s="91"/>
      <c r="C154" s="91">
        <v>0</v>
      </c>
      <c r="D154" s="36">
        <v>0</v>
      </c>
      <c r="E154" s="22" t="e">
        <f t="shared" si="5"/>
        <v>#DIV/0!</v>
      </c>
      <c r="F154" s="22" t="e">
        <f t="shared" si="6"/>
        <v>#DIV/0!</v>
      </c>
    </row>
    <row r="155" spans="1:6" s="51" customFormat="1" ht="25.5" hidden="1">
      <c r="A155" s="42" t="s">
        <v>174</v>
      </c>
      <c r="B155" s="91"/>
      <c r="C155" s="91">
        <v>0</v>
      </c>
      <c r="D155" s="36">
        <v>0</v>
      </c>
      <c r="E155" s="22" t="e">
        <f t="shared" si="5"/>
        <v>#DIV/0!</v>
      </c>
      <c r="F155" s="22" t="e">
        <f t="shared" si="6"/>
        <v>#DIV/0!</v>
      </c>
    </row>
    <row r="156" spans="1:6" s="51" customFormat="1" ht="25.5" hidden="1">
      <c r="A156" s="42" t="s">
        <v>224</v>
      </c>
      <c r="B156" s="92"/>
      <c r="C156" s="92">
        <v>0</v>
      </c>
      <c r="D156" s="36">
        <v>0</v>
      </c>
      <c r="E156" s="22" t="e">
        <f t="shared" si="5"/>
        <v>#DIV/0!</v>
      </c>
      <c r="F156" s="22" t="e">
        <f t="shared" si="6"/>
        <v>#DIV/0!</v>
      </c>
    </row>
    <row r="157" spans="1:6" s="51" customFormat="1" ht="51" hidden="1">
      <c r="A157" s="42" t="s">
        <v>225</v>
      </c>
      <c r="B157" s="92"/>
      <c r="C157" s="92">
        <v>0</v>
      </c>
      <c r="D157" s="36"/>
      <c r="E157" s="22" t="e">
        <f t="shared" si="5"/>
        <v>#DIV/0!</v>
      </c>
      <c r="F157" s="22" t="e">
        <f t="shared" si="6"/>
        <v>#DIV/0!</v>
      </c>
    </row>
    <row r="158" spans="1:6" s="51" customFormat="1" ht="38.25">
      <c r="A158" s="42" t="s">
        <v>256</v>
      </c>
      <c r="B158" s="92">
        <v>7508575</v>
      </c>
      <c r="C158" s="92">
        <v>0</v>
      </c>
      <c r="D158" s="36">
        <v>0</v>
      </c>
      <c r="E158" s="22">
        <f t="shared" si="5"/>
        <v>0</v>
      </c>
      <c r="F158" s="22" t="e">
        <f t="shared" si="6"/>
        <v>#DIV/0!</v>
      </c>
    </row>
    <row r="159" spans="1:6" s="51" customFormat="1" ht="25.5" hidden="1">
      <c r="A159" s="42" t="s">
        <v>121</v>
      </c>
      <c r="B159" s="92"/>
      <c r="C159" s="92"/>
      <c r="D159" s="36"/>
      <c r="E159" s="22" t="e">
        <f t="shared" si="5"/>
        <v>#DIV/0!</v>
      </c>
      <c r="F159" s="22" t="e">
        <f t="shared" si="6"/>
        <v>#DIV/0!</v>
      </c>
    </row>
    <row r="160" spans="1:6" s="51" customFormat="1" ht="38.25" hidden="1">
      <c r="A160" s="42" t="s">
        <v>186</v>
      </c>
      <c r="B160" s="91"/>
      <c r="C160" s="91">
        <v>0</v>
      </c>
      <c r="D160" s="36">
        <v>0</v>
      </c>
      <c r="E160" s="22" t="e">
        <f t="shared" si="5"/>
        <v>#DIV/0!</v>
      </c>
      <c r="F160" s="22" t="e">
        <f t="shared" si="6"/>
        <v>#DIV/0!</v>
      </c>
    </row>
    <row r="161" spans="1:6" s="51" customFormat="1" ht="25.5">
      <c r="A161" s="42" t="s">
        <v>113</v>
      </c>
      <c r="B161" s="92">
        <v>14156386.560000001</v>
      </c>
      <c r="C161" s="92">
        <v>0</v>
      </c>
      <c r="D161" s="36">
        <v>0</v>
      </c>
      <c r="E161" s="22">
        <f t="shared" si="5"/>
        <v>0</v>
      </c>
      <c r="F161" s="22" t="e">
        <f t="shared" si="6"/>
        <v>#DIV/0!</v>
      </c>
    </row>
    <row r="162" spans="1:6" s="51" customFormat="1" hidden="1">
      <c r="A162" s="42" t="s">
        <v>207</v>
      </c>
      <c r="B162" s="92"/>
      <c r="C162" s="92">
        <v>0</v>
      </c>
      <c r="D162" s="36">
        <v>0</v>
      </c>
      <c r="E162" s="22" t="e">
        <f t="shared" si="5"/>
        <v>#DIV/0!</v>
      </c>
      <c r="F162" s="22" t="e">
        <f t="shared" si="6"/>
        <v>#DIV/0!</v>
      </c>
    </row>
    <row r="163" spans="1:6" s="51" customFormat="1" hidden="1">
      <c r="A163" s="42" t="s">
        <v>138</v>
      </c>
      <c r="B163" s="92"/>
      <c r="C163" s="92"/>
      <c r="D163" s="36"/>
      <c r="E163" s="22" t="e">
        <f t="shared" si="5"/>
        <v>#DIV/0!</v>
      </c>
      <c r="F163" s="22" t="e">
        <f t="shared" si="6"/>
        <v>#DIV/0!</v>
      </c>
    </row>
    <row r="164" spans="1:6" s="51" customFormat="1" hidden="1">
      <c r="A164" s="42" t="s">
        <v>151</v>
      </c>
      <c r="B164" s="92"/>
      <c r="C164" s="92"/>
      <c r="D164" s="36"/>
      <c r="E164" s="22" t="e">
        <f t="shared" si="5"/>
        <v>#DIV/0!</v>
      </c>
      <c r="F164" s="22" t="e">
        <f t="shared" si="6"/>
        <v>#DIV/0!</v>
      </c>
    </row>
    <row r="165" spans="1:6" s="51" customFormat="1" ht="25.5" hidden="1">
      <c r="A165" s="42" t="s">
        <v>137</v>
      </c>
      <c r="B165" s="92"/>
      <c r="C165" s="92"/>
      <c r="D165" s="36"/>
      <c r="E165" s="22" t="e">
        <f t="shared" si="5"/>
        <v>#DIV/0!</v>
      </c>
      <c r="F165" s="22" t="e">
        <f t="shared" si="6"/>
        <v>#DIV/0!</v>
      </c>
    </row>
    <row r="166" spans="1:6" s="51" customFormat="1" hidden="1">
      <c r="A166" s="49" t="s">
        <v>118</v>
      </c>
      <c r="B166" s="92"/>
      <c r="C166" s="92">
        <v>0</v>
      </c>
      <c r="D166" s="36">
        <v>0</v>
      </c>
      <c r="E166" s="22" t="e">
        <f t="shared" si="5"/>
        <v>#DIV/0!</v>
      </c>
      <c r="F166" s="22" t="e">
        <f t="shared" si="6"/>
        <v>#DIV/0!</v>
      </c>
    </row>
    <row r="167" spans="1:6" s="51" customFormat="1" ht="25.5" hidden="1">
      <c r="A167" s="49" t="s">
        <v>120</v>
      </c>
      <c r="B167" s="92"/>
      <c r="C167" s="92"/>
      <c r="D167" s="36"/>
      <c r="E167" s="22" t="e">
        <f t="shared" si="5"/>
        <v>#DIV/0!</v>
      </c>
      <c r="F167" s="22" t="e">
        <f t="shared" si="6"/>
        <v>#DIV/0!</v>
      </c>
    </row>
    <row r="168" spans="1:6" s="51" customFormat="1" hidden="1">
      <c r="A168" s="49" t="s">
        <v>208</v>
      </c>
      <c r="B168" s="92"/>
      <c r="C168" s="92">
        <v>0</v>
      </c>
      <c r="D168" s="36">
        <v>0</v>
      </c>
      <c r="E168" s="22" t="e">
        <f t="shared" si="5"/>
        <v>#DIV/0!</v>
      </c>
      <c r="F168" s="22" t="e">
        <f t="shared" si="6"/>
        <v>#DIV/0!</v>
      </c>
    </row>
    <row r="169" spans="1:6" s="51" customFormat="1" hidden="1">
      <c r="A169" s="49" t="s">
        <v>162</v>
      </c>
      <c r="B169" s="92"/>
      <c r="C169" s="92"/>
      <c r="D169" s="36"/>
      <c r="E169" s="22" t="e">
        <f t="shared" si="5"/>
        <v>#DIV/0!</v>
      </c>
      <c r="F169" s="22" t="e">
        <f t="shared" si="6"/>
        <v>#DIV/0!</v>
      </c>
    </row>
    <row r="170" spans="1:6" s="51" customFormat="1" ht="25.5" hidden="1">
      <c r="A170" s="49" t="s">
        <v>183</v>
      </c>
      <c r="B170" s="92"/>
      <c r="C170" s="92">
        <v>0</v>
      </c>
      <c r="D170" s="36">
        <v>0</v>
      </c>
      <c r="E170" s="22" t="e">
        <f t="shared" si="5"/>
        <v>#DIV/0!</v>
      </c>
      <c r="F170" s="22" t="e">
        <f t="shared" si="6"/>
        <v>#DIV/0!</v>
      </c>
    </row>
    <row r="171" spans="1:6" s="51" customFormat="1" ht="25.5" hidden="1">
      <c r="A171" s="49" t="s">
        <v>203</v>
      </c>
      <c r="B171" s="92"/>
      <c r="C171" s="92">
        <v>0</v>
      </c>
      <c r="D171" s="36">
        <v>0</v>
      </c>
      <c r="E171" s="22" t="e">
        <f t="shared" si="5"/>
        <v>#DIV/0!</v>
      </c>
      <c r="F171" s="22" t="e">
        <f t="shared" si="6"/>
        <v>#DIV/0!</v>
      </c>
    </row>
    <row r="172" spans="1:6" s="51" customFormat="1" ht="25.5" hidden="1">
      <c r="A172" s="49" t="s">
        <v>204</v>
      </c>
      <c r="B172" s="92"/>
      <c r="C172" s="92">
        <v>0</v>
      </c>
      <c r="D172" s="36">
        <v>0</v>
      </c>
      <c r="E172" s="22" t="e">
        <f t="shared" si="5"/>
        <v>#DIV/0!</v>
      </c>
      <c r="F172" s="22" t="e">
        <f t="shared" si="6"/>
        <v>#DIV/0!</v>
      </c>
    </row>
    <row r="173" spans="1:6" s="51" customFormat="1" ht="25.5" hidden="1">
      <c r="A173" s="49" t="s">
        <v>139</v>
      </c>
      <c r="B173" s="92"/>
      <c r="C173" s="92">
        <v>0</v>
      </c>
      <c r="D173" s="36">
        <v>0</v>
      </c>
      <c r="E173" s="22" t="e">
        <f t="shared" si="5"/>
        <v>#DIV/0!</v>
      </c>
      <c r="F173" s="22" t="e">
        <f t="shared" si="6"/>
        <v>#DIV/0!</v>
      </c>
    </row>
    <row r="174" spans="1:6" s="51" customFormat="1" hidden="1">
      <c r="A174" s="49" t="s">
        <v>160</v>
      </c>
      <c r="B174" s="92"/>
      <c r="C174" s="92">
        <v>0</v>
      </c>
      <c r="D174" s="36">
        <v>0</v>
      </c>
      <c r="E174" s="22" t="e">
        <f t="shared" ref="E174:E242" si="11">C174/B174*100</f>
        <v>#DIV/0!</v>
      </c>
      <c r="F174" s="22" t="e">
        <f t="shared" si="6"/>
        <v>#DIV/0!</v>
      </c>
    </row>
    <row r="175" spans="1:6" s="51" customFormat="1" ht="25.5" hidden="1">
      <c r="A175" s="49" t="s">
        <v>156</v>
      </c>
      <c r="B175" s="92"/>
      <c r="C175" s="92"/>
      <c r="D175" s="34"/>
      <c r="E175" s="22" t="e">
        <f t="shared" si="11"/>
        <v>#DIV/0!</v>
      </c>
      <c r="F175" s="22" t="e">
        <f t="shared" si="6"/>
        <v>#DIV/0!</v>
      </c>
    </row>
    <row r="176" spans="1:6" s="51" customFormat="1" ht="25.5" hidden="1">
      <c r="A176" s="49" t="s">
        <v>155</v>
      </c>
      <c r="B176" s="92"/>
      <c r="C176" s="92"/>
      <c r="D176" s="36"/>
      <c r="E176" s="22" t="e">
        <f t="shared" si="11"/>
        <v>#DIV/0!</v>
      </c>
      <c r="F176" s="22" t="e">
        <f t="shared" si="6"/>
        <v>#DIV/0!</v>
      </c>
    </row>
    <row r="177" spans="1:6" s="51" customFormat="1" ht="38.25" hidden="1">
      <c r="A177" s="49" t="s">
        <v>187</v>
      </c>
      <c r="B177" s="92"/>
      <c r="C177" s="92">
        <v>0</v>
      </c>
      <c r="D177" s="36">
        <v>0</v>
      </c>
      <c r="E177" s="22" t="e">
        <f t="shared" si="11"/>
        <v>#DIV/0!</v>
      </c>
      <c r="F177" s="22" t="e">
        <f t="shared" si="6"/>
        <v>#DIV/0!</v>
      </c>
    </row>
    <row r="178" spans="1:6" s="51" customFormat="1">
      <c r="A178" s="49" t="s">
        <v>165</v>
      </c>
      <c r="B178" s="92">
        <v>9760700</v>
      </c>
      <c r="C178" s="92">
        <v>0</v>
      </c>
      <c r="D178" s="36">
        <v>9450200</v>
      </c>
      <c r="E178" s="22">
        <f t="shared" si="11"/>
        <v>0</v>
      </c>
      <c r="F178" s="22">
        <f t="shared" si="6"/>
        <v>0</v>
      </c>
    </row>
    <row r="179" spans="1:6" s="51" customFormat="1" ht="38.25" hidden="1">
      <c r="A179" s="49" t="s">
        <v>166</v>
      </c>
      <c r="B179" s="92"/>
      <c r="C179" s="92"/>
      <c r="D179" s="36"/>
      <c r="E179" s="22" t="e">
        <f t="shared" si="11"/>
        <v>#DIV/0!</v>
      </c>
      <c r="F179" s="22" t="e">
        <f t="shared" si="6"/>
        <v>#DIV/0!</v>
      </c>
    </row>
    <row r="180" spans="1:6" s="51" customFormat="1" ht="51" hidden="1">
      <c r="A180" s="50" t="s">
        <v>205</v>
      </c>
      <c r="B180" s="92"/>
      <c r="C180" s="92">
        <v>0</v>
      </c>
      <c r="D180" s="36">
        <v>0</v>
      </c>
      <c r="E180" s="22" t="e">
        <f t="shared" si="11"/>
        <v>#DIV/0!</v>
      </c>
      <c r="F180" s="22" t="e">
        <f t="shared" si="6"/>
        <v>#DIV/0!</v>
      </c>
    </row>
    <row r="181" spans="1:6" s="51" customFormat="1" hidden="1">
      <c r="A181" s="49" t="s">
        <v>188</v>
      </c>
      <c r="B181" s="92"/>
      <c r="C181" s="92">
        <v>0</v>
      </c>
      <c r="D181" s="36">
        <v>0</v>
      </c>
      <c r="E181" s="22" t="e">
        <f t="shared" si="11"/>
        <v>#DIV/0!</v>
      </c>
      <c r="F181" s="22" t="e">
        <f t="shared" si="6"/>
        <v>#DIV/0!</v>
      </c>
    </row>
    <row r="182" spans="1:6" s="51" customFormat="1" ht="25.5" hidden="1">
      <c r="A182" s="49" t="s">
        <v>189</v>
      </c>
      <c r="B182" s="92"/>
      <c r="C182" s="92"/>
      <c r="D182" s="36"/>
      <c r="E182" s="22" t="e">
        <f t="shared" si="11"/>
        <v>#DIV/0!</v>
      </c>
      <c r="F182" s="22" t="e">
        <f t="shared" si="6"/>
        <v>#DIV/0!</v>
      </c>
    </row>
    <row r="183" spans="1:6" s="51" customFormat="1" ht="38.25" hidden="1">
      <c r="A183" s="49" t="s">
        <v>175</v>
      </c>
      <c r="B183" s="92"/>
      <c r="C183" s="92">
        <v>0</v>
      </c>
      <c r="D183" s="36">
        <v>0</v>
      </c>
      <c r="E183" s="22" t="e">
        <f t="shared" si="11"/>
        <v>#DIV/0!</v>
      </c>
      <c r="F183" s="22" t="e">
        <f t="shared" si="6"/>
        <v>#DIV/0!</v>
      </c>
    </row>
    <row r="184" spans="1:6" s="51" customFormat="1" hidden="1">
      <c r="A184" s="49" t="s">
        <v>191</v>
      </c>
      <c r="B184" s="92"/>
      <c r="C184" s="92">
        <v>0</v>
      </c>
      <c r="D184" s="36">
        <v>0</v>
      </c>
      <c r="E184" s="22" t="e">
        <f t="shared" si="11"/>
        <v>#DIV/0!</v>
      </c>
      <c r="F184" s="22" t="e">
        <f t="shared" si="6"/>
        <v>#DIV/0!</v>
      </c>
    </row>
    <row r="185" spans="1:6" s="51" customFormat="1" ht="51" hidden="1">
      <c r="A185" s="50" t="s">
        <v>195</v>
      </c>
      <c r="B185" s="92"/>
      <c r="C185" s="92">
        <v>0</v>
      </c>
      <c r="D185" s="36">
        <v>0</v>
      </c>
      <c r="E185" s="22" t="e">
        <f t="shared" si="11"/>
        <v>#DIV/0!</v>
      </c>
      <c r="F185" s="22" t="e">
        <f t="shared" si="6"/>
        <v>#DIV/0!</v>
      </c>
    </row>
    <row r="186" spans="1:6" s="51" customFormat="1" ht="38.25">
      <c r="A186" s="50" t="s">
        <v>206</v>
      </c>
      <c r="B186" s="92">
        <v>5981300</v>
      </c>
      <c r="C186" s="92">
        <v>210717.08</v>
      </c>
      <c r="D186" s="36">
        <v>250821.89</v>
      </c>
      <c r="E186" s="22">
        <f t="shared" si="11"/>
        <v>3.5229311353719086</v>
      </c>
      <c r="F186" s="22">
        <f t="shared" si="6"/>
        <v>84.010641973872367</v>
      </c>
    </row>
    <row r="187" spans="1:6" s="1" customFormat="1" ht="51" hidden="1">
      <c r="A187" s="24" t="s">
        <v>196</v>
      </c>
      <c r="B187" s="92"/>
      <c r="C187" s="92">
        <v>0</v>
      </c>
      <c r="D187" s="35">
        <v>0</v>
      </c>
      <c r="E187" s="9" t="e">
        <f t="shared" si="11"/>
        <v>#DIV/0!</v>
      </c>
      <c r="F187" s="9" t="e">
        <f t="shared" si="6"/>
        <v>#DIV/0!</v>
      </c>
    </row>
    <row r="188" spans="1:6" s="1" customFormat="1" ht="23.25" customHeight="1">
      <c r="A188" s="12" t="s">
        <v>19</v>
      </c>
      <c r="B188" s="90">
        <f>B190+B195+B199+B200+B220+B221+B222+B224+B191+B192+B194+B198+B189</f>
        <v>301844246.60000002</v>
      </c>
      <c r="C188" s="90">
        <f>C190+C195+C199+C200+C220+C221+C222+C224+C191+C192+C194+C198+C189</f>
        <v>30851693.859999999</v>
      </c>
      <c r="D188" s="90">
        <v>69211569.129999995</v>
      </c>
      <c r="E188" s="9">
        <f t="shared" si="11"/>
        <v>10.221064077754065</v>
      </c>
      <c r="F188" s="9">
        <f t="shared" si="6"/>
        <v>44.575920251210178</v>
      </c>
    </row>
    <row r="189" spans="1:6" s="1" customFormat="1" ht="25.5">
      <c r="A189" s="13" t="s">
        <v>257</v>
      </c>
      <c r="B189" s="91">
        <v>1185800</v>
      </c>
      <c r="C189" s="91">
        <v>152020.01999999999</v>
      </c>
      <c r="D189" s="6">
        <v>290000</v>
      </c>
      <c r="E189" s="9">
        <f t="shared" si="11"/>
        <v>12.820038792376454</v>
      </c>
      <c r="F189" s="9">
        <f t="shared" si="6"/>
        <v>52.420696551724134</v>
      </c>
    </row>
    <row r="190" spans="1:6" s="1" customFormat="1" ht="25.5">
      <c r="A190" s="13" t="s">
        <v>56</v>
      </c>
      <c r="B190" s="91">
        <v>0</v>
      </c>
      <c r="C190" s="91">
        <v>0</v>
      </c>
      <c r="D190" s="6">
        <v>0</v>
      </c>
      <c r="E190" s="9" t="e">
        <f t="shared" si="11"/>
        <v>#DIV/0!</v>
      </c>
      <c r="F190" s="9" t="e">
        <f t="shared" si="6"/>
        <v>#DIV/0!</v>
      </c>
    </row>
    <row r="191" spans="1:6" s="1" customFormat="1" ht="38.25">
      <c r="A191" s="13" t="s">
        <v>260</v>
      </c>
      <c r="B191" s="91">
        <v>213400</v>
      </c>
      <c r="C191" s="91">
        <v>2060.21</v>
      </c>
      <c r="D191" s="82">
        <v>5751.58</v>
      </c>
      <c r="E191" s="9">
        <f t="shared" ref="E191:E194" si="12">C191/B191*100</f>
        <v>0.96542174320524832</v>
      </c>
      <c r="F191" s="9">
        <f t="shared" ref="F191:F194" si="13">C191/D191*100</f>
        <v>35.819896445846183</v>
      </c>
    </row>
    <row r="192" spans="1:6" s="1" customFormat="1" ht="38.25">
      <c r="A192" s="13" t="s">
        <v>261</v>
      </c>
      <c r="B192" s="91">
        <v>4304817</v>
      </c>
      <c r="C192" s="91">
        <v>0</v>
      </c>
      <c r="D192" s="82">
        <v>0</v>
      </c>
      <c r="E192" s="9">
        <f t="shared" si="12"/>
        <v>0</v>
      </c>
      <c r="F192" s="9" t="e">
        <f t="shared" si="13"/>
        <v>#DIV/0!</v>
      </c>
    </row>
    <row r="193" spans="1:6" s="1" customFormat="1" ht="25.5" hidden="1">
      <c r="A193" s="13" t="s">
        <v>64</v>
      </c>
      <c r="B193" s="91"/>
      <c r="C193" s="91"/>
      <c r="D193" s="6"/>
      <c r="E193" s="9" t="e">
        <f t="shared" si="12"/>
        <v>#DIV/0!</v>
      </c>
      <c r="F193" s="9" t="e">
        <f t="shared" si="13"/>
        <v>#DIV/0!</v>
      </c>
    </row>
    <row r="194" spans="1:6" s="1" customFormat="1" ht="25.5">
      <c r="A194" s="13" t="s">
        <v>258</v>
      </c>
      <c r="B194" s="91">
        <v>1490500</v>
      </c>
      <c r="C194" s="91">
        <v>121753.72</v>
      </c>
      <c r="D194" s="82">
        <v>363900</v>
      </c>
      <c r="E194" s="9">
        <f t="shared" si="12"/>
        <v>8.1686494464944648</v>
      </c>
      <c r="F194" s="9">
        <f t="shared" si="13"/>
        <v>33.458015938444632</v>
      </c>
    </row>
    <row r="195" spans="1:6" s="1" customFormat="1" ht="25.5" hidden="1">
      <c r="A195" s="13" t="s">
        <v>57</v>
      </c>
      <c r="B195" s="91">
        <v>0</v>
      </c>
      <c r="C195" s="91">
        <v>0</v>
      </c>
      <c r="D195" s="6">
        <v>0</v>
      </c>
      <c r="E195" s="9" t="e">
        <f t="shared" si="11"/>
        <v>#DIV/0!</v>
      </c>
      <c r="F195" s="9" t="e">
        <f t="shared" si="6"/>
        <v>#DIV/0!</v>
      </c>
    </row>
    <row r="196" spans="1:6" s="1" customFormat="1" ht="25.5" hidden="1">
      <c r="A196" s="13" t="s">
        <v>59</v>
      </c>
      <c r="B196" s="91"/>
      <c r="C196" s="91"/>
      <c r="D196" s="6"/>
      <c r="E196" s="9" t="e">
        <f t="shared" si="11"/>
        <v>#DIV/0!</v>
      </c>
      <c r="F196" s="9" t="e">
        <f t="shared" si="6"/>
        <v>#DIV/0!</v>
      </c>
    </row>
    <row r="197" spans="1:6" s="1" customFormat="1" ht="25.5" hidden="1">
      <c r="A197" s="13" t="s">
        <v>83</v>
      </c>
      <c r="B197" s="91"/>
      <c r="C197" s="91"/>
      <c r="D197" s="6"/>
      <c r="E197" s="9" t="e">
        <f t="shared" si="11"/>
        <v>#DIV/0!</v>
      </c>
      <c r="F197" s="9" t="e">
        <f t="shared" si="6"/>
        <v>#DIV/0!</v>
      </c>
    </row>
    <row r="198" spans="1:6" s="1" customFormat="1" ht="38.25">
      <c r="A198" s="13" t="s">
        <v>259</v>
      </c>
      <c r="B198" s="91">
        <v>1300</v>
      </c>
      <c r="C198" s="91">
        <v>0</v>
      </c>
      <c r="D198" s="6">
        <v>0</v>
      </c>
      <c r="E198" s="9">
        <f t="shared" si="11"/>
        <v>0</v>
      </c>
      <c r="F198" s="9" t="e">
        <f t="shared" si="6"/>
        <v>#DIV/0!</v>
      </c>
    </row>
    <row r="199" spans="1:6" s="1" customFormat="1" ht="25.5" hidden="1">
      <c r="A199" s="13" t="s">
        <v>64</v>
      </c>
      <c r="B199" s="91">
        <v>0</v>
      </c>
      <c r="C199" s="91">
        <v>0</v>
      </c>
      <c r="D199" s="6">
        <v>0</v>
      </c>
      <c r="E199" s="9" t="e">
        <f t="shared" si="11"/>
        <v>#DIV/0!</v>
      </c>
      <c r="F199" s="9" t="e">
        <f t="shared" si="6"/>
        <v>#DIV/0!</v>
      </c>
    </row>
    <row r="200" spans="1:6" s="1" customFormat="1" ht="25.5">
      <c r="A200" s="13" t="s">
        <v>60</v>
      </c>
      <c r="B200" s="91">
        <f>SUM(B202:B219)</f>
        <v>294648429.60000002</v>
      </c>
      <c r="C200" s="91">
        <f>SUM(C202:C219)</f>
        <v>30575859.91</v>
      </c>
      <c r="D200" s="91">
        <v>68551917.549999997</v>
      </c>
      <c r="E200" s="9">
        <f t="shared" si="11"/>
        <v>10.377065288115826</v>
      </c>
      <c r="F200" s="9">
        <f t="shared" si="6"/>
        <v>44.602486703160068</v>
      </c>
    </row>
    <row r="201" spans="1:6" s="1" customFormat="1">
      <c r="A201" s="13" t="s">
        <v>22</v>
      </c>
      <c r="B201" s="91"/>
      <c r="C201" s="91"/>
      <c r="D201" s="6"/>
      <c r="E201" s="9"/>
      <c r="F201" s="9"/>
    </row>
    <row r="202" spans="1:6" s="1" customFormat="1" ht="38.25" hidden="1">
      <c r="A202" s="23" t="s">
        <v>150</v>
      </c>
      <c r="B202" s="92"/>
      <c r="C202" s="92"/>
      <c r="D202" s="35"/>
      <c r="E202" s="9" t="e">
        <f t="shared" si="11"/>
        <v>#DIV/0!</v>
      </c>
      <c r="F202" s="9" t="e">
        <f t="shared" ref="F202:F246" si="14">C202/D202*100</f>
        <v>#DIV/0!</v>
      </c>
    </row>
    <row r="203" spans="1:6" s="1" customFormat="1">
      <c r="A203" s="24" t="s">
        <v>111</v>
      </c>
      <c r="B203" s="92">
        <v>1500</v>
      </c>
      <c r="C203" s="92">
        <v>0</v>
      </c>
      <c r="D203" s="35">
        <v>0</v>
      </c>
      <c r="E203" s="9">
        <f t="shared" si="11"/>
        <v>0</v>
      </c>
      <c r="F203" s="9" t="e">
        <f t="shared" si="14"/>
        <v>#DIV/0!</v>
      </c>
    </row>
    <row r="204" spans="1:6" s="1" customFormat="1" ht="25.5">
      <c r="A204" s="23" t="s">
        <v>140</v>
      </c>
      <c r="B204" s="92">
        <v>900</v>
      </c>
      <c r="C204" s="92">
        <v>0</v>
      </c>
      <c r="D204" s="35">
        <v>0</v>
      </c>
      <c r="E204" s="9">
        <f t="shared" si="11"/>
        <v>0</v>
      </c>
      <c r="F204" s="9" t="e">
        <f t="shared" si="14"/>
        <v>#DIV/0!</v>
      </c>
    </row>
    <row r="205" spans="1:6" s="1" customFormat="1" ht="38.25" hidden="1">
      <c r="A205" s="23" t="s">
        <v>141</v>
      </c>
      <c r="B205" s="92"/>
      <c r="C205" s="92"/>
      <c r="D205" s="35"/>
      <c r="E205" s="9" t="e">
        <f t="shared" si="11"/>
        <v>#DIV/0!</v>
      </c>
      <c r="F205" s="9" t="e">
        <f t="shared" si="14"/>
        <v>#DIV/0!</v>
      </c>
    </row>
    <row r="206" spans="1:6" s="51" customFormat="1" ht="38.25">
      <c r="A206" s="42" t="s">
        <v>262</v>
      </c>
      <c r="B206" s="92">
        <v>6574629.5999999996</v>
      </c>
      <c r="C206" s="92">
        <v>0</v>
      </c>
      <c r="D206" s="36">
        <v>0</v>
      </c>
      <c r="E206" s="22">
        <f t="shared" si="11"/>
        <v>0</v>
      </c>
      <c r="F206" s="22" t="e">
        <f t="shared" si="14"/>
        <v>#DIV/0!</v>
      </c>
    </row>
    <row r="207" spans="1:6" s="51" customFormat="1">
      <c r="A207" s="42" t="s">
        <v>98</v>
      </c>
      <c r="B207" s="92">
        <v>80900</v>
      </c>
      <c r="C207" s="92">
        <v>0</v>
      </c>
      <c r="D207" s="36">
        <v>12500.75</v>
      </c>
      <c r="E207" s="22">
        <f t="shared" si="11"/>
        <v>0</v>
      </c>
      <c r="F207" s="22">
        <f t="shared" si="14"/>
        <v>0</v>
      </c>
    </row>
    <row r="208" spans="1:6" s="51" customFormat="1" ht="25.5">
      <c r="A208" s="42" t="s">
        <v>99</v>
      </c>
      <c r="B208" s="92">
        <v>904000</v>
      </c>
      <c r="C208" s="92">
        <v>99344.88</v>
      </c>
      <c r="D208" s="36">
        <v>109064.79</v>
      </c>
      <c r="E208" s="22">
        <f t="shared" si="11"/>
        <v>10.989477876106195</v>
      </c>
      <c r="F208" s="22">
        <f t="shared" si="14"/>
        <v>91.087948732125199</v>
      </c>
    </row>
    <row r="209" spans="1:6" s="51" customFormat="1">
      <c r="A209" s="42" t="s">
        <v>100</v>
      </c>
      <c r="B209" s="92">
        <v>1197600</v>
      </c>
      <c r="C209" s="92">
        <v>106447.03</v>
      </c>
      <c r="D209" s="36">
        <v>142753.01</v>
      </c>
      <c r="E209" s="22">
        <f t="shared" si="11"/>
        <v>8.8883625584502344</v>
      </c>
      <c r="F209" s="22">
        <f t="shared" si="14"/>
        <v>74.567275324001912</v>
      </c>
    </row>
    <row r="210" spans="1:6" s="51" customFormat="1" ht="38.25">
      <c r="A210" s="42" t="s">
        <v>101</v>
      </c>
      <c r="B210" s="92">
        <v>42671800</v>
      </c>
      <c r="C210" s="92">
        <v>5340000</v>
      </c>
      <c r="D210" s="36">
        <v>10495600</v>
      </c>
      <c r="E210" s="22">
        <f t="shared" si="11"/>
        <v>12.514119395010287</v>
      </c>
      <c r="F210" s="22">
        <f t="shared" si="14"/>
        <v>50.87846335607302</v>
      </c>
    </row>
    <row r="211" spans="1:6" s="51" customFormat="1" ht="38.25">
      <c r="A211" s="42" t="s">
        <v>105</v>
      </c>
      <c r="B211" s="92">
        <v>234563500</v>
      </c>
      <c r="C211" s="92">
        <v>23745453</v>
      </c>
      <c r="D211" s="36">
        <v>45826919</v>
      </c>
      <c r="E211" s="22">
        <f t="shared" si="11"/>
        <v>10.123251486271307</v>
      </c>
      <c r="F211" s="22">
        <f t="shared" si="14"/>
        <v>51.815512624795922</v>
      </c>
    </row>
    <row r="212" spans="1:6" s="51" customFormat="1" ht="25.5">
      <c r="A212" s="42" t="s">
        <v>119</v>
      </c>
      <c r="B212" s="92">
        <v>300000</v>
      </c>
      <c r="C212" s="92">
        <v>0</v>
      </c>
      <c r="D212" s="36">
        <v>0</v>
      </c>
      <c r="E212" s="22">
        <f t="shared" si="11"/>
        <v>0</v>
      </c>
      <c r="F212" s="22" t="e">
        <f t="shared" si="14"/>
        <v>#DIV/0!</v>
      </c>
    </row>
    <row r="213" spans="1:6" s="51" customFormat="1" ht="38.25">
      <c r="A213" s="42" t="s">
        <v>176</v>
      </c>
      <c r="B213" s="92">
        <v>285900</v>
      </c>
      <c r="C213" s="92">
        <v>0</v>
      </c>
      <c r="D213" s="36">
        <v>0</v>
      </c>
      <c r="E213" s="22">
        <f t="shared" si="11"/>
        <v>0</v>
      </c>
      <c r="F213" s="22" t="e">
        <f t="shared" si="14"/>
        <v>#DIV/0!</v>
      </c>
    </row>
    <row r="214" spans="1:6" s="51" customFormat="1" ht="25.5">
      <c r="A214" s="42" t="s">
        <v>102</v>
      </c>
      <c r="B214" s="92">
        <v>0</v>
      </c>
      <c r="C214" s="92">
        <v>0</v>
      </c>
      <c r="D214" s="36">
        <v>10280100</v>
      </c>
      <c r="E214" s="22" t="e">
        <f t="shared" si="11"/>
        <v>#DIV/0!</v>
      </c>
      <c r="F214" s="22">
        <f t="shared" si="14"/>
        <v>0</v>
      </c>
    </row>
    <row r="215" spans="1:6" s="51" customFormat="1" ht="25.5" hidden="1">
      <c r="A215" s="42" t="s">
        <v>226</v>
      </c>
      <c r="B215" s="92"/>
      <c r="C215" s="92"/>
      <c r="D215" s="36"/>
      <c r="E215" s="22"/>
      <c r="F215" s="22"/>
    </row>
    <row r="216" spans="1:6" s="104" customFormat="1" ht="63.75" hidden="1">
      <c r="A216" s="105" t="s">
        <v>263</v>
      </c>
      <c r="B216" s="92"/>
      <c r="C216" s="92"/>
      <c r="D216" s="36"/>
      <c r="E216" s="103" t="e">
        <f t="shared" si="11"/>
        <v>#DIV/0!</v>
      </c>
      <c r="F216" s="103" t="e">
        <f t="shared" si="14"/>
        <v>#DIV/0!</v>
      </c>
    </row>
    <row r="217" spans="1:6" s="104" customFormat="1" ht="76.5">
      <c r="A217" s="105" t="s">
        <v>264</v>
      </c>
      <c r="B217" s="92">
        <v>156200</v>
      </c>
      <c r="C217" s="92">
        <v>8460</v>
      </c>
      <c r="D217" s="36">
        <v>0</v>
      </c>
      <c r="E217" s="103">
        <f t="shared" ref="E217" si="15">C217/B217*100</f>
        <v>5.4161331626120361</v>
      </c>
      <c r="F217" s="103" t="e">
        <f t="shared" ref="F217" si="16">C217/D217*100</f>
        <v>#DIV/0!</v>
      </c>
    </row>
    <row r="218" spans="1:6" s="104" customFormat="1" ht="25.5">
      <c r="A218" s="42" t="s">
        <v>103</v>
      </c>
      <c r="B218" s="92">
        <v>1015500</v>
      </c>
      <c r="C218" s="92">
        <v>164910</v>
      </c>
      <c r="D218" s="36">
        <v>226495.5</v>
      </c>
      <c r="E218" s="103">
        <f t="shared" si="11"/>
        <v>16.239290989660265</v>
      </c>
      <c r="F218" s="103">
        <f t="shared" si="14"/>
        <v>72.80939356411055</v>
      </c>
    </row>
    <row r="219" spans="1:6" s="51" customFormat="1" ht="38.25">
      <c r="A219" s="42" t="s">
        <v>104</v>
      </c>
      <c r="B219" s="92">
        <v>6896000</v>
      </c>
      <c r="C219" s="92">
        <v>1111245</v>
      </c>
      <c r="D219" s="36">
        <v>1458484.5</v>
      </c>
      <c r="E219" s="22">
        <f t="shared" si="11"/>
        <v>16.114341647331788</v>
      </c>
      <c r="F219" s="22">
        <f t="shared" si="14"/>
        <v>76.191759322776491</v>
      </c>
    </row>
    <row r="220" spans="1:6" s="51" customFormat="1" ht="38.25" hidden="1">
      <c r="A220" s="21" t="s">
        <v>177</v>
      </c>
      <c r="B220" s="91"/>
      <c r="C220" s="91"/>
      <c r="D220" s="34"/>
      <c r="E220" s="22" t="e">
        <f t="shared" si="11"/>
        <v>#DIV/0!</v>
      </c>
      <c r="F220" s="22" t="e">
        <f t="shared" si="14"/>
        <v>#DIV/0!</v>
      </c>
    </row>
    <row r="221" spans="1:6" s="51" customFormat="1" ht="25.5" hidden="1">
      <c r="A221" s="52" t="s">
        <v>58</v>
      </c>
      <c r="B221" s="91"/>
      <c r="C221" s="91"/>
      <c r="D221" s="34"/>
      <c r="E221" s="22" t="e">
        <f t="shared" si="11"/>
        <v>#DIV/0!</v>
      </c>
      <c r="F221" s="22" t="e">
        <f t="shared" si="14"/>
        <v>#DIV/0!</v>
      </c>
    </row>
    <row r="222" spans="1:6" s="51" customFormat="1" ht="38.25" hidden="1">
      <c r="A222" s="52" t="s">
        <v>159</v>
      </c>
      <c r="B222" s="91"/>
      <c r="C222" s="91"/>
      <c r="D222" s="34"/>
      <c r="E222" s="22" t="e">
        <f t="shared" si="11"/>
        <v>#DIV/0!</v>
      </c>
      <c r="F222" s="22" t="e">
        <f t="shared" si="14"/>
        <v>#DIV/0!</v>
      </c>
    </row>
    <row r="223" spans="1:6" s="1" customFormat="1" ht="25.5" hidden="1">
      <c r="A223" s="13" t="s">
        <v>46</v>
      </c>
      <c r="B223" s="93"/>
      <c r="C223" s="91"/>
      <c r="D223" s="6"/>
      <c r="E223" s="9" t="e">
        <f t="shared" si="11"/>
        <v>#DIV/0!</v>
      </c>
      <c r="F223" s="9" t="e">
        <f t="shared" si="14"/>
        <v>#DIV/0!</v>
      </c>
    </row>
    <row r="224" spans="1:6" s="1" customFormat="1" ht="25.5" hidden="1">
      <c r="A224" s="13" t="s">
        <v>221</v>
      </c>
      <c r="B224" s="93"/>
      <c r="C224" s="91"/>
      <c r="D224" s="6"/>
      <c r="E224" s="9"/>
      <c r="F224" s="9"/>
    </row>
    <row r="225" spans="1:6" s="1" customFormat="1">
      <c r="A225" s="12" t="s">
        <v>20</v>
      </c>
      <c r="B225" s="90">
        <f>B226+B227+B229+B235+B230+B231+B232+B234+B233</f>
        <v>28628277.810000002</v>
      </c>
      <c r="C225" s="90">
        <f t="shared" ref="C225:D225" si="17">C226+C227+C229+C235+C230+C231+C232+C234+C233</f>
        <v>2618370</v>
      </c>
      <c r="D225" s="90">
        <v>3984120</v>
      </c>
      <c r="E225" s="9">
        <f t="shared" si="11"/>
        <v>9.1460967976403733</v>
      </c>
      <c r="F225" s="9">
        <f t="shared" si="14"/>
        <v>65.72015903135447</v>
      </c>
    </row>
    <row r="226" spans="1:6" s="1" customFormat="1" ht="25.5">
      <c r="A226" s="13" t="s">
        <v>267</v>
      </c>
      <c r="B226" s="91">
        <v>10000000</v>
      </c>
      <c r="C226" s="91">
        <v>0</v>
      </c>
      <c r="D226" s="6">
        <v>0</v>
      </c>
      <c r="E226" s="9">
        <f t="shared" si="11"/>
        <v>0</v>
      </c>
      <c r="F226" s="9" t="e">
        <f t="shared" si="14"/>
        <v>#DIV/0!</v>
      </c>
    </row>
    <row r="227" spans="1:6" s="1" customFormat="1" ht="38.25" hidden="1">
      <c r="A227" s="13" t="s">
        <v>80</v>
      </c>
      <c r="B227" s="91"/>
      <c r="C227" s="91"/>
      <c r="D227" s="6"/>
      <c r="E227" s="9" t="e">
        <f t="shared" si="11"/>
        <v>#DIV/0!</v>
      </c>
      <c r="F227" s="9" t="e">
        <f t="shared" si="14"/>
        <v>#DIV/0!</v>
      </c>
    </row>
    <row r="228" spans="1:6" s="1" customFormat="1" ht="25.5" hidden="1">
      <c r="A228" s="13" t="s">
        <v>75</v>
      </c>
      <c r="B228" s="91"/>
      <c r="C228" s="91"/>
      <c r="D228" s="6"/>
      <c r="E228" s="9" t="e">
        <f t="shared" si="11"/>
        <v>#DIV/0!</v>
      </c>
      <c r="F228" s="9" t="e">
        <f t="shared" si="14"/>
        <v>#DIV/0!</v>
      </c>
    </row>
    <row r="229" spans="1:6" s="1" customFormat="1" ht="38.25" hidden="1">
      <c r="A229" s="13" t="s">
        <v>73</v>
      </c>
      <c r="B229" s="91"/>
      <c r="C229" s="91"/>
      <c r="D229" s="6"/>
      <c r="E229" s="9" t="e">
        <f t="shared" si="11"/>
        <v>#DIV/0!</v>
      </c>
      <c r="F229" s="9" t="e">
        <f t="shared" si="14"/>
        <v>#DIV/0!</v>
      </c>
    </row>
    <row r="230" spans="1:6" s="1" customFormat="1" ht="38.25" hidden="1">
      <c r="A230" s="13" t="s">
        <v>80</v>
      </c>
      <c r="B230" s="91"/>
      <c r="C230" s="91"/>
      <c r="D230" s="6"/>
      <c r="E230" s="9" t="e">
        <f t="shared" si="11"/>
        <v>#DIV/0!</v>
      </c>
      <c r="F230" s="9" t="e">
        <f t="shared" si="14"/>
        <v>#DIV/0!</v>
      </c>
    </row>
    <row r="231" spans="1:6" s="1" customFormat="1" ht="25.5" hidden="1">
      <c r="A231" s="13" t="s">
        <v>81</v>
      </c>
      <c r="B231" s="91"/>
      <c r="C231" s="91"/>
      <c r="D231" s="6"/>
      <c r="E231" s="9" t="e">
        <f t="shared" si="11"/>
        <v>#DIV/0!</v>
      </c>
      <c r="F231" s="9" t="e">
        <f t="shared" si="14"/>
        <v>#DIV/0!</v>
      </c>
    </row>
    <row r="232" spans="1:6" s="1" customFormat="1" ht="38.25" hidden="1">
      <c r="A232" s="13" t="s">
        <v>223</v>
      </c>
      <c r="B232" s="91">
        <v>0</v>
      </c>
      <c r="C232" s="91">
        <v>0</v>
      </c>
      <c r="D232" s="6">
        <v>0</v>
      </c>
      <c r="E232" s="9" t="e">
        <f t="shared" si="11"/>
        <v>#DIV/0!</v>
      </c>
      <c r="F232" s="9" t="e">
        <f t="shared" si="14"/>
        <v>#DIV/0!</v>
      </c>
    </row>
    <row r="233" spans="1:6" s="1" customFormat="1" ht="63.75">
      <c r="A233" s="13" t="s">
        <v>265</v>
      </c>
      <c r="B233" s="91">
        <v>16170800</v>
      </c>
      <c r="C233" s="91">
        <v>2618370</v>
      </c>
      <c r="D233" s="82">
        <v>3984120</v>
      </c>
      <c r="E233" s="9">
        <f t="shared" si="11"/>
        <v>16.191963291859402</v>
      </c>
      <c r="F233" s="9">
        <f t="shared" si="14"/>
        <v>65.72015903135447</v>
      </c>
    </row>
    <row r="234" spans="1:6" s="1" customFormat="1" ht="38.25">
      <c r="A234" s="13" t="s">
        <v>270</v>
      </c>
      <c r="B234" s="91">
        <v>2457477.81</v>
      </c>
      <c r="C234" s="91">
        <v>0</v>
      </c>
      <c r="D234" s="6">
        <v>0</v>
      </c>
      <c r="E234" s="9">
        <f t="shared" si="11"/>
        <v>0</v>
      </c>
      <c r="F234" s="9" t="e">
        <f t="shared" si="14"/>
        <v>#DIV/0!</v>
      </c>
    </row>
    <row r="235" spans="1:6" s="1" customFormat="1">
      <c r="A235" s="13" t="s">
        <v>266</v>
      </c>
      <c r="B235" s="91">
        <v>0</v>
      </c>
      <c r="C235" s="91">
        <v>0</v>
      </c>
      <c r="D235" s="6">
        <v>0</v>
      </c>
      <c r="E235" s="9" t="e">
        <f t="shared" si="11"/>
        <v>#DIV/0!</v>
      </c>
      <c r="F235" s="9" t="e">
        <f t="shared" si="14"/>
        <v>#DIV/0!</v>
      </c>
    </row>
    <row r="236" spans="1:6" s="1" customFormat="1">
      <c r="A236" s="12" t="s">
        <v>157</v>
      </c>
      <c r="B236" s="90">
        <f>B237</f>
        <v>300000</v>
      </c>
      <c r="C236" s="90">
        <f>C237</f>
        <v>0</v>
      </c>
      <c r="D236" s="32">
        <v>18851.95</v>
      </c>
      <c r="E236" s="9">
        <f t="shared" si="11"/>
        <v>0</v>
      </c>
      <c r="F236" s="9">
        <f t="shared" si="14"/>
        <v>0</v>
      </c>
    </row>
    <row r="237" spans="1:6" s="1" customFormat="1">
      <c r="A237" s="13" t="s">
        <v>268</v>
      </c>
      <c r="B237" s="91">
        <v>300000</v>
      </c>
      <c r="C237" s="91">
        <v>0</v>
      </c>
      <c r="D237" s="6">
        <v>18851.95</v>
      </c>
      <c r="E237" s="9">
        <f t="shared" si="11"/>
        <v>0</v>
      </c>
      <c r="F237" s="9">
        <f t="shared" si="14"/>
        <v>0</v>
      </c>
    </row>
    <row r="238" spans="1:6" s="1" customFormat="1" ht="51" hidden="1">
      <c r="A238" s="12" t="s">
        <v>74</v>
      </c>
      <c r="B238" s="90">
        <v>0</v>
      </c>
      <c r="C238" s="90">
        <v>0</v>
      </c>
      <c r="D238" s="32">
        <v>0</v>
      </c>
      <c r="E238" s="9" t="e">
        <f t="shared" si="11"/>
        <v>#DIV/0!</v>
      </c>
      <c r="F238" s="9" t="e">
        <f t="shared" si="14"/>
        <v>#DIV/0!</v>
      </c>
    </row>
    <row r="239" spans="1:6" s="1" customFormat="1" ht="25.5">
      <c r="A239" s="12" t="s">
        <v>178</v>
      </c>
      <c r="B239" s="94">
        <f>B241+B242+B240</f>
        <v>0</v>
      </c>
      <c r="C239" s="94">
        <f>C241+C242+C240</f>
        <v>0</v>
      </c>
      <c r="D239" s="32">
        <f>D241+D242+D240</f>
        <v>2319394.2599999998</v>
      </c>
      <c r="E239" s="9" t="e">
        <f t="shared" si="11"/>
        <v>#DIV/0!</v>
      </c>
      <c r="F239" s="9">
        <f t="shared" si="14"/>
        <v>0</v>
      </c>
    </row>
    <row r="240" spans="1:6" s="1" customFormat="1" ht="25.5">
      <c r="A240" s="13" t="s">
        <v>77</v>
      </c>
      <c r="B240" s="84">
        <v>0</v>
      </c>
      <c r="C240" s="91">
        <v>0</v>
      </c>
      <c r="D240" s="6">
        <v>2319394.2599999998</v>
      </c>
      <c r="E240" s="9" t="e">
        <f t="shared" si="11"/>
        <v>#DIV/0!</v>
      </c>
      <c r="F240" s="9">
        <f t="shared" si="14"/>
        <v>0</v>
      </c>
    </row>
    <row r="241" spans="1:6" s="1" customFormat="1" hidden="1">
      <c r="A241" s="13" t="s">
        <v>181</v>
      </c>
      <c r="B241" s="91"/>
      <c r="C241" s="91"/>
      <c r="D241" s="6"/>
      <c r="E241" s="9" t="e">
        <f t="shared" si="11"/>
        <v>#DIV/0!</v>
      </c>
      <c r="F241" s="9" t="e">
        <f t="shared" si="14"/>
        <v>#DIV/0!</v>
      </c>
    </row>
    <row r="242" spans="1:6" s="1" customFormat="1" ht="25.5" hidden="1">
      <c r="A242" s="13" t="s">
        <v>158</v>
      </c>
      <c r="B242" s="91">
        <v>0</v>
      </c>
      <c r="C242" s="91">
        <v>0</v>
      </c>
      <c r="D242" s="6">
        <v>0</v>
      </c>
      <c r="E242" s="9" t="e">
        <f t="shared" si="11"/>
        <v>#DIV/0!</v>
      </c>
      <c r="F242" s="9" t="e">
        <f t="shared" si="14"/>
        <v>#DIV/0!</v>
      </c>
    </row>
    <row r="243" spans="1:6" s="1" customFormat="1" ht="25.5">
      <c r="A243" s="12" t="s">
        <v>179</v>
      </c>
      <c r="B243" s="90">
        <f>B244+B245+B246</f>
        <v>-31585623.510000002</v>
      </c>
      <c r="C243" s="90">
        <f>C244+C245+C246</f>
        <v>-31585623.510000002</v>
      </c>
      <c r="D243" s="32">
        <v>-2319394.2599999998</v>
      </c>
      <c r="E243" s="9">
        <f>C243/B243*100</f>
        <v>100</v>
      </c>
      <c r="F243" s="9">
        <f t="shared" si="14"/>
        <v>1361.8048494265051</v>
      </c>
    </row>
    <row r="244" spans="1:6" s="1" customFormat="1" ht="25.5" hidden="1">
      <c r="A244" s="13" t="s">
        <v>77</v>
      </c>
      <c r="B244" s="91">
        <v>0</v>
      </c>
      <c r="C244" s="91">
        <v>0</v>
      </c>
      <c r="D244" s="6">
        <v>0</v>
      </c>
      <c r="E244" s="9" t="e">
        <f>C244/B244*100</f>
        <v>#DIV/0!</v>
      </c>
      <c r="F244" s="9" t="e">
        <f t="shared" si="14"/>
        <v>#DIV/0!</v>
      </c>
    </row>
    <row r="245" spans="1:6" s="1" customFormat="1" ht="25.5" hidden="1">
      <c r="A245" s="13" t="s">
        <v>78</v>
      </c>
      <c r="B245" s="91">
        <v>0</v>
      </c>
      <c r="C245" s="91">
        <v>0</v>
      </c>
      <c r="D245" s="6">
        <v>0</v>
      </c>
      <c r="E245" s="9" t="e">
        <f>C245/B245*100</f>
        <v>#DIV/0!</v>
      </c>
      <c r="F245" s="9" t="e">
        <f t="shared" si="14"/>
        <v>#DIV/0!</v>
      </c>
    </row>
    <row r="246" spans="1:6" s="1" customFormat="1" ht="25.5">
      <c r="A246" s="13" t="s">
        <v>180</v>
      </c>
      <c r="B246" s="84">
        <v>-31585623.510000002</v>
      </c>
      <c r="C246" s="84">
        <v>-31585623.510000002</v>
      </c>
      <c r="D246" s="6">
        <v>-2319394.2599999998</v>
      </c>
      <c r="E246" s="9">
        <f>C246/B246*100</f>
        <v>100</v>
      </c>
      <c r="F246" s="9">
        <f t="shared" si="14"/>
        <v>1361.8048494265051</v>
      </c>
    </row>
    <row r="247" spans="1:6" s="1" customFormat="1">
      <c r="A247" s="80" t="s">
        <v>87</v>
      </c>
      <c r="B247" s="81">
        <f>B86+B87</f>
        <v>710679333.32000005</v>
      </c>
      <c r="C247" s="81">
        <f>C86+C87</f>
        <v>29669210.109999999</v>
      </c>
      <c r="D247" s="81">
        <f>D86+D87</f>
        <v>146487900.53999999</v>
      </c>
      <c r="E247" s="7">
        <f>C247/B247*100</f>
        <v>4.1747675384617864</v>
      </c>
      <c r="F247" s="7">
        <f>C247/D247*100</f>
        <v>20.253693308887669</v>
      </c>
    </row>
    <row r="248" spans="1:6" s="1" customFormat="1">
      <c r="A248" s="13" t="s">
        <v>23</v>
      </c>
      <c r="B248" s="55"/>
      <c r="C248" s="55"/>
      <c r="D248" s="30"/>
      <c r="E248" s="9"/>
      <c r="F248" s="9"/>
    </row>
    <row r="249" spans="1:6" s="1" customFormat="1">
      <c r="A249" s="12" t="s">
        <v>24</v>
      </c>
      <c r="B249" s="67">
        <v>81594213.390000001</v>
      </c>
      <c r="C249" s="67">
        <v>9904064.1799999997</v>
      </c>
      <c r="D249" s="29">
        <v>14226141.48</v>
      </c>
      <c r="E249" s="9">
        <f t="shared" ref="E249:E279" si="18">C249/B249*100</f>
        <v>12.138194325939564</v>
      </c>
      <c r="F249" s="9">
        <f t="shared" ref="F249:F277" si="19">C249/D249*100</f>
        <v>69.6187662264132</v>
      </c>
    </row>
    <row r="250" spans="1:6" s="1" customFormat="1">
      <c r="A250" s="13" t="s">
        <v>25</v>
      </c>
      <c r="B250" s="69">
        <v>69369373</v>
      </c>
      <c r="C250" s="70">
        <v>9023924.9600000009</v>
      </c>
      <c r="D250" s="30">
        <v>1204614.6599999999</v>
      </c>
      <c r="E250" s="9">
        <f t="shared" si="18"/>
        <v>13.008514521242684</v>
      </c>
      <c r="F250" s="9">
        <f t="shared" si="19"/>
        <v>749.1129951880215</v>
      </c>
    </row>
    <row r="251" spans="1:6" s="1" customFormat="1">
      <c r="A251" s="13" t="s">
        <v>26</v>
      </c>
      <c r="B251" s="71">
        <v>3137425</v>
      </c>
      <c r="C251" s="70">
        <v>48948.74</v>
      </c>
      <c r="D251" s="30">
        <v>485377.72</v>
      </c>
      <c r="E251" s="9">
        <f t="shared" si="18"/>
        <v>1.5601564977648867</v>
      </c>
      <c r="F251" s="9">
        <f t="shared" si="19"/>
        <v>10.084669728969018</v>
      </c>
    </row>
    <row r="252" spans="1:6" s="1" customFormat="1">
      <c r="A252" s="13" t="s">
        <v>27</v>
      </c>
      <c r="B252" s="71">
        <f>B249-B250-B251</f>
        <v>9087415.3900000006</v>
      </c>
      <c r="C252" s="55">
        <f>C249-C250-C251</f>
        <v>831190.47999999882</v>
      </c>
      <c r="D252" s="55">
        <v>1716149.1</v>
      </c>
      <c r="E252" s="9">
        <f t="shared" si="18"/>
        <v>9.146610387312764</v>
      </c>
      <c r="F252" s="9">
        <f t="shared" si="19"/>
        <v>48.433465367315627</v>
      </c>
    </row>
    <row r="253" spans="1:6" s="1" customFormat="1">
      <c r="A253" s="12" t="s">
        <v>28</v>
      </c>
      <c r="B253" s="72">
        <v>1490500</v>
      </c>
      <c r="C253" s="72">
        <v>121753.72</v>
      </c>
      <c r="D253" s="29">
        <v>317767.45</v>
      </c>
      <c r="E253" s="9">
        <f t="shared" si="18"/>
        <v>8.1686494464944648</v>
      </c>
      <c r="F253" s="9">
        <f t="shared" si="19"/>
        <v>38.315352941278277</v>
      </c>
    </row>
    <row r="254" spans="1:6" s="1" customFormat="1">
      <c r="A254" s="12" t="s">
        <v>29</v>
      </c>
      <c r="B254" s="72">
        <v>6041386</v>
      </c>
      <c r="C254" s="72">
        <v>552475.9</v>
      </c>
      <c r="D254" s="29">
        <v>1002225.25</v>
      </c>
      <c r="E254" s="9">
        <f t="shared" si="18"/>
        <v>9.1448535154019304</v>
      </c>
      <c r="F254" s="9">
        <f t="shared" si="19"/>
        <v>55.124923264505668</v>
      </c>
    </row>
    <row r="255" spans="1:6" s="1" customFormat="1">
      <c r="A255" s="12" t="s">
        <v>30</v>
      </c>
      <c r="B255" s="73">
        <f>SUM(B256:B260)</f>
        <v>59331338.230000004</v>
      </c>
      <c r="C255" s="73">
        <f>SUM(C256:C260)</f>
        <v>0</v>
      </c>
      <c r="D255" s="73">
        <v>6643142</v>
      </c>
      <c r="E255" s="9">
        <f t="shared" si="18"/>
        <v>0</v>
      </c>
      <c r="F255" s="9">
        <f t="shared" si="19"/>
        <v>0</v>
      </c>
    </row>
    <row r="256" spans="1:6" s="1" customFormat="1">
      <c r="A256" s="13" t="s">
        <v>161</v>
      </c>
      <c r="B256" s="55">
        <v>50000</v>
      </c>
      <c r="C256" s="55">
        <v>0</v>
      </c>
      <c r="D256" s="30">
        <v>25000</v>
      </c>
      <c r="E256" s="9">
        <f t="shared" si="18"/>
        <v>0</v>
      </c>
      <c r="F256" s="9">
        <f t="shared" si="19"/>
        <v>0</v>
      </c>
    </row>
    <row r="257" spans="1:6" s="1" customFormat="1">
      <c r="A257" s="13" t="s">
        <v>31</v>
      </c>
      <c r="B257" s="55">
        <v>1559965.57</v>
      </c>
      <c r="C257" s="55">
        <v>0</v>
      </c>
      <c r="D257" s="30">
        <v>13380.73</v>
      </c>
      <c r="E257" s="9">
        <f t="shared" si="18"/>
        <v>0</v>
      </c>
      <c r="F257" s="9">
        <f t="shared" si="19"/>
        <v>0</v>
      </c>
    </row>
    <row r="258" spans="1:6" s="1" customFormat="1">
      <c r="A258" s="13" t="s">
        <v>32</v>
      </c>
      <c r="B258" s="55">
        <v>53916487.450000003</v>
      </c>
      <c r="C258" s="55">
        <v>0</v>
      </c>
      <c r="D258" s="30">
        <v>6465684.3200000003</v>
      </c>
      <c r="E258" s="9">
        <f t="shared" si="18"/>
        <v>0</v>
      </c>
      <c r="F258" s="9">
        <f t="shared" si="19"/>
        <v>0</v>
      </c>
    </row>
    <row r="259" spans="1:6" s="1" customFormat="1">
      <c r="A259" s="13" t="s">
        <v>62</v>
      </c>
      <c r="B259" s="74">
        <v>2498433.6</v>
      </c>
      <c r="C259" s="74">
        <v>0</v>
      </c>
      <c r="D259" s="30">
        <v>0</v>
      </c>
      <c r="E259" s="9">
        <f t="shared" si="18"/>
        <v>0</v>
      </c>
      <c r="F259" s="9" t="e">
        <f t="shared" si="19"/>
        <v>#DIV/0!</v>
      </c>
    </row>
    <row r="260" spans="1:6" s="1" customFormat="1">
      <c r="A260" s="13" t="s">
        <v>33</v>
      </c>
      <c r="B260" s="74">
        <v>1306451.6100000001</v>
      </c>
      <c r="C260" s="70">
        <v>0</v>
      </c>
      <c r="D260" s="30">
        <v>139076.95000000001</v>
      </c>
      <c r="E260" s="9">
        <f t="shared" si="18"/>
        <v>0</v>
      </c>
      <c r="F260" s="9">
        <f t="shared" si="19"/>
        <v>0</v>
      </c>
    </row>
    <row r="261" spans="1:6" s="1" customFormat="1">
      <c r="A261" s="12" t="s">
        <v>34</v>
      </c>
      <c r="B261" s="73">
        <f>B262+B263+B264+B265</f>
        <v>107505321.88</v>
      </c>
      <c r="C261" s="73">
        <f>C262+C263+C264+C265</f>
        <v>722158.9</v>
      </c>
      <c r="D261" s="29">
        <v>7286448.3899999997</v>
      </c>
      <c r="E261" s="9">
        <f t="shared" si="18"/>
        <v>0.67174246574145513</v>
      </c>
      <c r="F261" s="9">
        <f t="shared" si="19"/>
        <v>9.9109862768135262</v>
      </c>
    </row>
    <row r="262" spans="1:6" s="1" customFormat="1">
      <c r="A262" s="13" t="s">
        <v>35</v>
      </c>
      <c r="B262" s="74">
        <v>50000</v>
      </c>
      <c r="C262" s="70">
        <v>0</v>
      </c>
      <c r="D262" s="30">
        <v>10725.96</v>
      </c>
      <c r="E262" s="9">
        <f t="shared" si="18"/>
        <v>0</v>
      </c>
      <c r="F262" s="9">
        <f t="shared" si="19"/>
        <v>0</v>
      </c>
    </row>
    <row r="263" spans="1:6" s="1" customFormat="1">
      <c r="A263" s="13" t="s">
        <v>36</v>
      </c>
      <c r="B263" s="74">
        <v>58142239.799999997</v>
      </c>
      <c r="C263" s="70">
        <v>185830</v>
      </c>
      <c r="D263" s="30">
        <v>1901121.45</v>
      </c>
      <c r="E263" s="9">
        <f t="shared" si="18"/>
        <v>0.319612730158359</v>
      </c>
      <c r="F263" s="9">
        <f t="shared" si="19"/>
        <v>9.7747568941479255</v>
      </c>
    </row>
    <row r="264" spans="1:6" s="1" customFormat="1">
      <c r="A264" s="13" t="s">
        <v>37</v>
      </c>
      <c r="B264" s="74">
        <v>38680328.869999997</v>
      </c>
      <c r="C264" s="70">
        <v>74389.440000000002</v>
      </c>
      <c r="D264" s="30">
        <v>4610294.17</v>
      </c>
      <c r="E264" s="9">
        <f t="shared" si="18"/>
        <v>0.19231853030519491</v>
      </c>
      <c r="F264" s="9">
        <f t="shared" si="19"/>
        <v>1.6135508333517037</v>
      </c>
    </row>
    <row r="265" spans="1:6" s="1" customFormat="1">
      <c r="A265" s="13" t="s">
        <v>82</v>
      </c>
      <c r="B265" s="74">
        <v>10632753.210000001</v>
      </c>
      <c r="C265" s="70">
        <v>461939.46</v>
      </c>
      <c r="D265" s="30">
        <v>764306.81</v>
      </c>
      <c r="E265" s="9">
        <f t="shared" si="18"/>
        <v>4.344495267373933</v>
      </c>
      <c r="F265" s="9">
        <f t="shared" si="19"/>
        <v>60.439008779733363</v>
      </c>
    </row>
    <row r="266" spans="1:6" s="1" customFormat="1">
      <c r="A266" s="12" t="s">
        <v>93</v>
      </c>
      <c r="B266" s="73">
        <v>2155548</v>
      </c>
      <c r="C266" s="39">
        <v>0</v>
      </c>
      <c r="D266" s="29">
        <v>0</v>
      </c>
      <c r="E266" s="9">
        <f t="shared" si="18"/>
        <v>0</v>
      </c>
      <c r="F266" s="9" t="e">
        <f t="shared" si="19"/>
        <v>#DIV/0!</v>
      </c>
    </row>
    <row r="267" spans="1:6" s="1" customFormat="1">
      <c r="A267" s="12" t="s">
        <v>38</v>
      </c>
      <c r="B267" s="72">
        <v>385048106.81</v>
      </c>
      <c r="C267" s="68">
        <v>41596095.049999997</v>
      </c>
      <c r="D267" s="68">
        <v>84879304.760000005</v>
      </c>
      <c r="E267" s="9">
        <f t="shared" si="18"/>
        <v>10.802830689030078</v>
      </c>
      <c r="F267" s="9">
        <f t="shared" si="19"/>
        <v>49.00616842658502</v>
      </c>
    </row>
    <row r="268" spans="1:6" s="1" customFormat="1">
      <c r="A268" s="13" t="s">
        <v>47</v>
      </c>
      <c r="B268" s="83">
        <v>376782234.81</v>
      </c>
      <c r="C268" s="84">
        <v>40911019.549999997</v>
      </c>
      <c r="D268" s="30">
        <v>83824410.530000001</v>
      </c>
      <c r="E268" s="9">
        <f t="shared" si="18"/>
        <v>10.85800119281903</v>
      </c>
      <c r="F268" s="9">
        <f t="shared" si="19"/>
        <v>48.805615561541359</v>
      </c>
    </row>
    <row r="269" spans="1:6" s="1" customFormat="1">
      <c r="A269" s="13" t="s">
        <v>25</v>
      </c>
      <c r="B269" s="85">
        <v>6153267</v>
      </c>
      <c r="C269" s="86">
        <v>630687.66</v>
      </c>
      <c r="D269" s="30">
        <v>902835.52</v>
      </c>
      <c r="E269" s="9">
        <f t="shared" si="18"/>
        <v>10.249639094159249</v>
      </c>
      <c r="F269" s="9">
        <f t="shared" si="19"/>
        <v>69.856318900700771</v>
      </c>
    </row>
    <row r="270" spans="1:6" s="1" customFormat="1">
      <c r="A270" s="12" t="s">
        <v>45</v>
      </c>
      <c r="B270" s="87">
        <v>66503393.25</v>
      </c>
      <c r="C270" s="88">
        <v>10320380.369999999</v>
      </c>
      <c r="D270" s="29">
        <v>15306433.15</v>
      </c>
      <c r="E270" s="9">
        <f t="shared" si="18"/>
        <v>15.518577121626798</v>
      </c>
      <c r="F270" s="9">
        <f t="shared" si="19"/>
        <v>67.425116412571924</v>
      </c>
    </row>
    <row r="271" spans="1:6" s="1" customFormat="1">
      <c r="A271" s="13" t="s">
        <v>47</v>
      </c>
      <c r="B271" s="83">
        <v>48016520.049999997</v>
      </c>
      <c r="C271" s="84">
        <v>8200000</v>
      </c>
      <c r="D271" s="30">
        <v>11307423.220000001</v>
      </c>
      <c r="E271" s="9">
        <f t="shared" si="18"/>
        <v>17.077455824498053</v>
      </c>
      <c r="F271" s="9">
        <f t="shared" si="19"/>
        <v>72.518732521625722</v>
      </c>
    </row>
    <row r="272" spans="1:6" s="1" customFormat="1">
      <c r="A272" s="12" t="s">
        <v>39</v>
      </c>
      <c r="B272" s="73">
        <f>B273+B274+B275+B276</f>
        <v>26047061.810000002</v>
      </c>
      <c r="C272" s="73">
        <f>C273+C274+C275+C276</f>
        <v>1344342.71</v>
      </c>
      <c r="D272" s="37">
        <v>9051048.8499999996</v>
      </c>
      <c r="E272" s="9">
        <f t="shared" si="18"/>
        <v>5.1612067411145741</v>
      </c>
      <c r="F272" s="9">
        <f t="shared" si="19"/>
        <v>14.852894203526478</v>
      </c>
    </row>
    <row r="273" spans="1:6" s="1" customFormat="1">
      <c r="A273" s="13" t="s">
        <v>40</v>
      </c>
      <c r="B273" s="74">
        <v>0</v>
      </c>
      <c r="C273" s="70">
        <v>0</v>
      </c>
      <c r="D273" s="30">
        <v>0</v>
      </c>
      <c r="E273" s="9" t="e">
        <f t="shared" si="18"/>
        <v>#DIV/0!</v>
      </c>
      <c r="F273" s="9" t="e">
        <f t="shared" si="19"/>
        <v>#DIV/0!</v>
      </c>
    </row>
    <row r="274" spans="1:6" s="1" customFormat="1">
      <c r="A274" s="13" t="s">
        <v>41</v>
      </c>
      <c r="B274" s="74">
        <v>9154599</v>
      </c>
      <c r="C274" s="70">
        <v>1275352.5</v>
      </c>
      <c r="D274" s="30">
        <v>1684980</v>
      </c>
      <c r="E274" s="9">
        <f t="shared" si="18"/>
        <v>13.931276509216842</v>
      </c>
      <c r="F274" s="9">
        <f t="shared" si="19"/>
        <v>75.68947405903927</v>
      </c>
    </row>
    <row r="275" spans="1:6" s="1" customFormat="1">
      <c r="A275" s="13" t="s">
        <v>42</v>
      </c>
      <c r="B275" s="74">
        <v>16622992.810000001</v>
      </c>
      <c r="C275" s="70">
        <v>10520.21</v>
      </c>
      <c r="D275" s="30">
        <v>7254722.8499999996</v>
      </c>
      <c r="E275" s="9">
        <f t="shared" si="18"/>
        <v>6.3287099502751923E-2</v>
      </c>
      <c r="F275" s="9">
        <f t="shared" si="19"/>
        <v>0.1450118800885688</v>
      </c>
    </row>
    <row r="276" spans="1:6" s="1" customFormat="1">
      <c r="A276" s="13" t="s">
        <v>65</v>
      </c>
      <c r="B276" s="74">
        <v>269470</v>
      </c>
      <c r="C276" s="70">
        <v>58470</v>
      </c>
      <c r="D276" s="30">
        <v>111346</v>
      </c>
      <c r="E276" s="9">
        <f t="shared" si="18"/>
        <v>21.698148216870152</v>
      </c>
      <c r="F276" s="9">
        <f t="shared" si="19"/>
        <v>52.511989653871716</v>
      </c>
    </row>
    <row r="277" spans="1:6" s="1" customFormat="1">
      <c r="A277" s="12" t="s">
        <v>43</v>
      </c>
      <c r="B277" s="72">
        <v>38800861.689999998</v>
      </c>
      <c r="C277" s="68">
        <v>144000</v>
      </c>
      <c r="D277" s="29">
        <v>104586.48</v>
      </c>
      <c r="E277" s="9">
        <f t="shared" si="18"/>
        <v>0.37112577846979256</v>
      </c>
      <c r="F277" s="9">
        <f t="shared" si="19"/>
        <v>137.68510040685948</v>
      </c>
    </row>
    <row r="278" spans="1:6" s="1" customFormat="1" hidden="1">
      <c r="A278" s="21" t="s">
        <v>94</v>
      </c>
      <c r="B278" s="55">
        <v>0</v>
      </c>
      <c r="C278" s="55">
        <v>0</v>
      </c>
      <c r="D278" s="30">
        <v>0</v>
      </c>
      <c r="E278" s="9" t="e">
        <f t="shared" si="18"/>
        <v>#DIV/0!</v>
      </c>
      <c r="F278" s="9" t="e">
        <f>C278/D278*100</f>
        <v>#DIV/0!</v>
      </c>
    </row>
    <row r="279" spans="1:6" s="1" customFormat="1">
      <c r="A279" s="80" t="s">
        <v>86</v>
      </c>
      <c r="B279" s="28">
        <f>B278+B277+B272+B270+B267+B266+B261+B255+B254+B253+B249</f>
        <v>774517731.06000006</v>
      </c>
      <c r="C279" s="28">
        <f>C278+C277+C272+C270+C267+C266+C261+C255+C254+C253+C249</f>
        <v>64705270.829999991</v>
      </c>
      <c r="D279" s="28">
        <f>D249+D253+D254+D255+D261+D267+D270+D272+D277+D266</f>
        <v>138817097.81</v>
      </c>
      <c r="E279" s="7">
        <f t="shared" si="18"/>
        <v>8.3542659173786458</v>
      </c>
      <c r="F279" s="7">
        <f>C279/D279*100</f>
        <v>46.611888485496635</v>
      </c>
    </row>
    <row r="280" spans="1:6" s="1" customFormat="1">
      <c r="A280" s="21" t="s">
        <v>44</v>
      </c>
      <c r="B280" s="34">
        <f>B247-B279</f>
        <v>-63838397.74000001</v>
      </c>
      <c r="C280" s="34">
        <f>C247-C279</f>
        <v>-35036060.719999991</v>
      </c>
      <c r="D280" s="6">
        <f>D247-D279</f>
        <v>7670802.7299999893</v>
      </c>
      <c r="E280" s="11"/>
      <c r="F280" s="11"/>
    </row>
    <row r="281" spans="1:6">
      <c r="A281" s="25"/>
      <c r="B281" s="75"/>
      <c r="C281" s="76"/>
      <c r="D281" s="26"/>
      <c r="E281" s="27"/>
      <c r="F281" s="27"/>
    </row>
    <row r="282" spans="1:6">
      <c r="A282" s="109" t="s">
        <v>219</v>
      </c>
      <c r="B282" s="109"/>
      <c r="C282" s="109"/>
      <c r="D282" s="109"/>
      <c r="E282" s="109"/>
      <c r="F282" s="109"/>
    </row>
  </sheetData>
  <mergeCells count="3">
    <mergeCell ref="A1:F1"/>
    <mergeCell ref="E2:F2"/>
    <mergeCell ref="A282:F282"/>
  </mergeCells>
  <phoneticPr fontId="0" type="noConversion"/>
  <pageMargins left="0.70866141732283472" right="0.39370078740157483" top="0.27559055118110237" bottom="0.3149606299212598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01.02.2023</vt:lpstr>
      <vt:lpstr>'01.02.2023'!Область_печати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2023-03-23T12:05:40Z</cp:lastPrinted>
  <dcterms:created xsi:type="dcterms:W3CDTF">2006-03-13T07:15:44Z</dcterms:created>
  <dcterms:modified xsi:type="dcterms:W3CDTF">2023-03-27T10:19:32Z</dcterms:modified>
</cp:coreProperties>
</file>