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5570" yWindow="15" windowWidth="13290" windowHeight="12330" tabRatio="597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оперативка!$5:$7</definedName>
    <definedName name="_xlnm.Print_Area" localSheetId="0">оперативка!$A$2:$AK$312</definedName>
  </definedNames>
  <calcPr calcId="125725"/>
</workbook>
</file>

<file path=xl/calcChain.xml><?xml version="1.0" encoding="utf-8"?>
<calcChain xmlns="http://schemas.openxmlformats.org/spreadsheetml/2006/main">
  <c r="C190" i="1"/>
  <c r="C138"/>
  <c r="C119"/>
  <c r="C118"/>
  <c r="D126"/>
  <c r="D105"/>
  <c r="C210"/>
  <c r="C113"/>
  <c r="C133"/>
  <c r="H153"/>
  <c r="Q142"/>
  <c r="C116"/>
  <c r="D116" s="1"/>
  <c r="C102"/>
  <c r="C103"/>
  <c r="D103" s="1"/>
  <c r="C104"/>
  <c r="D104" s="1"/>
  <c r="C107"/>
  <c r="C99"/>
  <c r="C120"/>
  <c r="C222"/>
  <c r="C129"/>
  <c r="C128"/>
  <c r="C127"/>
  <c r="D127" s="1"/>
  <c r="U142"/>
  <c r="AH147"/>
  <c r="G146"/>
  <c r="J148"/>
  <c r="C152"/>
  <c r="R142"/>
  <c r="H143"/>
  <c r="H142"/>
  <c r="S139"/>
  <c r="S140"/>
  <c r="AB143"/>
  <c r="Z143"/>
  <c r="AG139"/>
  <c r="AG142"/>
  <c r="AF139"/>
  <c r="AF140"/>
  <c r="AH142"/>
  <c r="AB141"/>
  <c r="C212"/>
  <c r="C211"/>
  <c r="C185"/>
  <c r="D185" s="1"/>
  <c r="AK143"/>
  <c r="V142"/>
  <c r="V139"/>
  <c r="L143"/>
  <c r="J145"/>
  <c r="K142"/>
  <c r="Y143"/>
  <c r="W140"/>
  <c r="R143"/>
  <c r="Q143"/>
  <c r="P143"/>
  <c r="M141"/>
  <c r="M143"/>
  <c r="F145"/>
  <c r="F143"/>
  <c r="F142"/>
  <c r="I143"/>
  <c r="I142"/>
  <c r="X148"/>
  <c r="N142"/>
  <c r="C112"/>
  <c r="D112" s="1"/>
  <c r="C115"/>
  <c r="C132"/>
  <c r="C135"/>
  <c r="AA142"/>
  <c r="AA139"/>
  <c r="C130"/>
  <c r="D130" s="1"/>
  <c r="G142"/>
  <c r="R147"/>
  <c r="R145"/>
  <c r="C155"/>
  <c r="X142"/>
  <c r="C125"/>
  <c r="D125" s="1"/>
  <c r="C123"/>
  <c r="D123" s="1"/>
  <c r="C122"/>
  <c r="C108"/>
  <c r="D108" s="1"/>
  <c r="AK145"/>
  <c r="AB139"/>
  <c r="AB140"/>
  <c r="AH139"/>
  <c r="AH143"/>
  <c r="AD143"/>
  <c r="C124"/>
  <c r="D124" s="1"/>
  <c r="Y142"/>
  <c r="C111"/>
  <c r="D111" s="1"/>
  <c r="C154"/>
  <c r="C136"/>
  <c r="H148"/>
  <c r="U140"/>
  <c r="U139"/>
  <c r="AK140"/>
  <c r="AK139"/>
  <c r="J139"/>
  <c r="W139"/>
  <c r="W143"/>
  <c r="O139"/>
  <c r="O140"/>
  <c r="AI139"/>
  <c r="AI140"/>
  <c r="Z139"/>
  <c r="Z140"/>
  <c r="Q139"/>
  <c r="Q141"/>
  <c r="C109"/>
  <c r="D109" s="1"/>
  <c r="D129"/>
  <c r="J146"/>
  <c r="J141"/>
  <c r="J140"/>
  <c r="C101"/>
  <c r="AC139"/>
  <c r="AC140"/>
  <c r="AE139"/>
  <c r="AE140"/>
  <c r="G141"/>
  <c r="P139"/>
  <c r="P140"/>
  <c r="K139"/>
  <c r="K143"/>
  <c r="H140"/>
  <c r="R139"/>
  <c r="R140"/>
  <c r="M140"/>
  <c r="M139"/>
  <c r="I140"/>
  <c r="H139"/>
  <c r="Y140"/>
  <c r="Y139"/>
  <c r="AD139"/>
  <c r="C197"/>
  <c r="X139"/>
  <c r="X140"/>
  <c r="N141"/>
  <c r="F141"/>
  <c r="F140"/>
  <c r="G145"/>
  <c r="F139"/>
  <c r="N139"/>
  <c r="L139"/>
  <c r="G139"/>
  <c r="I139"/>
  <c r="I145"/>
  <c r="N140"/>
  <c r="L140"/>
  <c r="G140"/>
  <c r="C175"/>
  <c r="C193"/>
  <c r="C187"/>
  <c r="C186"/>
  <c r="D186" s="1"/>
  <c r="C78"/>
  <c r="D78" s="1"/>
  <c r="C63"/>
  <c r="D63" s="1"/>
  <c r="C43"/>
  <c r="D43" s="1"/>
  <c r="C153" l="1"/>
  <c r="C148"/>
  <c r="C146"/>
  <c r="C147"/>
  <c r="D107"/>
  <c r="C143"/>
  <c r="C142"/>
  <c r="D142" s="1"/>
  <c r="D128"/>
  <c r="Z162"/>
  <c r="C145" l="1"/>
  <c r="D145" s="1"/>
  <c r="B176"/>
  <c r="O151" l="1"/>
  <c r="P151"/>
  <c r="Q151"/>
  <c r="R151"/>
  <c r="S151"/>
  <c r="T151"/>
  <c r="U151"/>
  <c r="V151"/>
  <c r="W151"/>
  <c r="X151"/>
  <c r="Y151"/>
  <c r="Z167" l="1"/>
  <c r="C174"/>
  <c r="D120" l="1"/>
  <c r="J151" l="1"/>
  <c r="I151"/>
  <c r="O42" l="1"/>
  <c r="C191" l="1"/>
  <c r="C194"/>
  <c r="C195"/>
  <c r="D195" s="1"/>
  <c r="C85" l="1"/>
  <c r="C86"/>
  <c r="C87"/>
  <c r="C88"/>
  <c r="C89"/>
  <c r="C90"/>
  <c r="C91"/>
  <c r="C92"/>
  <c r="C93"/>
  <c r="C94"/>
  <c r="C95"/>
  <c r="C96"/>
  <c r="C97"/>
  <c r="C98"/>
  <c r="D99"/>
  <c r="D101"/>
  <c r="C105"/>
  <c r="C106"/>
  <c r="C114"/>
  <c r="D122"/>
  <c r="C126"/>
  <c r="C134"/>
  <c r="C150"/>
  <c r="C156"/>
  <c r="C157"/>
  <c r="C158"/>
  <c r="C161"/>
  <c r="C164"/>
  <c r="C165"/>
  <c r="C168"/>
  <c r="C169"/>
  <c r="C172"/>
  <c r="C173"/>
  <c r="C177"/>
  <c r="C178"/>
  <c r="C179"/>
  <c r="C181"/>
  <c r="C182"/>
  <c r="C183"/>
  <c r="C184"/>
  <c r="C189"/>
  <c r="D102" l="1"/>
  <c r="C141"/>
  <c r="D141" s="1"/>
  <c r="C139"/>
  <c r="D139" s="1"/>
  <c r="C140"/>
  <c r="D140" s="1"/>
  <c r="F307"/>
  <c r="L307" l="1"/>
  <c r="K37" l="1"/>
  <c r="U307" l="1"/>
  <c r="W307" l="1"/>
  <c r="X307"/>
  <c r="H307" l="1"/>
  <c r="K307"/>
  <c r="Q307"/>
  <c r="R307"/>
  <c r="T307"/>
  <c r="V307"/>
  <c r="Y307"/>
  <c r="G307"/>
  <c r="N307" l="1"/>
  <c r="S307"/>
  <c r="O307"/>
  <c r="C54" l="1"/>
  <c r="C53"/>
  <c r="M307" l="1"/>
  <c r="S12" l="1"/>
  <c r="I307" l="1"/>
  <c r="J307"/>
  <c r="P307"/>
  <c r="Z307"/>
  <c r="C307" l="1"/>
  <c r="C292"/>
  <c r="G293"/>
  <c r="H293"/>
  <c r="I293"/>
  <c r="J293"/>
  <c r="K293"/>
  <c r="L293"/>
  <c r="M293"/>
  <c r="N293"/>
  <c r="O293"/>
  <c r="P293"/>
  <c r="Q293"/>
  <c r="R293"/>
  <c r="S293"/>
  <c r="T293"/>
  <c r="U293"/>
  <c r="V293"/>
  <c r="W293"/>
  <c r="X293"/>
  <c r="Y293"/>
  <c r="Z293"/>
  <c r="F293"/>
  <c r="C293" l="1"/>
  <c r="C31" l="1"/>
  <c r="AP31" l="1"/>
  <c r="C48"/>
  <c r="C49"/>
  <c r="C50"/>
  <c r="F45"/>
  <c r="AW46" l="1"/>
  <c r="N297" l="1"/>
  <c r="U297"/>
  <c r="B297"/>
  <c r="F297"/>
  <c r="J297"/>
  <c r="O297"/>
  <c r="S297"/>
  <c r="K297"/>
  <c r="V297"/>
  <c r="Z297"/>
  <c r="L297"/>
  <c r="W297"/>
  <c r="I297"/>
  <c r="R297"/>
  <c r="C297"/>
  <c r="G297"/>
  <c r="P297"/>
  <c r="H297"/>
  <c r="Q297"/>
  <c r="E297"/>
  <c r="M297"/>
  <c r="T297"/>
  <c r="X297"/>
  <c r="Y297"/>
  <c r="C299"/>
  <c r="C300" s="1"/>
  <c r="AP6" l="1"/>
  <c r="AQ31" l="1"/>
  <c r="C22"/>
  <c r="AP22" l="1"/>
  <c r="AQ22" s="1"/>
  <c r="D22"/>
  <c r="C19"/>
  <c r="G12"/>
  <c r="F12"/>
  <c r="B12"/>
  <c r="H12"/>
  <c r="I12"/>
  <c r="J12"/>
  <c r="K12"/>
  <c r="M12"/>
  <c r="N12"/>
  <c r="O12"/>
  <c r="Q12"/>
  <c r="R12"/>
  <c r="T12"/>
  <c r="U12"/>
  <c r="V12"/>
  <c r="X12"/>
  <c r="Y12"/>
  <c r="Z12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Z18"/>
  <c r="R27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F27"/>
  <c r="G27"/>
  <c r="H27"/>
  <c r="I27"/>
  <c r="J27"/>
  <c r="K27"/>
  <c r="L27"/>
  <c r="M27"/>
  <c r="N27"/>
  <c r="O27"/>
  <c r="P27"/>
  <c r="Q27"/>
  <c r="S27"/>
  <c r="T27"/>
  <c r="U27"/>
  <c r="V27"/>
  <c r="W27"/>
  <c r="X27"/>
  <c r="Y27"/>
  <c r="Z27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P19" l="1"/>
  <c r="AQ19" s="1"/>
  <c r="C30"/>
  <c r="C8"/>
  <c r="AP8" s="1"/>
  <c r="AQ8" l="1"/>
  <c r="B14"/>
  <c r="B10"/>
  <c r="C26" l="1"/>
  <c r="AP26" l="1"/>
  <c r="C13"/>
  <c r="AP13" l="1"/>
  <c r="AQ13" s="1"/>
  <c r="AQ26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G37" l="1"/>
  <c r="H37"/>
  <c r="I37"/>
  <c r="J37"/>
  <c r="L37"/>
  <c r="M37"/>
  <c r="N37"/>
  <c r="O37"/>
  <c r="P37"/>
  <c r="Q37"/>
  <c r="R37"/>
  <c r="S37"/>
  <c r="T37"/>
  <c r="U37"/>
  <c r="V37"/>
  <c r="W37"/>
  <c r="X37"/>
  <c r="Y37"/>
  <c r="Z37"/>
  <c r="B37" l="1"/>
  <c r="B30" l="1"/>
  <c r="F37" l="1"/>
  <c r="C21" l="1"/>
  <c r="AP21" l="1"/>
  <c r="AQ21" s="1"/>
  <c r="B23"/>
  <c r="D26" l="1"/>
  <c r="C27"/>
  <c r="C201"/>
  <c r="D201" s="1"/>
  <c r="AP27" l="1"/>
  <c r="AQ27" l="1"/>
  <c r="W163" l="1"/>
  <c r="C159" l="1"/>
  <c r="U163"/>
  <c r="C170" l="1"/>
  <c r="P163" l="1"/>
  <c r="B162" l="1"/>
  <c r="L163" l="1"/>
  <c r="U167" l="1"/>
  <c r="R163" l="1"/>
  <c r="F163"/>
  <c r="X163" l="1"/>
  <c r="D98" l="1"/>
  <c r="I163" l="1"/>
  <c r="D106" l="1"/>
  <c r="C149" l="1"/>
  <c r="M167" l="1"/>
  <c r="G167" l="1"/>
  <c r="R167"/>
  <c r="C144" l="1"/>
  <c r="J167"/>
  <c r="O167" l="1"/>
  <c r="N167"/>
  <c r="X167" l="1"/>
  <c r="W167" l="1"/>
  <c r="L167" l="1"/>
  <c r="P167" l="1"/>
  <c r="V167" l="1"/>
  <c r="Q167" l="1"/>
  <c r="I167" l="1"/>
  <c r="H167" l="1"/>
  <c r="G151" l="1"/>
  <c r="H151"/>
  <c r="K151"/>
  <c r="L151"/>
  <c r="M151"/>
  <c r="N151"/>
  <c r="Z151"/>
  <c r="F151"/>
  <c r="C151" l="1"/>
  <c r="B174" l="1"/>
  <c r="D174" s="1"/>
  <c r="D173" l="1"/>
  <c r="D172"/>
  <c r="T167" l="1"/>
  <c r="D151" l="1"/>
  <c r="S167" l="1"/>
  <c r="K167" l="1"/>
  <c r="F167" l="1"/>
  <c r="D157" l="1"/>
  <c r="H163"/>
  <c r="I162"/>
  <c r="L162"/>
  <c r="O163"/>
  <c r="R162"/>
  <c r="S163"/>
  <c r="U162"/>
  <c r="X162"/>
  <c r="Z163"/>
  <c r="F162"/>
  <c r="G163" l="1"/>
  <c r="C160"/>
  <c r="C171"/>
  <c r="T162"/>
  <c r="T163"/>
  <c r="P162"/>
  <c r="S162"/>
  <c r="K162"/>
  <c r="K163"/>
  <c r="V162"/>
  <c r="V163"/>
  <c r="N162"/>
  <c r="N163"/>
  <c r="J162"/>
  <c r="J163"/>
  <c r="W162"/>
  <c r="Y162"/>
  <c r="Y163"/>
  <c r="Q162"/>
  <c r="Q163"/>
  <c r="M162"/>
  <c r="M163"/>
  <c r="D158"/>
  <c r="O162"/>
  <c r="G162"/>
  <c r="H162"/>
  <c r="D178"/>
  <c r="C162" l="1"/>
  <c r="C163"/>
  <c r="C176"/>
  <c r="D143" l="1"/>
  <c r="D189" l="1"/>
  <c r="C285" l="1"/>
  <c r="C279"/>
  <c r="C277"/>
  <c r="C275"/>
  <c r="C274"/>
  <c r="C273"/>
  <c r="C272"/>
  <c r="C271"/>
  <c r="C219"/>
  <c r="C218"/>
  <c r="C217"/>
  <c r="C215"/>
  <c r="C214"/>
  <c r="C209"/>
  <c r="C207"/>
  <c r="C208" s="1"/>
  <c r="C205"/>
  <c r="C206" s="1"/>
  <c r="C202"/>
  <c r="C203"/>
  <c r="C198"/>
  <c r="D198" s="1"/>
  <c r="D194"/>
  <c r="D187"/>
  <c r="D184"/>
  <c r="D182"/>
  <c r="D181"/>
  <c r="B180"/>
  <c r="D177"/>
  <c r="Y167"/>
  <c r="C167" s="1"/>
  <c r="B167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C166" s="1"/>
  <c r="B166"/>
  <c r="D164"/>
  <c r="D156"/>
  <c r="C121"/>
  <c r="B121"/>
  <c r="C100"/>
  <c r="D88"/>
  <c r="D87"/>
  <c r="D85"/>
  <c r="D83"/>
  <c r="C82"/>
  <c r="D81"/>
  <c r="C80"/>
  <c r="C79"/>
  <c r="C77"/>
  <c r="C76"/>
  <c r="C75"/>
  <c r="D75" s="1"/>
  <c r="C74"/>
  <c r="C73"/>
  <c r="C72"/>
  <c r="C71"/>
  <c r="C70"/>
  <c r="C69"/>
  <c r="C68"/>
  <c r="C67"/>
  <c r="C66"/>
  <c r="C65"/>
  <c r="C62"/>
  <c r="C61"/>
  <c r="C58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C56"/>
  <c r="C52"/>
  <c r="C51"/>
  <c r="C47"/>
  <c r="C46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C44"/>
  <c r="AP43"/>
  <c r="C42"/>
  <c r="C41"/>
  <c r="C39"/>
  <c r="C38"/>
  <c r="C36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C34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B33"/>
  <c r="C32"/>
  <c r="D31"/>
  <c r="C29"/>
  <c r="C28"/>
  <c r="B27"/>
  <c r="B25"/>
  <c r="C24"/>
  <c r="C20"/>
  <c r="B18"/>
  <c r="C17"/>
  <c r="C16"/>
  <c r="C15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C9"/>
  <c r="C180" l="1"/>
  <c r="D180" s="1"/>
  <c r="C188"/>
  <c r="D188" s="1"/>
  <c r="D77"/>
  <c r="D82"/>
  <c r="D79"/>
  <c r="D80"/>
  <c r="AP20"/>
  <c r="AQ20" s="1"/>
  <c r="AP28"/>
  <c r="N303"/>
  <c r="V303"/>
  <c r="J303"/>
  <c r="O303"/>
  <c r="S303"/>
  <c r="W303"/>
  <c r="H303"/>
  <c r="Q303"/>
  <c r="Y303"/>
  <c r="I303"/>
  <c r="R303"/>
  <c r="Z303"/>
  <c r="K303"/>
  <c r="P303"/>
  <c r="T303"/>
  <c r="X303"/>
  <c r="L303"/>
  <c r="U303"/>
  <c r="M303"/>
  <c r="AP11"/>
  <c r="AQ11" s="1"/>
  <c r="AP9"/>
  <c r="AQ9" s="1"/>
  <c r="D73"/>
  <c r="AP36"/>
  <c r="AP29"/>
  <c r="AQ29" s="1"/>
  <c r="D76"/>
  <c r="AQ43"/>
  <c r="D16"/>
  <c r="AP16"/>
  <c r="D24"/>
  <c r="AP24"/>
  <c r="D38"/>
  <c r="AP38"/>
  <c r="D62"/>
  <c r="AP62"/>
  <c r="D69"/>
  <c r="AP69"/>
  <c r="AP73"/>
  <c r="D74"/>
  <c r="AP74"/>
  <c r="D32"/>
  <c r="AP32"/>
  <c r="D48"/>
  <c r="AP48"/>
  <c r="D65"/>
  <c r="AP65"/>
  <c r="D67"/>
  <c r="AP67"/>
  <c r="D71"/>
  <c r="AP71"/>
  <c r="D17"/>
  <c r="AP17"/>
  <c r="D44"/>
  <c r="AP44"/>
  <c r="D42"/>
  <c r="AP42"/>
  <c r="D49"/>
  <c r="AP49"/>
  <c r="D68"/>
  <c r="AP68"/>
  <c r="D72"/>
  <c r="AP72"/>
  <c r="D55"/>
  <c r="AP55"/>
  <c r="D59"/>
  <c r="AP59"/>
  <c r="D52"/>
  <c r="AP52"/>
  <c r="D56"/>
  <c r="AP56"/>
  <c r="D53"/>
  <c r="AP53"/>
  <c r="D54"/>
  <c r="AP54"/>
  <c r="D58"/>
  <c r="AP58"/>
  <c r="D61"/>
  <c r="AP61"/>
  <c r="D70"/>
  <c r="AP70"/>
  <c r="D66"/>
  <c r="AP66"/>
  <c r="D51"/>
  <c r="AP51"/>
  <c r="D47"/>
  <c r="AP47"/>
  <c r="D46"/>
  <c r="AP46"/>
  <c r="D41"/>
  <c r="AP41"/>
  <c r="D39"/>
  <c r="AP39"/>
  <c r="D34"/>
  <c r="AP34"/>
  <c r="D15"/>
  <c r="AP15"/>
  <c r="C12"/>
  <c r="D11"/>
  <c r="D9"/>
  <c r="C14"/>
  <c r="D29"/>
  <c r="C37"/>
  <c r="D36"/>
  <c r="D21"/>
  <c r="D27" s="1"/>
  <c r="C23"/>
  <c r="D161"/>
  <c r="D179"/>
  <c r="D121"/>
  <c r="D100"/>
  <c r="D176"/>
  <c r="D175"/>
  <c r="D191"/>
  <c r="C18"/>
  <c r="C10"/>
  <c r="C25"/>
  <c r="C45"/>
  <c r="D8"/>
  <c r="C33"/>
  <c r="D13"/>
  <c r="C35"/>
  <c r="C60"/>
  <c r="D165"/>
  <c r="D207"/>
  <c r="C40"/>
  <c r="C200"/>
  <c r="D200" s="1"/>
  <c r="D205"/>
  <c r="D208"/>
  <c r="D167"/>
  <c r="C64"/>
  <c r="C57"/>
  <c r="D297"/>
  <c r="C204"/>
  <c r="C196"/>
  <c r="D196" s="1"/>
  <c r="D197"/>
  <c r="C199"/>
  <c r="D199" s="1"/>
  <c r="D193"/>
  <c r="AQ28" l="1"/>
  <c r="AP18"/>
  <c r="AQ18" s="1"/>
  <c r="AQ36"/>
  <c r="N302"/>
  <c r="U302"/>
  <c r="T302"/>
  <c r="Q302"/>
  <c r="W302"/>
  <c r="AA302"/>
  <c r="S302"/>
  <c r="F302"/>
  <c r="L302"/>
  <c r="P302"/>
  <c r="H302"/>
  <c r="X302"/>
  <c r="K302"/>
  <c r="J302"/>
  <c r="Y302"/>
  <c r="V302"/>
  <c r="O302"/>
  <c r="M302"/>
  <c r="G302"/>
  <c r="Z302"/>
  <c r="R302"/>
  <c r="I302"/>
  <c r="AP10"/>
  <c r="AP60"/>
  <c r="D14"/>
  <c r="AP14"/>
  <c r="AQ14" s="1"/>
  <c r="AP57"/>
  <c r="D10"/>
  <c r="AQ34"/>
  <c r="AQ41"/>
  <c r="AQ47"/>
  <c r="AQ66"/>
  <c r="AQ61"/>
  <c r="AQ54"/>
  <c r="AQ52"/>
  <c r="AQ55"/>
  <c r="AQ68"/>
  <c r="AQ49"/>
  <c r="AQ44"/>
  <c r="AQ71"/>
  <c r="AQ65"/>
  <c r="AQ32"/>
  <c r="AQ73"/>
  <c r="AQ38"/>
  <c r="AQ16"/>
  <c r="AQ15"/>
  <c r="AQ39"/>
  <c r="AQ46"/>
  <c r="AQ51"/>
  <c r="AQ70"/>
  <c r="AQ58"/>
  <c r="AQ53"/>
  <c r="AQ56"/>
  <c r="AQ59"/>
  <c r="AQ72"/>
  <c r="AQ42"/>
  <c r="AQ17"/>
  <c r="AQ67"/>
  <c r="AQ48"/>
  <c r="AQ74"/>
  <c r="AQ69"/>
  <c r="AQ62"/>
  <c r="AQ24"/>
  <c r="D33"/>
  <c r="AP33"/>
  <c r="D25"/>
  <c r="AP25"/>
  <c r="AP23"/>
  <c r="D23"/>
  <c r="D12"/>
  <c r="AP12"/>
  <c r="D64"/>
  <c r="AP64"/>
  <c r="AP63"/>
  <c r="D45"/>
  <c r="AP45"/>
  <c r="D40"/>
  <c r="AP40"/>
  <c r="D37"/>
  <c r="AP37"/>
  <c r="D35"/>
  <c r="AP35"/>
  <c r="D30"/>
  <c r="AP30"/>
  <c r="D160"/>
  <c r="D162"/>
  <c r="D90"/>
  <c r="AQ10" l="1"/>
  <c r="AQ60"/>
  <c r="AQ57"/>
  <c r="AQ37"/>
  <c r="AQ45"/>
  <c r="AQ64"/>
  <c r="AQ33"/>
  <c r="AQ30"/>
  <c r="AQ23"/>
  <c r="AQ35"/>
  <c r="AQ40"/>
  <c r="AQ63"/>
  <c r="AQ12"/>
  <c r="AQ25"/>
</calcChain>
</file>

<file path=xl/sharedStrings.xml><?xml version="1.0" encoding="utf-8"?>
<sst xmlns="http://schemas.openxmlformats.org/spreadsheetml/2006/main" count="266" uniqueCount="217">
  <si>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</si>
  <si>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</si>
  <si>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</si>
  <si>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</si>
  <si>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</si>
  <si>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</si>
  <si>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</si>
  <si>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</si>
  <si>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</si>
  <si>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</si>
  <si>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</si>
  <si>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</si>
  <si>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</si>
  <si>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</si>
  <si>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</si>
  <si>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</si>
  <si>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</si>
  <si>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</si>
  <si>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</si>
  <si>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</si>
  <si>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</si>
  <si>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</si>
  <si>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</si>
  <si>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</si>
  <si>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</si>
  <si>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</si>
  <si>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</si>
  <si>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</si>
  <si>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</si>
  <si>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</si>
  <si>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</si>
  <si>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</si>
  <si>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</si>
  <si>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</si>
  <si>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</si>
  <si>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</si>
  <si>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</si>
  <si>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</si>
  <si>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</si>
  <si>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</si>
  <si>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</si>
  <si>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</si>
  <si>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</si>
  <si>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</si>
  <si>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</si>
  <si>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</si>
  <si>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</si>
  <si>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</si>
  <si>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</si>
  <si>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</si>
  <si>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</si>
  <si>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</si>
  <si>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</si>
  <si>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</si>
  <si>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</si>
  <si>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</si>
  <si>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</si>
  <si>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</si>
  <si>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</si>
  <si>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</si>
  <si>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</si>
  <si>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</si>
  <si>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</si>
  <si>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</si>
  <si>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в т.ч. пшеницы</t>
  </si>
  <si>
    <t>Осталось убирать, га</t>
  </si>
  <si>
    <t>Урожайность, ц/га</t>
  </si>
  <si>
    <t>Среднесуточный обмолот, га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</si>
  <si>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</si>
  <si>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</si>
  <si>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</si>
  <si>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</si>
  <si>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</si>
  <si>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</si>
  <si>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</si>
  <si>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</si>
  <si>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</si>
  <si>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</si>
  <si>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</si>
  <si>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</si>
  <si>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</si>
  <si>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</si>
  <si>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</si>
  <si>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</si>
  <si>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</si>
  <si>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</si>
  <si>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</si>
  <si>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</si>
  <si>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</si>
  <si>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</si>
  <si>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</si>
  <si>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</si>
  <si>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</si>
  <si>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</si>
  <si>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</si>
  <si>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</si>
  <si>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</si>
  <si>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</si>
  <si>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</si>
  <si>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</si>
  <si>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</si>
  <si>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</si>
  <si>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</si>
  <si>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</si>
  <si>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</si>
  <si>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</si>
  <si>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</si>
  <si>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</si>
  <si>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</si>
  <si>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</si>
  <si>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Количество хозяйств, незавершивших сев зерновых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</si>
  <si>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</si>
  <si>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</si>
  <si>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</si>
  <si>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</si>
  <si>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</si>
  <si>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</si>
  <si>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</si>
  <si>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</si>
  <si>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</si>
  <si>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</si>
  <si>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</si>
  <si>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 xml:space="preserve">% к  уборочной площади </t>
  </si>
  <si>
    <t>Завершили уборку озимых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</si>
  <si>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</si>
  <si>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</si>
  <si>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</si>
  <si>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</si>
  <si>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зерна (в весе после доработки) по Соглашению (план), тонн</t>
  </si>
  <si>
    <t>пересев по погибшим озимым</t>
  </si>
  <si>
    <t>Количество хозяйств</t>
  </si>
  <si>
    <t>Посеяно лука-чернушки, га</t>
  </si>
  <si>
    <t>Посеяно кормовых культур, га</t>
  </si>
  <si>
    <t>Убрано хмеля, га</t>
  </si>
  <si>
    <t>Валовой сбор хмеля, тонн</t>
  </si>
  <si>
    <t xml:space="preserve">         кукурузы</t>
  </si>
  <si>
    <t xml:space="preserve">         кукурузы на зерно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</si>
  <si>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</si>
  <si>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</si>
  <si>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</si>
  <si>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</si>
  <si>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</si>
  <si>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</si>
  <si>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</si>
  <si>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</si>
  <si>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</si>
  <si>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</si>
  <si>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К. Маркса</t>
  </si>
  <si>
    <t>Санары</t>
  </si>
  <si>
    <t>Мураты</t>
  </si>
  <si>
    <t>Янгорчино</t>
  </si>
  <si>
    <t>Луч</t>
  </si>
  <si>
    <t>Победа</t>
  </si>
  <si>
    <t>Мясокомбинат</t>
  </si>
  <si>
    <t>Броневик</t>
  </si>
  <si>
    <t>Агрохмель</t>
  </si>
  <si>
    <t>Компания Агро</t>
  </si>
  <si>
    <t>Знамя</t>
  </si>
  <si>
    <t>Хорнзор</t>
  </si>
  <si>
    <t>Кольцовка</t>
  </si>
  <si>
    <t>Юнтапа</t>
  </si>
  <si>
    <t>Гвардеец</t>
  </si>
  <si>
    <t>Семеновод</t>
  </si>
  <si>
    <t>ВСХТ</t>
  </si>
  <si>
    <t>КФХ Дмитриевой</t>
  </si>
  <si>
    <t>КФХ Игнатьева</t>
  </si>
  <si>
    <t>КФХ Павлова</t>
  </si>
  <si>
    <t>КФХ Максимова</t>
  </si>
  <si>
    <t>ИП Ехлакова</t>
  </si>
  <si>
    <t>КФХ Козлов А.Н.</t>
  </si>
  <si>
    <t>КФХ Фадеев А.Н.</t>
  </si>
  <si>
    <t>КФХ Сергеев И.Н.</t>
  </si>
  <si>
    <t>КФХ Яковлев В.Г.</t>
  </si>
  <si>
    <t>КФХ Герасимов Н.А.</t>
  </si>
  <si>
    <t>КФХ Волков С.А.</t>
  </si>
  <si>
    <t>КФХ Лукин Г.Г.</t>
  </si>
  <si>
    <t>КФХ Петров А.Р.</t>
  </si>
  <si>
    <t>КФХ Аврамов А.Л.</t>
  </si>
  <si>
    <t>Другие КФХ</t>
  </si>
  <si>
    <t>Посеяно озимых культур, га</t>
  </si>
  <si>
    <t>Всего зерновых, га</t>
  </si>
  <si>
    <t>ячменя</t>
  </si>
  <si>
    <t>горох</t>
  </si>
  <si>
    <t>Намолочено зерна , тонн</t>
  </si>
  <si>
    <t>Обмолочено зерновых и з/б , га</t>
  </si>
  <si>
    <t>овес</t>
  </si>
  <si>
    <t xml:space="preserve">   ржи</t>
  </si>
  <si>
    <t xml:space="preserve">  гречихи</t>
  </si>
  <si>
    <t xml:space="preserve"> горох</t>
  </si>
  <si>
    <t>вика</t>
  </si>
  <si>
    <t>горчица</t>
  </si>
  <si>
    <t>мн. травы на семена</t>
  </si>
  <si>
    <t>пшеница яровая</t>
  </si>
  <si>
    <t>Размещено в ФГИС "Зерно"</t>
  </si>
  <si>
    <t xml:space="preserve">Площадь многолетних трав, га  </t>
  </si>
  <si>
    <t>редька мас.</t>
  </si>
  <si>
    <t>картофеля</t>
  </si>
  <si>
    <t>люпин</t>
  </si>
  <si>
    <t>Поднято зяби</t>
  </si>
  <si>
    <t>гречиха</t>
  </si>
  <si>
    <t>ржи</t>
  </si>
  <si>
    <t xml:space="preserve">Посев озимых, </t>
  </si>
  <si>
    <t>втч пшеница</t>
  </si>
  <si>
    <t>рожь</t>
  </si>
  <si>
    <t>хмеля</t>
  </si>
  <si>
    <t xml:space="preserve">картофеля, т </t>
  </si>
  <si>
    <t>Хмеля</t>
  </si>
  <si>
    <r>
      <t xml:space="preserve">Всего зерновых и зернобобовых культур </t>
    </r>
    <r>
      <rPr>
        <i/>
        <sz val="30"/>
        <rFont val="Times New Roman"/>
        <family val="1"/>
        <charset val="204"/>
      </rPr>
      <t>(расчетная)</t>
    </r>
    <r>
      <rPr>
        <sz val="30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</si>
  <si>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0"/>
        <rFont val="Times New Roman"/>
        <family val="1"/>
        <charset val="204"/>
      </rPr>
      <t xml:space="preserve"> (на 2022 г. данные 4-сх)</t>
    </r>
  </si>
  <si>
    <t>лен</t>
  </si>
  <si>
    <t>в т.ч.  Пшени.</t>
  </si>
  <si>
    <t>Информация о сельскохозяйственных работах по состоянию на 15 сентября 2024 г. (сельскохозяйственные организации и крупные К(Ф)Х)</t>
  </si>
  <si>
    <t>кукруза на корм</t>
  </si>
  <si>
    <t>Загот. соломы</t>
  </si>
  <si>
    <t>ФГИС Семена</t>
  </si>
  <si>
    <t>Рапс</t>
  </si>
  <si>
    <t>Оперативная информация Вурнарского МО  по состоянию на 27 Сентября 2024 г.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</si>
</sst>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0.0;[Red]0.0"/>
    <numFmt numFmtId="169" formatCode="#,##0;[Red]#,##0"/>
    <numFmt numFmtId="170" formatCode="0.00;[Red]0.00"/>
    <numFmt numFmtId="171" formatCode="#,##0.0;[Red]#,##0.0"/>
    <numFmt numFmtId="172" formatCode="0;[Red]0"/>
  </numFmts>
  <fonts count="27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i/>
      <sz val="26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i/>
      <sz val="30"/>
      <name val="Times New Roman"/>
      <family val="1"/>
      <charset val="204"/>
    </font>
    <font>
      <i/>
      <sz val="30"/>
      <name val="Times New Roman"/>
      <family val="1"/>
      <charset val="204"/>
    </font>
    <font>
      <sz val="30"/>
      <name val="Arial Cyr"/>
      <charset val="204"/>
    </font>
    <font>
      <b/>
      <i/>
      <sz val="30"/>
      <color rgb="FFFF0000"/>
      <name val="Times New Roman"/>
      <family val="1"/>
      <charset val="204"/>
    </font>
    <font>
      <b/>
      <sz val="3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/>
    <xf numFmtId="9" fontId="8" fillId="0" borderId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/>
    <xf numFmtId="0" fontId="4" fillId="0" borderId="0" xfId="0" applyFont="1" applyFill="1" applyBorder="1"/>
    <xf numFmtId="0" fontId="3" fillId="0" borderId="3" xfId="0" applyFont="1" applyFill="1" applyBorder="1"/>
    <xf numFmtId="0" fontId="2" fillId="0" borderId="6" xfId="0" applyFont="1" applyFill="1" applyBorder="1"/>
    <xf numFmtId="0" fontId="2" fillId="0" borderId="0" xfId="0" applyNumberFormat="1" applyFont="1" applyFill="1" applyBorder="1" applyAlignment="1">
      <alignment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64" fontId="5" fillId="0" borderId="17" xfId="2" applyNumberFormat="1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2" fillId="0" borderId="16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6" fillId="0" borderId="3" xfId="0" applyFont="1" applyFill="1" applyBorder="1"/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164" fontId="2" fillId="0" borderId="0" xfId="2" applyNumberFormat="1" applyFont="1" applyFill="1" applyBorder="1"/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2" borderId="0" xfId="0" applyFont="1" applyFill="1" applyBorder="1"/>
    <xf numFmtId="2" fontId="0" fillId="0" borderId="0" xfId="0" applyNumberFormat="1" applyFont="1" applyFill="1" applyBorder="1"/>
    <xf numFmtId="164" fontId="5" fillId="0" borderId="16" xfId="2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3" borderId="6" xfId="0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10" fillId="0" borderId="6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3" xfId="0" applyFont="1" applyFill="1" applyBorder="1"/>
    <xf numFmtId="0" fontId="9" fillId="0" borderId="3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3" fontId="10" fillId="0" borderId="0" xfId="0" applyNumberFormat="1" applyFont="1" applyFill="1" applyBorder="1"/>
    <xf numFmtId="9" fontId="10" fillId="0" borderId="0" xfId="2" applyFont="1" applyFill="1" applyBorder="1"/>
    <xf numFmtId="164" fontId="10" fillId="0" borderId="0" xfId="2" applyNumberFormat="1" applyFont="1" applyFill="1" applyBorder="1"/>
    <xf numFmtId="3" fontId="9" fillId="0" borderId="0" xfId="0" applyNumberFormat="1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4" fillId="0" borderId="19" xfId="0" applyFont="1" applyFill="1" applyBorder="1"/>
    <xf numFmtId="0" fontId="21" fillId="0" borderId="12" xfId="0" applyFont="1" applyFill="1" applyBorder="1" applyAlignment="1">
      <alignment horizontal="center" vertical="center" wrapText="1"/>
    </xf>
    <xf numFmtId="0" fontId="21" fillId="3" borderId="3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64" fontId="22" fillId="0" borderId="2" xfId="2" applyNumberFormat="1" applyFont="1" applyFill="1" applyBorder="1" applyAlignment="1">
      <alignment horizontal="center" vertical="center" wrapText="1"/>
    </xf>
    <xf numFmtId="1" fontId="21" fillId="0" borderId="2" xfId="2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left" vertical="center" wrapText="1"/>
    </xf>
    <xf numFmtId="9" fontId="22" fillId="0" borderId="2" xfId="2" applyNumberFormat="1" applyFont="1" applyFill="1" applyBorder="1" applyAlignment="1">
      <alignment horizontal="center" vertical="center" wrapText="1"/>
    </xf>
    <xf numFmtId="9" fontId="23" fillId="0" borderId="2" xfId="2" applyNumberFormat="1" applyFont="1" applyFill="1" applyBorder="1" applyAlignment="1">
      <alignment horizontal="center" vertical="center" wrapText="1"/>
    </xf>
    <xf numFmtId="9" fontId="23" fillId="0" borderId="4" xfId="2" applyNumberFormat="1" applyFont="1" applyFill="1" applyBorder="1" applyAlignment="1">
      <alignment horizontal="center" vertical="center" wrapText="1"/>
    </xf>
    <xf numFmtId="2" fontId="24" fillId="3" borderId="3" xfId="0" applyNumberFormat="1" applyFont="1" applyFill="1" applyBorder="1"/>
    <xf numFmtId="1" fontId="20" fillId="0" borderId="2" xfId="2" applyNumberFormat="1" applyFont="1" applyFill="1" applyBorder="1" applyAlignment="1">
      <alignment horizontal="center" vertical="center" wrapText="1"/>
    </xf>
    <xf numFmtId="1" fontId="20" fillId="0" borderId="4" xfId="2" applyNumberFormat="1" applyFont="1" applyFill="1" applyBorder="1" applyAlignment="1">
      <alignment horizontal="center" vertical="center" wrapText="1"/>
    </xf>
    <xf numFmtId="164" fontId="22" fillId="0" borderId="4" xfId="2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0" fontId="21" fillId="3" borderId="3" xfId="0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164" fontId="23" fillId="0" borderId="4" xfId="2" applyNumberFormat="1" applyFont="1" applyFill="1" applyBorder="1" applyAlignment="1">
      <alignment horizontal="center" vertical="center" wrapText="1"/>
    </xf>
    <xf numFmtId="164" fontId="21" fillId="3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3" fontId="23" fillId="0" borderId="17" xfId="0" applyNumberFormat="1" applyFont="1" applyFill="1" applyBorder="1" applyAlignment="1">
      <alignment horizontal="center" vertical="center" wrapText="1"/>
    </xf>
    <xf numFmtId="164" fontId="22" fillId="0" borderId="3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164" fontId="23" fillId="0" borderId="17" xfId="2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164" fontId="22" fillId="0" borderId="3" xfId="2" applyNumberFormat="1" applyFont="1" applyFill="1" applyBorder="1" applyAlignment="1">
      <alignment horizontal="center" vertical="center"/>
    </xf>
    <xf numFmtId="164" fontId="22" fillId="0" borderId="17" xfId="2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left" vertical="center" wrapText="1"/>
    </xf>
    <xf numFmtId="0" fontId="22" fillId="0" borderId="2" xfId="2" applyNumberFormat="1" applyFont="1" applyFill="1" applyBorder="1" applyAlignment="1">
      <alignment horizontal="center" vertical="center"/>
    </xf>
    <xf numFmtId="0" fontId="22" fillId="0" borderId="2" xfId="2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/>
    </xf>
    <xf numFmtId="0" fontId="23" fillId="0" borderId="17" xfId="2" applyNumberFormat="1" applyFont="1" applyFill="1" applyBorder="1" applyAlignment="1">
      <alignment horizontal="center" vertical="center"/>
    </xf>
    <xf numFmtId="0" fontId="20" fillId="3" borderId="3" xfId="0" applyNumberFormat="1" applyFont="1" applyFill="1" applyBorder="1" applyAlignment="1">
      <alignment vertical="center"/>
    </xf>
    <xf numFmtId="3" fontId="20" fillId="0" borderId="3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164" fontId="23" fillId="0" borderId="17" xfId="2" applyNumberFormat="1" applyFont="1" applyFill="1" applyBorder="1" applyAlignment="1">
      <alignment horizontal="center" vertical="center"/>
    </xf>
    <xf numFmtId="164" fontId="23" fillId="3" borderId="3" xfId="2" applyNumberFormat="1" applyFont="1" applyFill="1" applyBorder="1" applyAlignment="1">
      <alignment horizontal="center" vertical="center" wrapText="1"/>
    </xf>
    <xf numFmtId="0" fontId="20" fillId="0" borderId="3" xfId="2" applyNumberFormat="1" applyFont="1" applyFill="1" applyBorder="1" applyAlignment="1">
      <alignment horizontal="center" vertical="center"/>
    </xf>
    <xf numFmtId="0" fontId="20" fillId="0" borderId="17" xfId="2" applyNumberFormat="1" applyFont="1" applyFill="1" applyBorder="1" applyAlignment="1">
      <alignment horizontal="center" vertical="center"/>
    </xf>
    <xf numFmtId="1" fontId="23" fillId="0" borderId="4" xfId="0" applyNumberFormat="1" applyFont="1" applyFill="1" applyBorder="1" applyAlignment="1">
      <alignment horizontal="left" vertical="center" wrapText="1"/>
    </xf>
    <xf numFmtId="168" fontId="22" fillId="0" borderId="2" xfId="2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3" fontId="21" fillId="0" borderId="17" xfId="0" applyNumberFormat="1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/>
    </xf>
    <xf numFmtId="164" fontId="22" fillId="0" borderId="17" xfId="0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3" fontId="22" fillId="0" borderId="17" xfId="0" applyNumberFormat="1" applyFont="1" applyFill="1" applyBorder="1" applyAlignment="1">
      <alignment horizontal="center" vertical="center" wrapText="1"/>
    </xf>
    <xf numFmtId="3" fontId="21" fillId="0" borderId="18" xfId="0" applyNumberFormat="1" applyFont="1" applyFill="1" applyBorder="1" applyAlignment="1">
      <alignment horizontal="center" vertical="center" wrapText="1"/>
    </xf>
    <xf numFmtId="164" fontId="22" fillId="0" borderId="17" xfId="2" applyNumberFormat="1" applyFont="1" applyFill="1" applyBorder="1" applyAlignment="1">
      <alignment horizontal="center" vertical="center" wrapText="1"/>
    </xf>
    <xf numFmtId="165" fontId="22" fillId="0" borderId="3" xfId="0" applyNumberFormat="1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 wrapText="1"/>
    </xf>
    <xf numFmtId="3" fontId="22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22" fillId="0" borderId="17" xfId="2" applyNumberFormat="1" applyFont="1" applyFill="1" applyBorder="1" applyAlignment="1">
      <alignment horizontal="center" vertical="center"/>
    </xf>
    <xf numFmtId="0" fontId="22" fillId="0" borderId="5" xfId="2" applyNumberFormat="1" applyFont="1" applyFill="1" applyBorder="1" applyAlignment="1">
      <alignment horizontal="center" vertical="center"/>
    </xf>
    <xf numFmtId="0" fontId="22" fillId="0" borderId="16" xfId="2" applyNumberFormat="1" applyFont="1" applyFill="1" applyBorder="1" applyAlignment="1">
      <alignment horizontal="center" vertical="center"/>
    </xf>
    <xf numFmtId="1" fontId="22" fillId="0" borderId="3" xfId="2" applyNumberFormat="1" applyFont="1" applyFill="1" applyBorder="1" applyAlignment="1">
      <alignment horizontal="center" vertical="center"/>
    </xf>
    <xf numFmtId="166" fontId="22" fillId="0" borderId="3" xfId="2" applyNumberFormat="1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165" fontId="22" fillId="0" borderId="3" xfId="0" applyNumberFormat="1" applyFont="1" applyFill="1" applyBorder="1" applyAlignment="1">
      <alignment horizontal="center" vertical="center"/>
    </xf>
    <xf numFmtId="165" fontId="22" fillId="0" borderId="17" xfId="0" applyNumberFormat="1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>
      <alignment horizontal="center" vertical="center"/>
    </xf>
    <xf numFmtId="0" fontId="22" fillId="3" borderId="3" xfId="0" applyFont="1" applyFill="1" applyBorder="1"/>
    <xf numFmtId="164" fontId="22" fillId="0" borderId="1" xfId="2" applyNumberFormat="1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165" fontId="22" fillId="0" borderId="2" xfId="0" applyNumberFormat="1" applyFont="1" applyFill="1" applyBorder="1" applyAlignment="1">
      <alignment horizontal="center" vertical="center"/>
    </xf>
    <xf numFmtId="164" fontId="22" fillId="0" borderId="0" xfId="2" applyNumberFormat="1" applyFont="1" applyFill="1" applyBorder="1" applyAlignment="1">
      <alignment horizontal="center" vertical="center" wrapText="1"/>
    </xf>
    <xf numFmtId="3" fontId="22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/>
    </xf>
    <xf numFmtId="164" fontId="23" fillId="0" borderId="4" xfId="2" applyNumberFormat="1" applyFont="1" applyFill="1" applyBorder="1" applyAlignment="1">
      <alignment horizontal="center" vertical="center"/>
    </xf>
    <xf numFmtId="3" fontId="22" fillId="0" borderId="4" xfId="2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169" fontId="22" fillId="0" borderId="2" xfId="0" applyNumberFormat="1" applyFont="1" applyFill="1" applyBorder="1" applyAlignment="1">
      <alignment horizontal="center" vertical="center" wrapText="1"/>
    </xf>
    <xf numFmtId="168" fontId="22" fillId="0" borderId="2" xfId="0" applyNumberFormat="1" applyFont="1" applyFill="1" applyBorder="1" applyAlignment="1">
      <alignment horizontal="center" vertical="center" wrapText="1"/>
    </xf>
    <xf numFmtId="168" fontId="22" fillId="0" borderId="4" xfId="0" applyNumberFormat="1" applyFont="1" applyFill="1" applyBorder="1" applyAlignment="1">
      <alignment horizontal="center" vertical="center" wrapText="1"/>
    </xf>
    <xf numFmtId="168" fontId="21" fillId="3" borderId="3" xfId="0" applyNumberFormat="1" applyFont="1" applyFill="1" applyBorder="1" applyAlignment="1">
      <alignment vertical="center"/>
    </xf>
    <xf numFmtId="164" fontId="25" fillId="0" borderId="3" xfId="2" applyNumberFormat="1" applyFont="1" applyFill="1" applyBorder="1" applyAlignment="1">
      <alignment horizontal="center" vertical="center"/>
    </xf>
    <xf numFmtId="168" fontId="22" fillId="0" borderId="3" xfId="2" applyNumberFormat="1" applyFont="1" applyFill="1" applyBorder="1" applyAlignment="1">
      <alignment horizontal="center" vertical="center"/>
    </xf>
    <xf numFmtId="168" fontId="22" fillId="0" borderId="17" xfId="2" applyNumberFormat="1" applyFont="1" applyFill="1" applyBorder="1" applyAlignment="1">
      <alignment horizontal="center" vertical="center"/>
    </xf>
    <xf numFmtId="172" fontId="22" fillId="0" borderId="2" xfId="2" applyNumberFormat="1" applyFont="1" applyFill="1" applyBorder="1" applyAlignment="1">
      <alignment horizontal="center" vertical="center" wrapText="1"/>
    </xf>
    <xf numFmtId="169" fontId="21" fillId="0" borderId="2" xfId="0" applyNumberFormat="1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168" fontId="21" fillId="0" borderId="2" xfId="0" applyNumberFormat="1" applyFont="1" applyFill="1" applyBorder="1" applyAlignment="1">
      <alignment horizontal="center" vertical="center" wrapText="1"/>
    </xf>
    <xf numFmtId="168" fontId="21" fillId="0" borderId="4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68" fontId="22" fillId="3" borderId="3" xfId="0" applyNumberFormat="1" applyFont="1" applyFill="1" applyBorder="1" applyAlignment="1">
      <alignment vertical="center"/>
    </xf>
    <xf numFmtId="168" fontId="22" fillId="0" borderId="2" xfId="5" applyNumberFormat="1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21" fillId="0" borderId="2" xfId="2" applyNumberFormat="1" applyFont="1" applyFill="1" applyBorder="1" applyAlignment="1">
      <alignment horizontal="center" vertical="center"/>
    </xf>
    <xf numFmtId="171" fontId="22" fillId="0" borderId="2" xfId="0" applyNumberFormat="1" applyFont="1" applyFill="1" applyBorder="1" applyAlignment="1">
      <alignment horizontal="center" vertical="center" wrapText="1"/>
    </xf>
    <xf numFmtId="172" fontId="21" fillId="3" borderId="3" xfId="0" applyNumberFormat="1" applyFont="1" applyFill="1" applyBorder="1" applyAlignment="1">
      <alignment vertical="center"/>
    </xf>
    <xf numFmtId="171" fontId="21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8" fontId="21" fillId="0" borderId="3" xfId="0" applyNumberFormat="1" applyFont="1" applyFill="1" applyBorder="1" applyAlignment="1">
      <alignment horizontal="center" vertical="center" wrapText="1"/>
    </xf>
    <xf numFmtId="168" fontId="21" fillId="0" borderId="17" xfId="0" applyNumberFormat="1" applyFont="1" applyFill="1" applyBorder="1" applyAlignment="1">
      <alignment horizontal="center" vertical="center" wrapText="1"/>
    </xf>
    <xf numFmtId="171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170" fontId="22" fillId="0" borderId="2" xfId="2" applyNumberFormat="1" applyFont="1" applyFill="1" applyBorder="1" applyAlignment="1">
      <alignment horizontal="center" vertical="center" wrapText="1"/>
    </xf>
    <xf numFmtId="170" fontId="22" fillId="0" borderId="2" xfId="0" applyNumberFormat="1" applyFont="1" applyFill="1" applyBorder="1" applyAlignment="1">
      <alignment horizontal="center" vertical="center" wrapText="1"/>
    </xf>
    <xf numFmtId="1" fontId="26" fillId="0" borderId="3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8" fontId="21" fillId="0" borderId="3" xfId="2" applyNumberFormat="1" applyFont="1" applyFill="1" applyBorder="1" applyAlignment="1">
      <alignment horizontal="center" vertical="center"/>
    </xf>
    <xf numFmtId="168" fontId="21" fillId="0" borderId="17" xfId="2" applyNumberFormat="1" applyFont="1" applyFill="1" applyBorder="1" applyAlignment="1">
      <alignment horizontal="center" vertical="center"/>
    </xf>
    <xf numFmtId="172" fontId="21" fillId="0" borderId="3" xfId="2" applyNumberFormat="1" applyFont="1" applyFill="1" applyBorder="1" applyAlignment="1">
      <alignment horizontal="center" vertical="center"/>
    </xf>
    <xf numFmtId="1" fontId="21" fillId="0" borderId="2" xfId="2" applyNumberFormat="1" applyFont="1" applyFill="1" applyBorder="1" applyAlignment="1">
      <alignment horizontal="center" vertical="center"/>
    </xf>
    <xf numFmtId="1" fontId="26" fillId="0" borderId="2" xfId="2" applyNumberFormat="1" applyFont="1" applyFill="1" applyBorder="1" applyAlignment="1">
      <alignment horizontal="center" vertical="center"/>
    </xf>
    <xf numFmtId="168" fontId="21" fillId="0" borderId="2" xfId="2" applyNumberFormat="1" applyFont="1" applyFill="1" applyBorder="1" applyAlignment="1">
      <alignment horizontal="center" vertical="center"/>
    </xf>
    <xf numFmtId="168" fontId="21" fillId="0" borderId="4" xfId="2" applyNumberFormat="1" applyFont="1" applyFill="1" applyBorder="1" applyAlignment="1">
      <alignment horizontal="center" vertical="center"/>
    </xf>
    <xf numFmtId="172" fontId="21" fillId="0" borderId="2" xfId="2" applyNumberFormat="1" applyFont="1" applyFill="1" applyBorder="1" applyAlignment="1">
      <alignment horizontal="center" vertical="center"/>
    </xf>
    <xf numFmtId="168" fontId="22" fillId="0" borderId="3" xfId="0" applyNumberFormat="1" applyFont="1" applyFill="1" applyBorder="1" applyAlignment="1">
      <alignment horizontal="center" vertical="center"/>
    </xf>
    <xf numFmtId="168" fontId="22" fillId="0" borderId="17" xfId="0" applyNumberFormat="1" applyFont="1" applyFill="1" applyBorder="1" applyAlignment="1">
      <alignment horizontal="center" vertical="center"/>
    </xf>
    <xf numFmtId="166" fontId="22" fillId="0" borderId="3" xfId="0" applyNumberFormat="1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168" fontId="22" fillId="0" borderId="3" xfId="0" applyNumberFormat="1" applyFont="1" applyFill="1" applyBorder="1" applyAlignment="1">
      <alignment horizontal="center" vertical="center" wrapText="1"/>
    </xf>
    <xf numFmtId="166" fontId="22" fillId="0" borderId="2" xfId="2" applyNumberFormat="1" applyFont="1" applyFill="1" applyBorder="1" applyAlignment="1">
      <alignment horizontal="center" vertical="center"/>
    </xf>
    <xf numFmtId="168" fontId="22" fillId="0" borderId="2" xfId="2" applyNumberFormat="1" applyFont="1" applyFill="1" applyBorder="1" applyAlignment="1">
      <alignment horizontal="center" vertical="center"/>
    </xf>
    <xf numFmtId="168" fontId="22" fillId="0" borderId="4" xfId="2" applyNumberFormat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 wrapText="1"/>
    </xf>
    <xf numFmtId="168" fontId="22" fillId="0" borderId="3" xfId="2" applyNumberFormat="1" applyFont="1" applyFill="1" applyBorder="1" applyAlignment="1">
      <alignment horizontal="center" vertical="center" wrapText="1"/>
    </xf>
    <xf numFmtId="168" fontId="22" fillId="0" borderId="17" xfId="2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168" fontId="22" fillId="0" borderId="4" xfId="2" applyNumberFormat="1" applyFont="1" applyFill="1" applyBorder="1" applyAlignment="1">
      <alignment horizontal="center" vertical="center" wrapText="1"/>
    </xf>
    <xf numFmtId="172" fontId="22" fillId="0" borderId="3" xfId="2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 wrapText="1"/>
    </xf>
    <xf numFmtId="168" fontId="22" fillId="0" borderId="17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169" fontId="22" fillId="0" borderId="3" xfId="0" applyNumberFormat="1" applyFont="1" applyFill="1" applyBorder="1" applyAlignment="1">
      <alignment horizontal="center" vertical="center" wrapText="1"/>
    </xf>
    <xf numFmtId="172" fontId="22" fillId="0" borderId="3" xfId="2" applyNumberFormat="1" applyFont="1" applyFill="1" applyBorder="1" applyAlignment="1">
      <alignment horizontal="center" vertical="center" wrapText="1"/>
    </xf>
    <xf numFmtId="172" fontId="22" fillId="3" borderId="3" xfId="0" applyNumberFormat="1" applyFont="1" applyFill="1" applyBorder="1" applyAlignment="1">
      <alignment vertical="center"/>
    </xf>
    <xf numFmtId="0" fontId="22" fillId="0" borderId="3" xfId="2" applyNumberFormat="1" applyFont="1" applyFill="1" applyBorder="1" applyAlignment="1">
      <alignment horizontal="center" vertical="center" wrapText="1"/>
    </xf>
    <xf numFmtId="3" fontId="22" fillId="0" borderId="3" xfId="2" applyNumberFormat="1" applyFont="1" applyFill="1" applyBorder="1" applyAlignment="1">
      <alignment horizontal="center" vertical="center" wrapText="1"/>
    </xf>
    <xf numFmtId="3" fontId="25" fillId="0" borderId="3" xfId="2" applyNumberFormat="1" applyFont="1" applyFill="1" applyBorder="1" applyAlignment="1">
      <alignment horizontal="center" vertical="center" wrapText="1"/>
    </xf>
    <xf numFmtId="168" fontId="22" fillId="3" borderId="3" xfId="0" applyNumberFormat="1" applyFont="1" applyFill="1" applyBorder="1" applyAlignment="1">
      <alignment horizontal="center" vertical="center" wrapText="1"/>
    </xf>
    <xf numFmtId="171" fontId="22" fillId="0" borderId="3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3" xfId="0" applyFont="1" applyFill="1" applyBorder="1"/>
    <xf numFmtId="0" fontId="21" fillId="3" borderId="5" xfId="0" applyFont="1" applyFill="1" applyBorder="1" applyAlignment="1">
      <alignment horizontal="center" textRotation="90"/>
    </xf>
    <xf numFmtId="0" fontId="21" fillId="3" borderId="2" xfId="0" applyFont="1" applyFill="1" applyBorder="1" applyAlignment="1">
      <alignment horizontal="center" textRotation="90"/>
    </xf>
    <xf numFmtId="0" fontId="21" fillId="3" borderId="3" xfId="0" applyFont="1" applyFill="1" applyBorder="1" applyAlignment="1">
      <alignment horizontal="center" textRotation="90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textRotation="90" wrapText="1"/>
    </xf>
    <xf numFmtId="0" fontId="21" fillId="0" borderId="10" xfId="0" applyFont="1" applyFill="1" applyBorder="1" applyAlignment="1">
      <alignment horizontal="center" textRotation="90" wrapText="1"/>
    </xf>
    <xf numFmtId="0" fontId="21" fillId="0" borderId="11" xfId="0" applyFont="1" applyFill="1" applyBorder="1" applyAlignment="1">
      <alignment horizontal="center" vertical="center" textRotation="90" wrapText="1"/>
    </xf>
    <xf numFmtId="0" fontId="21" fillId="0" borderId="10" xfId="0" applyFont="1" applyFill="1" applyBorder="1" applyAlignment="1">
      <alignment horizontal="center" vertical="center" textRotation="90" wrapText="1"/>
    </xf>
    <xf numFmtId="0" fontId="9" fillId="3" borderId="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21" fillId="0" borderId="15" xfId="0" applyFont="1" applyFill="1" applyBorder="1" applyAlignment="1">
      <alignment horizontal="center" wrapText="1"/>
    </xf>
    <xf numFmtId="0" fontId="21" fillId="0" borderId="12" xfId="0" applyFont="1" applyFill="1" applyBorder="1" applyAlignment="1">
      <alignment horizontal="center" textRotation="90" wrapText="1"/>
    </xf>
    <xf numFmtId="0" fontId="21" fillId="0" borderId="13" xfId="0" applyFont="1" applyFill="1" applyBorder="1" applyAlignment="1">
      <alignment horizontal="center" textRotation="90" wrapText="1"/>
    </xf>
    <xf numFmtId="0" fontId="10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</sheetPr>
  <dimension ref="A1:AW312"/>
  <sheetViews>
    <sheetView tabSelected="1" view="pageBreakPreview" topLeftCell="A2" zoomScale="40" zoomScaleNormal="60" zoomScaleSheetLayoutView="40" zoomScalePageLayoutView="82" workbookViewId="0">
      <pane xSplit="3" ySplit="6" topLeftCell="I132" activePane="bottomRight" state="frozen"/>
      <selection activeCell="A2" sqref="A2"/>
      <selection pane="topRight" activeCell="F2" sqref="F2"/>
      <selection pane="bottomLeft" activeCell="A7" sqref="A7"/>
      <selection pane="bottomRight" activeCell="I153" sqref="I153"/>
    </sheetView>
  </sheetViews>
  <sheetFormatPr defaultColWidth="9.140625" defaultRowHeight="16.5" outlineLevelRow="1"/>
  <cols>
    <col min="1" max="1" width="39" style="14" customWidth="1"/>
    <col min="2" max="2" width="24.85546875" style="34" customWidth="1"/>
    <col min="3" max="3" width="23.5703125" style="2" customWidth="1"/>
    <col min="4" max="4" width="17.42578125" style="2" customWidth="1"/>
    <col min="5" max="5" width="15" style="2" hidden="1" customWidth="1"/>
    <col min="6" max="6" width="18.7109375" style="1" customWidth="1"/>
    <col min="7" max="7" width="17.85546875" style="1" customWidth="1"/>
    <col min="8" max="8" width="15.85546875" style="1" customWidth="1"/>
    <col min="9" max="9" width="15.7109375" style="1" customWidth="1"/>
    <col min="10" max="10" width="16.28515625" style="1" customWidth="1"/>
    <col min="11" max="11" width="16.7109375" style="1" customWidth="1"/>
    <col min="12" max="12" width="22" style="1" customWidth="1"/>
    <col min="13" max="13" width="16" style="1" customWidth="1"/>
    <col min="14" max="14" width="16.5703125" style="1" customWidth="1"/>
    <col min="15" max="15" width="17.28515625" style="1" customWidth="1"/>
    <col min="16" max="16" width="20" style="1" customWidth="1"/>
    <col min="17" max="17" width="17" style="1" customWidth="1"/>
    <col min="18" max="18" width="20.140625" style="1" customWidth="1"/>
    <col min="19" max="19" width="16" style="1" customWidth="1"/>
    <col min="20" max="20" width="1.85546875" style="1" customWidth="1"/>
    <col min="21" max="21" width="16.5703125" style="1" customWidth="1"/>
    <col min="22" max="22" width="15.5703125" style="1" customWidth="1"/>
    <col min="23" max="23" width="17.140625" style="1" customWidth="1"/>
    <col min="24" max="24" width="18.5703125" style="1" customWidth="1"/>
    <col min="25" max="25" width="20.42578125" style="1" customWidth="1"/>
    <col min="26" max="26" width="16.5703125" style="1" customWidth="1"/>
    <col min="27" max="27" width="16" style="1" customWidth="1"/>
    <col min="28" max="28" width="18.7109375" style="1" customWidth="1"/>
    <col min="29" max="29" width="17.5703125" style="1" customWidth="1"/>
    <col min="30" max="30" width="16.85546875" style="1" customWidth="1"/>
    <col min="31" max="31" width="16.7109375" style="1" customWidth="1"/>
    <col min="32" max="32" width="14.85546875" style="1" customWidth="1"/>
    <col min="33" max="33" width="16.140625" style="1" customWidth="1"/>
    <col min="34" max="34" width="15.5703125" style="1" customWidth="1"/>
    <col min="35" max="36" width="15.140625" style="1" customWidth="1"/>
    <col min="37" max="37" width="19.42578125" style="1" customWidth="1"/>
    <col min="38" max="39" width="15.85546875" style="1" customWidth="1"/>
    <col min="40" max="40" width="9.140625" style="1" hidden="1" customWidth="1"/>
    <col min="41" max="41" width="9.140625" style="11" hidden="1" customWidth="1"/>
    <col min="42" max="42" width="10.5703125" style="11" hidden="1" customWidth="1"/>
    <col min="43" max="43" width="12.140625" style="1" hidden="1" customWidth="1"/>
    <col min="44" max="44" width="0" style="1" hidden="1" customWidth="1"/>
    <col min="45" max="48" width="9.140625" style="1"/>
    <col min="49" max="49" width="11" style="1" bestFit="1" customWidth="1"/>
    <col min="50" max="16384" width="9.140625" style="1"/>
  </cols>
  <sheetData>
    <row r="1" spans="1:43" ht="34.5" hidden="1">
      <c r="A1" s="269" t="s">
        <v>211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43" s="3" customFormat="1" ht="29.25" customHeight="1">
      <c r="B2" s="283" t="s">
        <v>216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37"/>
      <c r="AG2" s="37"/>
      <c r="AH2" s="37"/>
      <c r="AI2" s="37"/>
      <c r="AJ2" s="37"/>
      <c r="AK2" s="37"/>
      <c r="AO2" s="17"/>
      <c r="AP2" s="17"/>
    </row>
    <row r="3" spans="1:43" s="3" customFormat="1" ht="3.75" hidden="1" customHeight="1" thickBot="1">
      <c r="A3" s="38"/>
      <c r="B3" s="38"/>
      <c r="C3" s="38"/>
      <c r="D3" s="38"/>
      <c r="E3" s="38"/>
      <c r="F3" s="38">
        <v>120</v>
      </c>
      <c r="G3" s="38"/>
      <c r="H3" s="38" t="s">
        <v>1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 t="s">
        <v>2</v>
      </c>
      <c r="Z3" s="39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O3" s="17"/>
      <c r="AP3" s="17"/>
    </row>
    <row r="4" spans="1:43" s="3" customFormat="1" ht="3.7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9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O4" s="17"/>
      <c r="AP4" s="17"/>
    </row>
    <row r="5" spans="1:43" s="2" customFormat="1" ht="17.25" customHeight="1" thickBot="1">
      <c r="A5" s="270" t="s">
        <v>3</v>
      </c>
      <c r="B5" s="273" t="s">
        <v>137</v>
      </c>
      <c r="C5" s="276" t="s">
        <v>138</v>
      </c>
      <c r="D5" s="276" t="s">
        <v>139</v>
      </c>
      <c r="E5" s="85"/>
      <c r="F5" s="279" t="s">
        <v>4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86" t="s">
        <v>0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  <c r="AO5" s="13"/>
      <c r="AP5" s="13"/>
    </row>
    <row r="6" spans="1:43" s="2" customFormat="1" ht="133.5" customHeight="1">
      <c r="A6" s="271"/>
      <c r="B6" s="274"/>
      <c r="C6" s="277"/>
      <c r="D6" s="277"/>
      <c r="E6" s="267" t="s">
        <v>141</v>
      </c>
      <c r="F6" s="265" t="s">
        <v>147</v>
      </c>
      <c r="G6" s="265" t="s">
        <v>148</v>
      </c>
      <c r="H6" s="265" t="s">
        <v>149</v>
      </c>
      <c r="I6" s="265" t="s">
        <v>150</v>
      </c>
      <c r="J6" s="265" t="s">
        <v>151</v>
      </c>
      <c r="K6" s="265" t="s">
        <v>152</v>
      </c>
      <c r="L6" s="265" t="s">
        <v>153</v>
      </c>
      <c r="M6" s="265" t="s">
        <v>154</v>
      </c>
      <c r="N6" s="265" t="s">
        <v>155</v>
      </c>
      <c r="O6" s="265" t="s">
        <v>156</v>
      </c>
      <c r="P6" s="265" t="s">
        <v>157</v>
      </c>
      <c r="Q6" s="265" t="s">
        <v>158</v>
      </c>
      <c r="R6" s="265" t="s">
        <v>159</v>
      </c>
      <c r="S6" s="265" t="s">
        <v>160</v>
      </c>
      <c r="T6" s="265" t="s">
        <v>161</v>
      </c>
      <c r="U6" s="265" t="s">
        <v>162</v>
      </c>
      <c r="V6" s="265" t="s">
        <v>163</v>
      </c>
      <c r="W6" s="265" t="s">
        <v>164</v>
      </c>
      <c r="X6" s="265" t="s">
        <v>165</v>
      </c>
      <c r="Y6" s="265" t="s">
        <v>166</v>
      </c>
      <c r="Z6" s="281" t="s">
        <v>167</v>
      </c>
      <c r="AA6" s="259" t="s">
        <v>168</v>
      </c>
      <c r="AB6" s="259" t="s">
        <v>169</v>
      </c>
      <c r="AC6" s="259" t="s">
        <v>170</v>
      </c>
      <c r="AD6" s="259" t="s">
        <v>171</v>
      </c>
      <c r="AE6" s="261" t="s">
        <v>172</v>
      </c>
      <c r="AF6" s="261" t="s">
        <v>173</v>
      </c>
      <c r="AG6" s="259" t="s">
        <v>174</v>
      </c>
      <c r="AH6" s="259" t="s">
        <v>175</v>
      </c>
      <c r="AI6" s="259" t="s">
        <v>176</v>
      </c>
      <c r="AJ6" s="259" t="s">
        <v>177</v>
      </c>
      <c r="AK6" s="259" t="s">
        <v>178</v>
      </c>
      <c r="AL6" s="4"/>
      <c r="AO6" s="13"/>
      <c r="AP6" s="13" t="e">
        <f>+  неделя</f>
        <v>#NAME?</v>
      </c>
    </row>
    <row r="7" spans="1:43" s="2" customFormat="1" ht="69.75" customHeight="1" thickBot="1">
      <c r="A7" s="272"/>
      <c r="B7" s="275"/>
      <c r="C7" s="278"/>
      <c r="D7" s="278"/>
      <c r="E7" s="268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82"/>
      <c r="AA7" s="260"/>
      <c r="AB7" s="260"/>
      <c r="AC7" s="260"/>
      <c r="AD7" s="260"/>
      <c r="AE7" s="261"/>
      <c r="AF7" s="261"/>
      <c r="AG7" s="260"/>
      <c r="AH7" s="260"/>
      <c r="AI7" s="260"/>
      <c r="AJ7" s="260"/>
      <c r="AK7" s="260"/>
      <c r="AL7" s="4"/>
      <c r="AO7" s="13"/>
      <c r="AP7" s="13"/>
    </row>
    <row r="8" spans="1:43" s="2" customFormat="1" ht="30" hidden="1" customHeight="1">
      <c r="A8" s="87" t="s">
        <v>5</v>
      </c>
      <c r="B8" s="88">
        <v>48111</v>
      </c>
      <c r="C8" s="88">
        <f>SUM(F8:Z8)</f>
        <v>48111</v>
      </c>
      <c r="D8" s="89">
        <f>C8/B8</f>
        <v>1</v>
      </c>
      <c r="E8" s="90">
        <v>21</v>
      </c>
      <c r="F8" s="91">
        <v>2068</v>
      </c>
      <c r="G8" s="91">
        <v>1426</v>
      </c>
      <c r="H8" s="91">
        <v>3311</v>
      </c>
      <c r="I8" s="91">
        <v>3013</v>
      </c>
      <c r="J8" s="91">
        <v>1381</v>
      </c>
      <c r="K8" s="91">
        <v>3235</v>
      </c>
      <c r="L8" s="91">
        <v>2215</v>
      </c>
      <c r="M8" s="91">
        <v>2793</v>
      </c>
      <c r="N8" s="91">
        <v>2281</v>
      </c>
      <c r="O8" s="91">
        <v>692</v>
      </c>
      <c r="P8" s="91">
        <v>1579</v>
      </c>
      <c r="Q8" s="91">
        <v>1997</v>
      </c>
      <c r="R8" s="91">
        <v>2796</v>
      </c>
      <c r="S8" s="91">
        <v>3011</v>
      </c>
      <c r="T8" s="91">
        <v>3199</v>
      </c>
      <c r="U8" s="91">
        <v>2334</v>
      </c>
      <c r="V8" s="91">
        <v>2066</v>
      </c>
      <c r="W8" s="91">
        <v>685</v>
      </c>
      <c r="X8" s="91">
        <v>1885</v>
      </c>
      <c r="Y8" s="91">
        <v>3999</v>
      </c>
      <c r="Z8" s="92">
        <v>2145</v>
      </c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O8" s="13"/>
      <c r="AP8" s="21">
        <f t="shared" ref="AP8:AP49" si="0">C8-AO8</f>
        <v>48111</v>
      </c>
      <c r="AQ8" s="2" t="e">
        <f>AP8/AO8</f>
        <v>#DIV/0!</v>
      </c>
    </row>
    <row r="9" spans="1:43" s="5" customFormat="1" ht="30" hidden="1" customHeight="1">
      <c r="A9" s="93" t="s">
        <v>6</v>
      </c>
      <c r="B9" s="88">
        <v>54735</v>
      </c>
      <c r="C9" s="88">
        <f>SUM(F9:Z9)</f>
        <v>55236.36</v>
      </c>
      <c r="D9" s="89">
        <f>C9/B9</f>
        <v>1.0091597697999453</v>
      </c>
      <c r="E9" s="90">
        <v>21</v>
      </c>
      <c r="F9" s="91">
        <v>2068</v>
      </c>
      <c r="G9" s="91">
        <v>1883</v>
      </c>
      <c r="H9" s="91">
        <v>3390</v>
      </c>
      <c r="I9" s="91">
        <v>3326</v>
      </c>
      <c r="J9" s="91">
        <v>1893</v>
      </c>
      <c r="K9" s="91">
        <v>3249</v>
      </c>
      <c r="L9" s="91">
        <v>2129</v>
      </c>
      <c r="M9" s="91">
        <v>3684</v>
      </c>
      <c r="N9" s="91">
        <v>2906</v>
      </c>
      <c r="O9" s="91">
        <v>1002</v>
      </c>
      <c r="P9" s="91">
        <v>1731</v>
      </c>
      <c r="Q9" s="91">
        <v>2041</v>
      </c>
      <c r="R9" s="91">
        <v>3534</v>
      </c>
      <c r="S9" s="91">
        <v>3133</v>
      </c>
      <c r="T9" s="91">
        <v>4306</v>
      </c>
      <c r="U9" s="91">
        <v>2384</v>
      </c>
      <c r="V9" s="91">
        <v>2205</v>
      </c>
      <c r="W9" s="91">
        <v>696</v>
      </c>
      <c r="X9" s="91">
        <v>2134</v>
      </c>
      <c r="Y9" s="91">
        <v>4830.3600000000006</v>
      </c>
      <c r="Z9" s="92">
        <v>2712</v>
      </c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O9" s="22"/>
      <c r="AP9" s="21">
        <f t="shared" si="0"/>
        <v>55236.36</v>
      </c>
      <c r="AQ9" s="2" t="e">
        <f t="shared" ref="AQ9:AQ70" si="1">AP9/AO9</f>
        <v>#DIV/0!</v>
      </c>
    </row>
    <row r="10" spans="1:43" s="5" customFormat="1" ht="30" hidden="1" customHeight="1">
      <c r="A10" s="95" t="s">
        <v>7</v>
      </c>
      <c r="B10" s="96">
        <f>B9/B8</f>
        <v>1.137681611273929</v>
      </c>
      <c r="C10" s="96">
        <f t="shared" ref="C10:Z10" si="2">C9/C8</f>
        <v>1.1481025129388289</v>
      </c>
      <c r="D10" s="96">
        <f t="shared" si="2"/>
        <v>1.0091597697999453</v>
      </c>
      <c r="E10" s="90"/>
      <c r="F10" s="97">
        <f t="shared" si="2"/>
        <v>1</v>
      </c>
      <c r="G10" s="97">
        <f t="shared" si="2"/>
        <v>1.320476858345021</v>
      </c>
      <c r="H10" s="97">
        <f t="shared" si="2"/>
        <v>1.0238598610691634</v>
      </c>
      <c r="I10" s="97">
        <f t="shared" si="2"/>
        <v>1.1038831729173582</v>
      </c>
      <c r="J10" s="97">
        <f t="shared" si="2"/>
        <v>1.3707458363504708</v>
      </c>
      <c r="K10" s="97">
        <f t="shared" si="2"/>
        <v>1.0043276661514684</v>
      </c>
      <c r="L10" s="97">
        <f t="shared" si="2"/>
        <v>0.96117381489841991</v>
      </c>
      <c r="M10" s="97">
        <f t="shared" si="2"/>
        <v>1.3190118152524168</v>
      </c>
      <c r="N10" s="97">
        <f t="shared" si="2"/>
        <v>1.2740026304252521</v>
      </c>
      <c r="O10" s="97">
        <f t="shared" si="2"/>
        <v>1.4479768786127167</v>
      </c>
      <c r="P10" s="97">
        <f t="shared" si="2"/>
        <v>1.0962634578847372</v>
      </c>
      <c r="Q10" s="97">
        <f t="shared" si="2"/>
        <v>1.0220330495743615</v>
      </c>
      <c r="R10" s="97">
        <f t="shared" si="2"/>
        <v>1.2639484978540771</v>
      </c>
      <c r="S10" s="97">
        <f t="shared" si="2"/>
        <v>1.0405181002989041</v>
      </c>
      <c r="T10" s="97">
        <f t="shared" si="2"/>
        <v>1.3460456392622695</v>
      </c>
      <c r="U10" s="97">
        <f t="shared" si="2"/>
        <v>1.0214224507283634</v>
      </c>
      <c r="V10" s="97">
        <f t="shared" si="2"/>
        <v>1.0672797676669894</v>
      </c>
      <c r="W10" s="97">
        <f t="shared" si="2"/>
        <v>1.0160583941605839</v>
      </c>
      <c r="X10" s="97">
        <f t="shared" si="2"/>
        <v>1.1320954907161804</v>
      </c>
      <c r="Y10" s="97">
        <f t="shared" si="2"/>
        <v>1.2078919729932485</v>
      </c>
      <c r="Z10" s="98">
        <f t="shared" si="2"/>
        <v>1.2643356643356642</v>
      </c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O10" s="22"/>
      <c r="AP10" s="21">
        <f t="shared" si="0"/>
        <v>1.1481025129388289</v>
      </c>
      <c r="AQ10" s="2" t="e">
        <f t="shared" si="1"/>
        <v>#DIV/0!</v>
      </c>
    </row>
    <row r="11" spans="1:43" s="5" customFormat="1" ht="30" hidden="1" customHeight="1">
      <c r="A11" s="93" t="s">
        <v>8</v>
      </c>
      <c r="B11" s="88">
        <v>53686</v>
      </c>
      <c r="C11" s="88">
        <f>SUM(F11:Z11)</f>
        <v>52262.7</v>
      </c>
      <c r="D11" s="89">
        <f>C11/B11</f>
        <v>0.97348843273851648</v>
      </c>
      <c r="E11" s="90">
        <v>21</v>
      </c>
      <c r="F11" s="91">
        <v>1430</v>
      </c>
      <c r="G11" s="91">
        <v>1883</v>
      </c>
      <c r="H11" s="91">
        <v>3390</v>
      </c>
      <c r="I11" s="91">
        <v>3032</v>
      </c>
      <c r="J11" s="91">
        <v>1804.3000000000002</v>
      </c>
      <c r="K11" s="91">
        <v>3249</v>
      </c>
      <c r="L11" s="91">
        <v>1861</v>
      </c>
      <c r="M11" s="91">
        <v>3572.4</v>
      </c>
      <c r="N11" s="91">
        <v>2762</v>
      </c>
      <c r="O11" s="91">
        <v>1002</v>
      </c>
      <c r="P11" s="91">
        <v>1531</v>
      </c>
      <c r="Q11" s="91">
        <v>2041</v>
      </c>
      <c r="R11" s="91">
        <v>3514</v>
      </c>
      <c r="S11" s="91">
        <v>3133</v>
      </c>
      <c r="T11" s="91">
        <v>4298</v>
      </c>
      <c r="U11" s="91">
        <v>1736</v>
      </c>
      <c r="V11" s="91">
        <v>2165</v>
      </c>
      <c r="W11" s="91">
        <v>696</v>
      </c>
      <c r="X11" s="91">
        <v>1982</v>
      </c>
      <c r="Y11" s="91">
        <v>4830</v>
      </c>
      <c r="Z11" s="92">
        <v>2351</v>
      </c>
      <c r="AA11" s="99">
        <v>1964</v>
      </c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35"/>
      <c r="AO11" s="22"/>
      <c r="AP11" s="21">
        <f t="shared" si="0"/>
        <v>52262.7</v>
      </c>
      <c r="AQ11" s="2" t="e">
        <f t="shared" si="1"/>
        <v>#DIV/0!</v>
      </c>
    </row>
    <row r="12" spans="1:43" s="5" customFormat="1" ht="30" hidden="1" customHeight="1">
      <c r="A12" s="93" t="s">
        <v>9</v>
      </c>
      <c r="B12" s="97">
        <f t="shared" ref="B12:C12" si="3">B11/B9</f>
        <v>0.98083493194482507</v>
      </c>
      <c r="C12" s="97">
        <f t="shared" si="3"/>
        <v>0.94616480883244292</v>
      </c>
      <c r="D12" s="89">
        <f>C12/B12</f>
        <v>0.96465243846521931</v>
      </c>
      <c r="E12" s="90"/>
      <c r="F12" s="97">
        <f>F11/F9</f>
        <v>0.69148936170212771</v>
      </c>
      <c r="G12" s="97">
        <f>G11/G9</f>
        <v>1</v>
      </c>
      <c r="H12" s="97">
        <f t="shared" ref="H12:Z12" si="4">H11/H9</f>
        <v>1</v>
      </c>
      <c r="I12" s="97">
        <f t="shared" si="4"/>
        <v>0.91160553217077567</v>
      </c>
      <c r="J12" s="97">
        <f t="shared" si="4"/>
        <v>0.95314315900686752</v>
      </c>
      <c r="K12" s="97">
        <f t="shared" si="4"/>
        <v>1</v>
      </c>
      <c r="L12" s="97">
        <v>0.97</v>
      </c>
      <c r="M12" s="97">
        <f t="shared" si="4"/>
        <v>0.96970684039087951</v>
      </c>
      <c r="N12" s="97">
        <f t="shared" si="4"/>
        <v>0.95044735030970406</v>
      </c>
      <c r="O12" s="97">
        <f t="shared" si="4"/>
        <v>1</v>
      </c>
      <c r="P12" s="97">
        <v>0.94</v>
      </c>
      <c r="Q12" s="97">
        <f t="shared" si="4"/>
        <v>1</v>
      </c>
      <c r="R12" s="97">
        <f t="shared" si="4"/>
        <v>0.99434069043576678</v>
      </c>
      <c r="S12" s="97">
        <f>S11/S9</f>
        <v>1</v>
      </c>
      <c r="T12" s="97">
        <f t="shared" si="4"/>
        <v>0.99814212726428242</v>
      </c>
      <c r="U12" s="97">
        <f t="shared" si="4"/>
        <v>0.72818791946308725</v>
      </c>
      <c r="V12" s="97">
        <f t="shared" si="4"/>
        <v>0.98185941043083902</v>
      </c>
      <c r="W12" s="97">
        <v>0.97</v>
      </c>
      <c r="X12" s="97">
        <f t="shared" si="4"/>
        <v>0.92877225866916591</v>
      </c>
      <c r="Y12" s="97">
        <f t="shared" si="4"/>
        <v>0.99992547139343635</v>
      </c>
      <c r="Z12" s="98">
        <f t="shared" si="4"/>
        <v>0.86688790560471973</v>
      </c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O12" s="22"/>
      <c r="AP12" s="21">
        <f t="shared" si="0"/>
        <v>0.94616480883244292</v>
      </c>
      <c r="AQ12" s="2" t="e">
        <f t="shared" si="1"/>
        <v>#DIV/0!</v>
      </c>
    </row>
    <row r="13" spans="1:43" s="5" customFormat="1" ht="30" hidden="1" customHeight="1">
      <c r="A13" s="95" t="s">
        <v>10</v>
      </c>
      <c r="B13" s="88">
        <v>27592</v>
      </c>
      <c r="C13" s="88">
        <f>SUM(F13:Z13)</f>
        <v>28828</v>
      </c>
      <c r="D13" s="89">
        <f>C13/B13</f>
        <v>1.0447955929254857</v>
      </c>
      <c r="E13" s="90">
        <v>20</v>
      </c>
      <c r="F13" s="100">
        <v>1410</v>
      </c>
      <c r="G13" s="100">
        <v>1325</v>
      </c>
      <c r="H13" s="100">
        <v>2710</v>
      </c>
      <c r="I13" s="100">
        <v>1700</v>
      </c>
      <c r="J13" s="100">
        <v>590</v>
      </c>
      <c r="K13" s="100">
        <v>1998</v>
      </c>
      <c r="L13" s="100">
        <v>583</v>
      </c>
      <c r="M13" s="100">
        <v>2200</v>
      </c>
      <c r="N13" s="100">
        <v>732</v>
      </c>
      <c r="O13" s="100">
        <v>428</v>
      </c>
      <c r="P13" s="100">
        <v>368</v>
      </c>
      <c r="Q13" s="100">
        <v>790</v>
      </c>
      <c r="R13" s="100">
        <v>3534</v>
      </c>
      <c r="S13" s="100">
        <v>579</v>
      </c>
      <c r="T13" s="100">
        <v>2366</v>
      </c>
      <c r="U13" s="100">
        <v>676</v>
      </c>
      <c r="V13" s="100">
        <v>639</v>
      </c>
      <c r="W13" s="100"/>
      <c r="X13" s="100">
        <v>1500</v>
      </c>
      <c r="Y13" s="100">
        <v>3800</v>
      </c>
      <c r="Z13" s="101">
        <v>900</v>
      </c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O13" s="22">
        <v>1795</v>
      </c>
      <c r="AP13" s="21">
        <f t="shared" si="0"/>
        <v>27033</v>
      </c>
      <c r="AQ13" s="2">
        <f t="shared" si="1"/>
        <v>15.06016713091922</v>
      </c>
    </row>
    <row r="14" spans="1:43" s="5" customFormat="1" ht="30" hidden="1" customHeight="1">
      <c r="A14" s="95" t="s">
        <v>11</v>
      </c>
      <c r="B14" s="89">
        <f>B13/B9</f>
        <v>0.50410158034164609</v>
      </c>
      <c r="C14" s="89">
        <f>C13/C9</f>
        <v>0.52190260183690595</v>
      </c>
      <c r="D14" s="89">
        <f t="shared" ref="D14:Z14" si="5">D13/D9</f>
        <v>1.0353123699457469</v>
      </c>
      <c r="E14" s="90"/>
      <c r="F14" s="89">
        <f t="shared" si="5"/>
        <v>0.68181818181818177</v>
      </c>
      <c r="G14" s="89">
        <f t="shared" si="5"/>
        <v>0.70366436537440258</v>
      </c>
      <c r="H14" s="89">
        <f t="shared" si="5"/>
        <v>0.79941002949852502</v>
      </c>
      <c r="I14" s="89">
        <f t="shared" si="5"/>
        <v>0.51112447384245341</v>
      </c>
      <c r="J14" s="89">
        <f t="shared" si="5"/>
        <v>0.31167459059693609</v>
      </c>
      <c r="K14" s="89">
        <f t="shared" si="5"/>
        <v>0.61495844875346262</v>
      </c>
      <c r="L14" s="89">
        <f t="shared" si="5"/>
        <v>0.27383748238609679</v>
      </c>
      <c r="M14" s="89">
        <f t="shared" si="5"/>
        <v>0.59717698154180243</v>
      </c>
      <c r="N14" s="89">
        <f t="shared" si="5"/>
        <v>0.25189263592567102</v>
      </c>
      <c r="O14" s="89">
        <f t="shared" si="5"/>
        <v>0.42714570858283435</v>
      </c>
      <c r="P14" s="89">
        <f t="shared" si="5"/>
        <v>0.21259387637203928</v>
      </c>
      <c r="Q14" s="89">
        <f t="shared" si="5"/>
        <v>0.38706516413522785</v>
      </c>
      <c r="R14" s="89">
        <f t="shared" si="5"/>
        <v>1</v>
      </c>
      <c r="S14" s="89">
        <f t="shared" si="5"/>
        <v>0.18480689435046282</v>
      </c>
      <c r="T14" s="89">
        <f t="shared" si="5"/>
        <v>0.54946586158848121</v>
      </c>
      <c r="U14" s="89">
        <f t="shared" si="5"/>
        <v>0.28355704697986578</v>
      </c>
      <c r="V14" s="89">
        <f t="shared" si="5"/>
        <v>0.28979591836734692</v>
      </c>
      <c r="W14" s="89">
        <f t="shared" si="5"/>
        <v>0</v>
      </c>
      <c r="X14" s="89">
        <f t="shared" si="5"/>
        <v>0.70290534208059985</v>
      </c>
      <c r="Y14" s="89">
        <f t="shared" si="5"/>
        <v>0.78669084705901826</v>
      </c>
      <c r="Z14" s="102">
        <f t="shared" si="5"/>
        <v>0.33185840707964603</v>
      </c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O14" s="22"/>
      <c r="AP14" s="21">
        <f t="shared" si="0"/>
        <v>0.52190260183690595</v>
      </c>
      <c r="AQ14" s="2" t="e">
        <f t="shared" si="1"/>
        <v>#DIV/0!</v>
      </c>
    </row>
    <row r="15" spans="1:43" s="5" customFormat="1" ht="30" hidden="1" customHeight="1">
      <c r="A15" s="103" t="s">
        <v>12</v>
      </c>
      <c r="B15" s="88">
        <v>4491</v>
      </c>
      <c r="C15" s="104">
        <f t="shared" ref="C15:C22" si="6">SUM(F15:Z15)</f>
        <v>5606</v>
      </c>
      <c r="D15" s="89">
        <f>C15/B15</f>
        <v>1.2482743264306391</v>
      </c>
      <c r="E15" s="90">
        <v>12</v>
      </c>
      <c r="F15" s="91">
        <v>100</v>
      </c>
      <c r="G15" s="91">
        <v>201</v>
      </c>
      <c r="H15" s="91">
        <v>1625</v>
      </c>
      <c r="I15" s="91">
        <v>575</v>
      </c>
      <c r="J15" s="91"/>
      <c r="K15" s="91">
        <v>275</v>
      </c>
      <c r="L15" s="91"/>
      <c r="M15" s="91"/>
      <c r="N15" s="91">
        <v>600</v>
      </c>
      <c r="O15" s="91">
        <v>75</v>
      </c>
      <c r="P15" s="91"/>
      <c r="Q15" s="91">
        <v>500</v>
      </c>
      <c r="R15" s="91"/>
      <c r="S15" s="91">
        <v>585</v>
      </c>
      <c r="T15" s="91">
        <v>295</v>
      </c>
      <c r="U15" s="91"/>
      <c r="V15" s="91">
        <v>145</v>
      </c>
      <c r="W15" s="91"/>
      <c r="X15" s="91"/>
      <c r="Y15" s="91">
        <v>630</v>
      </c>
      <c r="Z15" s="92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O15" s="22"/>
      <c r="AP15" s="21">
        <f t="shared" si="0"/>
        <v>5606</v>
      </c>
      <c r="AQ15" s="2" t="e">
        <f t="shared" si="1"/>
        <v>#DIV/0!</v>
      </c>
    </row>
    <row r="16" spans="1:43" s="5" customFormat="1" ht="30" hidden="1" customHeight="1">
      <c r="A16" s="93" t="s">
        <v>13</v>
      </c>
      <c r="B16" s="88">
        <v>20000.3</v>
      </c>
      <c r="C16" s="104">
        <f t="shared" si="6"/>
        <v>19999.399999999998</v>
      </c>
      <c r="D16" s="89">
        <f>C16/B16</f>
        <v>0.99995500067498977</v>
      </c>
      <c r="E16" s="90"/>
      <c r="F16" s="91">
        <v>1214</v>
      </c>
      <c r="G16" s="91">
        <v>599</v>
      </c>
      <c r="H16" s="91">
        <v>1456</v>
      </c>
      <c r="I16" s="91">
        <v>1166.4000000000001</v>
      </c>
      <c r="J16" s="91">
        <v>648</v>
      </c>
      <c r="K16" s="91">
        <v>1046</v>
      </c>
      <c r="L16" s="91">
        <v>965.7</v>
      </c>
      <c r="M16" s="91">
        <v>1272</v>
      </c>
      <c r="N16" s="91">
        <v>779.2</v>
      </c>
      <c r="O16" s="91">
        <v>418</v>
      </c>
      <c r="P16" s="91">
        <v>542</v>
      </c>
      <c r="Q16" s="91">
        <v>1129</v>
      </c>
      <c r="R16" s="91">
        <v>1318</v>
      </c>
      <c r="S16" s="91">
        <v>1036</v>
      </c>
      <c r="T16" s="91">
        <v>1268.5</v>
      </c>
      <c r="U16" s="91">
        <v>857</v>
      </c>
      <c r="V16" s="91">
        <v>661</v>
      </c>
      <c r="W16" s="91">
        <v>187.6</v>
      </c>
      <c r="X16" s="91">
        <v>1099</v>
      </c>
      <c r="Y16" s="91">
        <v>1550</v>
      </c>
      <c r="Z16" s="92">
        <v>787</v>
      </c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O16" s="22"/>
      <c r="AP16" s="21">
        <f t="shared" si="0"/>
        <v>19999.399999999998</v>
      </c>
      <c r="AQ16" s="2" t="e">
        <f t="shared" si="1"/>
        <v>#DIV/0!</v>
      </c>
    </row>
    <row r="17" spans="1:43" s="2" customFormat="1" ht="48.75" hidden="1" customHeight="1">
      <c r="A17" s="93" t="s">
        <v>14</v>
      </c>
      <c r="B17" s="105">
        <v>11053</v>
      </c>
      <c r="C17" s="104">
        <f t="shared" si="6"/>
        <v>11553.500000000002</v>
      </c>
      <c r="D17" s="89">
        <f>C17/B17</f>
        <v>1.0452818239392021</v>
      </c>
      <c r="E17" s="90"/>
      <c r="F17" s="106">
        <v>268.39999999999998</v>
      </c>
      <c r="G17" s="106">
        <v>181.8</v>
      </c>
      <c r="H17" s="106">
        <v>597.6</v>
      </c>
      <c r="I17" s="106">
        <v>1396.4</v>
      </c>
      <c r="J17" s="106">
        <v>363.2</v>
      </c>
      <c r="K17" s="106">
        <v>496.3</v>
      </c>
      <c r="L17" s="106">
        <v>781</v>
      </c>
      <c r="M17" s="106">
        <v>850.5</v>
      </c>
      <c r="N17" s="106">
        <v>782.1</v>
      </c>
      <c r="O17" s="106">
        <v>210</v>
      </c>
      <c r="P17" s="106">
        <v>484.8</v>
      </c>
      <c r="Q17" s="106">
        <v>248.3</v>
      </c>
      <c r="R17" s="106">
        <v>516.20000000000005</v>
      </c>
      <c r="S17" s="106">
        <v>356</v>
      </c>
      <c r="T17" s="106">
        <v>868</v>
      </c>
      <c r="U17" s="106">
        <v>561.20000000000005</v>
      </c>
      <c r="V17" s="106">
        <v>219.8</v>
      </c>
      <c r="W17" s="106">
        <v>145.1</v>
      </c>
      <c r="X17" s="106">
        <v>605.70000000000005</v>
      </c>
      <c r="Y17" s="106">
        <v>1368.7</v>
      </c>
      <c r="Z17" s="107">
        <v>252.4</v>
      </c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6"/>
      <c r="AO17" s="13"/>
      <c r="AP17" s="21">
        <f t="shared" si="0"/>
        <v>11553.500000000002</v>
      </c>
      <c r="AQ17" s="2" t="e">
        <f t="shared" si="1"/>
        <v>#DIV/0!</v>
      </c>
    </row>
    <row r="18" spans="1:43" s="2" customFormat="1" ht="30" hidden="1" customHeight="1">
      <c r="A18" s="103" t="s">
        <v>15</v>
      </c>
      <c r="B18" s="89">
        <f>B17/B16</f>
        <v>0.5526417103743444</v>
      </c>
      <c r="C18" s="104">
        <f t="shared" si="6"/>
        <v>12.044296902083078</v>
      </c>
      <c r="D18" s="89"/>
      <c r="E18" s="90"/>
      <c r="F18" s="109">
        <f t="shared" ref="F18:X18" si="7">F17/F16</f>
        <v>0.22108731466227347</v>
      </c>
      <c r="G18" s="109">
        <f t="shared" si="7"/>
        <v>0.30350584307178635</v>
      </c>
      <c r="H18" s="109">
        <f t="shared" si="7"/>
        <v>0.41043956043956048</v>
      </c>
      <c r="I18" s="109">
        <f t="shared" si="7"/>
        <v>1.19718792866941</v>
      </c>
      <c r="J18" s="109">
        <f t="shared" si="7"/>
        <v>0.56049382716049378</v>
      </c>
      <c r="K18" s="109">
        <f t="shared" si="7"/>
        <v>0.47447418738049713</v>
      </c>
      <c r="L18" s="109">
        <f t="shared" si="7"/>
        <v>0.8087397742570156</v>
      </c>
      <c r="M18" s="109">
        <f t="shared" si="7"/>
        <v>0.66863207547169812</v>
      </c>
      <c r="N18" s="109">
        <f t="shared" si="7"/>
        <v>1.0037217659137576</v>
      </c>
      <c r="O18" s="109">
        <f t="shared" si="7"/>
        <v>0.50239234449760761</v>
      </c>
      <c r="P18" s="109">
        <f t="shared" si="7"/>
        <v>0.89446494464944648</v>
      </c>
      <c r="Q18" s="109">
        <f t="shared" si="7"/>
        <v>0.21992914083259524</v>
      </c>
      <c r="R18" s="109">
        <f t="shared" si="7"/>
        <v>0.39165402124430959</v>
      </c>
      <c r="S18" s="109">
        <f t="shared" si="7"/>
        <v>0.34362934362934361</v>
      </c>
      <c r="T18" s="109">
        <f t="shared" si="7"/>
        <v>0.68427276310603069</v>
      </c>
      <c r="U18" s="109">
        <f t="shared" si="7"/>
        <v>0.65484247374562432</v>
      </c>
      <c r="V18" s="109">
        <f t="shared" si="7"/>
        <v>0.33252647503782151</v>
      </c>
      <c r="W18" s="109">
        <f t="shared" si="7"/>
        <v>0.77345415778251603</v>
      </c>
      <c r="X18" s="109">
        <f t="shared" si="7"/>
        <v>0.55113739763421299</v>
      </c>
      <c r="Y18" s="109">
        <v>0.72699999999999998</v>
      </c>
      <c r="Z18" s="110">
        <f>Z17/Z16</f>
        <v>0.32071156289707753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7"/>
      <c r="AO18" s="13"/>
      <c r="AP18" s="21">
        <f t="shared" si="0"/>
        <v>12.044296902083078</v>
      </c>
      <c r="AQ18" s="2" t="e">
        <f t="shared" si="1"/>
        <v>#DIV/0!</v>
      </c>
    </row>
    <row r="19" spans="1:43" s="2" customFormat="1" ht="30" hidden="1" customHeight="1">
      <c r="A19" s="93" t="s">
        <v>16</v>
      </c>
      <c r="B19" s="89">
        <v>0.86799999999999999</v>
      </c>
      <c r="C19" s="104">
        <f t="shared" si="6"/>
        <v>18.514999999999997</v>
      </c>
      <c r="D19" s="89"/>
      <c r="E19" s="90"/>
      <c r="F19" s="109">
        <v>0.46400000000000002</v>
      </c>
      <c r="G19" s="109">
        <v>0.46700000000000003</v>
      </c>
      <c r="H19" s="109">
        <v>0.84199999999999997</v>
      </c>
      <c r="I19" s="109">
        <v>0.81100000000000005</v>
      </c>
      <c r="J19" s="109">
        <v>1.038</v>
      </c>
      <c r="K19" s="109">
        <v>1.083</v>
      </c>
      <c r="L19" s="109">
        <v>2.1429999999999998</v>
      </c>
      <c r="M19" s="109">
        <v>1.0509999999999999</v>
      </c>
      <c r="N19" s="109">
        <v>0.63500000000000001</v>
      </c>
      <c r="O19" s="109">
        <v>1.077</v>
      </c>
      <c r="P19" s="109">
        <v>0.67700000000000005</v>
      </c>
      <c r="Q19" s="109">
        <v>0.59299999999999997</v>
      </c>
      <c r="R19" s="109">
        <v>0.6</v>
      </c>
      <c r="S19" s="109">
        <v>0.85699999999999998</v>
      </c>
      <c r="T19" s="109">
        <v>0.88300000000000001</v>
      </c>
      <c r="U19" s="109">
        <v>0.30599999999999999</v>
      </c>
      <c r="V19" s="109">
        <v>0.8</v>
      </c>
      <c r="W19" s="109">
        <v>0.69299999999999995</v>
      </c>
      <c r="X19" s="109">
        <v>0.75</v>
      </c>
      <c r="Y19" s="109">
        <v>1.319</v>
      </c>
      <c r="Z19" s="110">
        <v>1.4259999999999999</v>
      </c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7"/>
      <c r="AO19" s="13"/>
      <c r="AP19" s="21">
        <f t="shared" si="0"/>
        <v>18.514999999999997</v>
      </c>
      <c r="AQ19" s="2" t="e">
        <f t="shared" si="1"/>
        <v>#DIV/0!</v>
      </c>
    </row>
    <row r="20" spans="1:43" s="2" customFormat="1" ht="30" hidden="1" customHeight="1">
      <c r="A20" s="93" t="s">
        <v>17</v>
      </c>
      <c r="B20" s="89">
        <v>0.65500000000000003</v>
      </c>
      <c r="C20" s="104">
        <f t="shared" si="6"/>
        <v>16.073999999999998</v>
      </c>
      <c r="D20" s="89"/>
      <c r="E20" s="90"/>
      <c r="F20" s="109">
        <v>0.95099999999999996</v>
      </c>
      <c r="G20" s="109">
        <v>0.26700000000000002</v>
      </c>
      <c r="H20" s="109">
        <v>1.1719999999999999</v>
      </c>
      <c r="I20" s="109">
        <v>0.52600000000000002</v>
      </c>
      <c r="J20" s="109">
        <v>0.625</v>
      </c>
      <c r="K20" s="109">
        <v>1.1180000000000001</v>
      </c>
      <c r="L20" s="109">
        <v>3.464</v>
      </c>
      <c r="M20" s="109">
        <v>0.377</v>
      </c>
      <c r="N20" s="109">
        <v>0.4</v>
      </c>
      <c r="O20" s="109">
        <v>1.548</v>
      </c>
      <c r="P20" s="109">
        <v>0.63300000000000001</v>
      </c>
      <c r="Q20" s="109">
        <v>5.6000000000000001E-2</v>
      </c>
      <c r="R20" s="109">
        <v>0.42199999999999999</v>
      </c>
      <c r="S20" s="109">
        <v>8.6999999999999994E-2</v>
      </c>
      <c r="T20" s="109">
        <v>0.97899999999999998</v>
      </c>
      <c r="U20" s="109">
        <v>0.313</v>
      </c>
      <c r="V20" s="109">
        <v>0</v>
      </c>
      <c r="W20" s="109">
        <v>1.6830000000000001</v>
      </c>
      <c r="X20" s="109">
        <v>0.752</v>
      </c>
      <c r="Y20" s="109">
        <v>0.54900000000000004</v>
      </c>
      <c r="Z20" s="110">
        <v>0.152</v>
      </c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7"/>
      <c r="AO20" s="13"/>
      <c r="AP20" s="21">
        <f t="shared" si="0"/>
        <v>16.073999999999998</v>
      </c>
      <c r="AQ20" s="2" t="e">
        <f t="shared" si="1"/>
        <v>#DIV/0!</v>
      </c>
    </row>
    <row r="21" spans="1:43" s="5" customFormat="1" ht="30" hidden="1" customHeight="1">
      <c r="A21" s="112" t="s">
        <v>18</v>
      </c>
      <c r="B21" s="104">
        <v>81491.5</v>
      </c>
      <c r="C21" s="104">
        <f t="shared" si="6"/>
        <v>96417</v>
      </c>
      <c r="D21" s="89">
        <f>C21/B21</f>
        <v>1.183154071283508</v>
      </c>
      <c r="E21" s="90">
        <v>21</v>
      </c>
      <c r="F21" s="113">
        <v>7450</v>
      </c>
      <c r="G21" s="113">
        <v>3160</v>
      </c>
      <c r="H21" s="113">
        <v>5500</v>
      </c>
      <c r="I21" s="113">
        <v>5776</v>
      </c>
      <c r="J21" s="113">
        <v>2995</v>
      </c>
      <c r="K21" s="113">
        <v>5950</v>
      </c>
      <c r="L21" s="113">
        <v>4262</v>
      </c>
      <c r="M21" s="113">
        <v>3460</v>
      </c>
      <c r="N21" s="113">
        <v>5009</v>
      </c>
      <c r="O21" s="113">
        <v>1437</v>
      </c>
      <c r="P21" s="113">
        <v>2108</v>
      </c>
      <c r="Q21" s="113">
        <v>7055</v>
      </c>
      <c r="R21" s="113">
        <v>7043</v>
      </c>
      <c r="S21" s="113">
        <v>4480</v>
      </c>
      <c r="T21" s="113">
        <v>8058</v>
      </c>
      <c r="U21" s="113">
        <v>4413</v>
      </c>
      <c r="V21" s="113">
        <v>2800</v>
      </c>
      <c r="W21" s="113">
        <v>1512</v>
      </c>
      <c r="X21" s="113">
        <v>6184</v>
      </c>
      <c r="Y21" s="113">
        <v>5162</v>
      </c>
      <c r="Z21" s="114">
        <v>2603</v>
      </c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O21" s="22"/>
      <c r="AP21" s="21">
        <f t="shared" si="0"/>
        <v>96417</v>
      </c>
      <c r="AQ21" s="2" t="e">
        <f t="shared" si="1"/>
        <v>#DIV/0!</v>
      </c>
    </row>
    <row r="22" spans="1:43" s="5" customFormat="1" ht="30" hidden="1" customHeight="1">
      <c r="A22" s="115" t="s">
        <v>19</v>
      </c>
      <c r="B22" s="104">
        <v>0</v>
      </c>
      <c r="C22" s="104">
        <f t="shared" si="6"/>
        <v>1518</v>
      </c>
      <c r="D22" s="89" t="e">
        <f t="shared" ref="D22:D23" si="8">C22/B22</f>
        <v>#DIV/0!</v>
      </c>
      <c r="E22" s="90">
        <v>10</v>
      </c>
      <c r="F22" s="116"/>
      <c r="G22" s="116">
        <v>60</v>
      </c>
      <c r="H22" s="116">
        <v>218</v>
      </c>
      <c r="I22" s="116">
        <v>100</v>
      </c>
      <c r="J22" s="116"/>
      <c r="K22" s="116"/>
      <c r="L22" s="116">
        <v>140</v>
      </c>
      <c r="M22" s="116">
        <v>250</v>
      </c>
      <c r="N22" s="116"/>
      <c r="O22" s="116"/>
      <c r="P22" s="116"/>
      <c r="Q22" s="116"/>
      <c r="R22" s="116"/>
      <c r="S22" s="116"/>
      <c r="T22" s="116">
        <v>190</v>
      </c>
      <c r="U22" s="116"/>
      <c r="V22" s="116">
        <v>201</v>
      </c>
      <c r="W22" s="116">
        <v>50</v>
      </c>
      <c r="X22" s="116"/>
      <c r="Y22" s="116">
        <v>250</v>
      </c>
      <c r="Z22" s="117">
        <v>59</v>
      </c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O22" s="22"/>
      <c r="AP22" s="21">
        <f t="shared" si="0"/>
        <v>1518</v>
      </c>
      <c r="AQ22" s="2" t="e">
        <f t="shared" si="1"/>
        <v>#DIV/0!</v>
      </c>
    </row>
    <row r="23" spans="1:43" s="5" customFormat="1" ht="30" hidden="1" customHeight="1">
      <c r="A23" s="115" t="s">
        <v>20</v>
      </c>
      <c r="B23" s="118">
        <f>B22/B21</f>
        <v>0</v>
      </c>
      <c r="C23" s="118">
        <f>C22/C21</f>
        <v>1.5744111515604096E-2</v>
      </c>
      <c r="D23" s="89" t="e">
        <f t="shared" si="8"/>
        <v>#DIV/0!</v>
      </c>
      <c r="E23" s="90"/>
      <c r="F23" s="119">
        <f t="shared" ref="F23:Z23" si="9">F22/F21</f>
        <v>0</v>
      </c>
      <c r="G23" s="119">
        <f t="shared" si="9"/>
        <v>1.8987341772151899E-2</v>
      </c>
      <c r="H23" s="119">
        <f t="shared" si="9"/>
        <v>3.9636363636363636E-2</v>
      </c>
      <c r="I23" s="119">
        <f t="shared" si="9"/>
        <v>1.7313019390581719E-2</v>
      </c>
      <c r="J23" s="119">
        <f t="shared" si="9"/>
        <v>0</v>
      </c>
      <c r="K23" s="119">
        <f t="shared" si="9"/>
        <v>0</v>
      </c>
      <c r="L23" s="119">
        <f t="shared" si="9"/>
        <v>3.2848427968090101E-2</v>
      </c>
      <c r="M23" s="119">
        <f t="shared" si="9"/>
        <v>7.2254335260115612E-2</v>
      </c>
      <c r="N23" s="119">
        <f t="shared" si="9"/>
        <v>0</v>
      </c>
      <c r="O23" s="119">
        <f t="shared" si="9"/>
        <v>0</v>
      </c>
      <c r="P23" s="119">
        <f t="shared" si="9"/>
        <v>0</v>
      </c>
      <c r="Q23" s="119">
        <f t="shared" si="9"/>
        <v>0</v>
      </c>
      <c r="R23" s="119">
        <f t="shared" si="9"/>
        <v>0</v>
      </c>
      <c r="S23" s="119">
        <f t="shared" si="9"/>
        <v>0</v>
      </c>
      <c r="T23" s="119">
        <f t="shared" si="9"/>
        <v>2.3579051873914122E-2</v>
      </c>
      <c r="U23" s="119">
        <f t="shared" si="9"/>
        <v>0</v>
      </c>
      <c r="V23" s="119">
        <f t="shared" si="9"/>
        <v>7.1785714285714286E-2</v>
      </c>
      <c r="W23" s="119">
        <f t="shared" si="9"/>
        <v>3.3068783068783067E-2</v>
      </c>
      <c r="X23" s="119">
        <f t="shared" si="9"/>
        <v>0</v>
      </c>
      <c r="Y23" s="119">
        <f t="shared" si="9"/>
        <v>4.8430840759395584E-2</v>
      </c>
      <c r="Z23" s="120">
        <f t="shared" si="9"/>
        <v>2.266615443718786E-2</v>
      </c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O23" s="22"/>
      <c r="AP23" s="21">
        <f t="shared" si="0"/>
        <v>1.5744111515604096E-2</v>
      </c>
      <c r="AQ23" s="2" t="e">
        <f t="shared" si="1"/>
        <v>#DIV/0!</v>
      </c>
    </row>
    <row r="24" spans="1:43" s="5" customFormat="1" ht="30" hidden="1" customHeight="1">
      <c r="A24" s="115" t="s">
        <v>21</v>
      </c>
      <c r="B24" s="104">
        <v>0</v>
      </c>
      <c r="C24" s="121">
        <f>SUM(F24:Z24)</f>
        <v>124</v>
      </c>
      <c r="D24" s="89" t="e">
        <f>C24/B24</f>
        <v>#DIV/0!</v>
      </c>
      <c r="E24" s="90">
        <v>2</v>
      </c>
      <c r="F24" s="116"/>
      <c r="G24" s="116"/>
      <c r="H24" s="116"/>
      <c r="I24" s="116">
        <v>30</v>
      </c>
      <c r="J24" s="116">
        <v>94</v>
      </c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7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O24" s="22"/>
      <c r="AP24" s="21">
        <f t="shared" si="0"/>
        <v>124</v>
      </c>
      <c r="AQ24" s="2" t="e">
        <f t="shared" si="1"/>
        <v>#DIV/0!</v>
      </c>
    </row>
    <row r="25" spans="1:43" s="5" customFormat="1" ht="30" hidden="1" customHeight="1">
      <c r="A25" s="115" t="s">
        <v>22</v>
      </c>
      <c r="B25" s="89" t="e">
        <f>B24/B22</f>
        <v>#DIV/0!</v>
      </c>
      <c r="C25" s="89">
        <f>C24/C22</f>
        <v>8.1686429512516465E-2</v>
      </c>
      <c r="D25" s="89" t="e">
        <f>C25/B25</f>
        <v>#DIV/0!</v>
      </c>
      <c r="E25" s="90"/>
      <c r="F25" s="109" t="e">
        <f>F24/F22</f>
        <v>#DIV/0!</v>
      </c>
      <c r="G25" s="109">
        <f t="shared" ref="G25:Z25" si="10">G24/G22</f>
        <v>0</v>
      </c>
      <c r="H25" s="109">
        <f t="shared" si="10"/>
        <v>0</v>
      </c>
      <c r="I25" s="109">
        <f t="shared" si="10"/>
        <v>0.3</v>
      </c>
      <c r="J25" s="109" t="e">
        <f t="shared" si="10"/>
        <v>#DIV/0!</v>
      </c>
      <c r="K25" s="109" t="e">
        <f t="shared" si="10"/>
        <v>#DIV/0!</v>
      </c>
      <c r="L25" s="109">
        <f t="shared" si="10"/>
        <v>0</v>
      </c>
      <c r="M25" s="109">
        <f t="shared" si="10"/>
        <v>0</v>
      </c>
      <c r="N25" s="109" t="e">
        <f t="shared" si="10"/>
        <v>#DIV/0!</v>
      </c>
      <c r="O25" s="109" t="e">
        <f t="shared" si="10"/>
        <v>#DIV/0!</v>
      </c>
      <c r="P25" s="109" t="e">
        <f t="shared" si="10"/>
        <v>#DIV/0!</v>
      </c>
      <c r="Q25" s="109" t="e">
        <f t="shared" si="10"/>
        <v>#DIV/0!</v>
      </c>
      <c r="R25" s="109" t="e">
        <f t="shared" si="10"/>
        <v>#DIV/0!</v>
      </c>
      <c r="S25" s="109" t="e">
        <f t="shared" si="10"/>
        <v>#DIV/0!</v>
      </c>
      <c r="T25" s="109">
        <f t="shared" si="10"/>
        <v>0</v>
      </c>
      <c r="U25" s="109" t="e">
        <f t="shared" si="10"/>
        <v>#DIV/0!</v>
      </c>
      <c r="V25" s="109">
        <f t="shared" si="10"/>
        <v>0</v>
      </c>
      <c r="W25" s="109">
        <f t="shared" si="10"/>
        <v>0</v>
      </c>
      <c r="X25" s="109" t="e">
        <f t="shared" si="10"/>
        <v>#DIV/0!</v>
      </c>
      <c r="Y25" s="109">
        <f t="shared" si="10"/>
        <v>0</v>
      </c>
      <c r="Z25" s="110">
        <f t="shared" si="10"/>
        <v>0</v>
      </c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O25" s="22"/>
      <c r="AP25" s="21">
        <f t="shared" si="0"/>
        <v>8.1686429512516465E-2</v>
      </c>
      <c r="AQ25" s="2" t="e">
        <f t="shared" si="1"/>
        <v>#DIV/0!</v>
      </c>
    </row>
    <row r="26" spans="1:43" s="5" customFormat="1" ht="30" hidden="1" customHeight="1">
      <c r="A26" s="95" t="s">
        <v>23</v>
      </c>
      <c r="B26" s="104">
        <v>79751</v>
      </c>
      <c r="C26" s="104">
        <f>SUM(F26:Z26)</f>
        <v>84886</v>
      </c>
      <c r="D26" s="89">
        <f>C26/B26</f>
        <v>1.0643879073616631</v>
      </c>
      <c r="E26" s="90">
        <v>21</v>
      </c>
      <c r="F26" s="116">
        <v>5500</v>
      </c>
      <c r="G26" s="116">
        <v>2920</v>
      </c>
      <c r="H26" s="116">
        <v>3500</v>
      </c>
      <c r="I26" s="116">
        <v>4732</v>
      </c>
      <c r="J26" s="116">
        <v>2149</v>
      </c>
      <c r="K26" s="116">
        <v>5120</v>
      </c>
      <c r="L26" s="116">
        <v>4262</v>
      </c>
      <c r="M26" s="116">
        <v>3134</v>
      </c>
      <c r="N26" s="116">
        <v>4100</v>
      </c>
      <c r="O26" s="116">
        <v>1208</v>
      </c>
      <c r="P26" s="116">
        <v>1547</v>
      </c>
      <c r="Q26" s="116">
        <v>6626</v>
      </c>
      <c r="R26" s="116">
        <v>5989</v>
      </c>
      <c r="S26" s="116">
        <v>4480</v>
      </c>
      <c r="T26" s="116">
        <v>8058</v>
      </c>
      <c r="U26" s="116">
        <v>4368</v>
      </c>
      <c r="V26" s="116">
        <v>2800</v>
      </c>
      <c r="W26" s="116">
        <v>1317</v>
      </c>
      <c r="X26" s="116">
        <v>6184</v>
      </c>
      <c r="Y26" s="116">
        <v>4912</v>
      </c>
      <c r="Z26" s="117">
        <v>1980</v>
      </c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O26" s="22">
        <v>14063</v>
      </c>
      <c r="AP26" s="21">
        <f t="shared" si="0"/>
        <v>70823</v>
      </c>
      <c r="AQ26" s="2">
        <f t="shared" si="1"/>
        <v>5.0361231600654195</v>
      </c>
    </row>
    <row r="27" spans="1:43" s="5" customFormat="1" ht="30" hidden="1" customHeight="1">
      <c r="A27" s="103" t="s">
        <v>24</v>
      </c>
      <c r="B27" s="122">
        <f t="shared" ref="B27" si="11">B26/B21</f>
        <v>0.97864194425185447</v>
      </c>
      <c r="C27" s="122">
        <f>C26/C21</f>
        <v>0.88040490784820102</v>
      </c>
      <c r="D27" s="122">
        <f t="shared" ref="D27:Z27" si="12">D26/D21</f>
        <v>0.89961902105192004</v>
      </c>
      <c r="E27" s="90"/>
      <c r="F27" s="122">
        <f t="shared" si="12"/>
        <v>0.73825503355704702</v>
      </c>
      <c r="G27" s="122">
        <f t="shared" si="12"/>
        <v>0.92405063291139244</v>
      </c>
      <c r="H27" s="122">
        <f t="shared" si="12"/>
        <v>0.63636363636363635</v>
      </c>
      <c r="I27" s="122">
        <f t="shared" si="12"/>
        <v>0.81925207756232687</v>
      </c>
      <c r="J27" s="122">
        <f t="shared" si="12"/>
        <v>0.71752921535893155</v>
      </c>
      <c r="K27" s="122">
        <f t="shared" si="12"/>
        <v>0.86050420168067232</v>
      </c>
      <c r="L27" s="122">
        <f t="shared" si="12"/>
        <v>1</v>
      </c>
      <c r="M27" s="122">
        <f t="shared" si="12"/>
        <v>0.90578034682080921</v>
      </c>
      <c r="N27" s="122">
        <f t="shared" si="12"/>
        <v>0.81852665202635255</v>
      </c>
      <c r="O27" s="122">
        <f t="shared" si="12"/>
        <v>0.84064022268615168</v>
      </c>
      <c r="P27" s="122">
        <f t="shared" si="12"/>
        <v>0.7338709677419355</v>
      </c>
      <c r="Q27" s="122">
        <f t="shared" si="12"/>
        <v>0.9391920623671155</v>
      </c>
      <c r="R27" s="122">
        <f t="shared" si="12"/>
        <v>0.85034786312650856</v>
      </c>
      <c r="S27" s="122">
        <f t="shared" si="12"/>
        <v>1</v>
      </c>
      <c r="T27" s="122">
        <f t="shared" si="12"/>
        <v>1</v>
      </c>
      <c r="U27" s="122">
        <f t="shared" si="12"/>
        <v>0.9898028552005439</v>
      </c>
      <c r="V27" s="122">
        <f t="shared" si="12"/>
        <v>1</v>
      </c>
      <c r="W27" s="122">
        <f t="shared" si="12"/>
        <v>0.87103174603174605</v>
      </c>
      <c r="X27" s="122">
        <f t="shared" si="12"/>
        <v>1</v>
      </c>
      <c r="Y27" s="122">
        <f t="shared" si="12"/>
        <v>0.95156915924060437</v>
      </c>
      <c r="Z27" s="123">
        <f t="shared" si="12"/>
        <v>0.76066077602766036</v>
      </c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O27" s="22"/>
      <c r="AP27" s="21">
        <f t="shared" si="0"/>
        <v>0.88040490784820102</v>
      </c>
      <c r="AQ27" s="2" t="e">
        <f t="shared" si="1"/>
        <v>#DIV/0!</v>
      </c>
    </row>
    <row r="28" spans="1:43" s="15" customFormat="1" ht="30" hidden="1" customHeight="1">
      <c r="A28" s="124" t="s">
        <v>130</v>
      </c>
      <c r="B28" s="125"/>
      <c r="C28" s="104">
        <f t="shared" ref="C28:C34" si="13">SUM(F28:Z28)</f>
        <v>0</v>
      </c>
      <c r="D28" s="126"/>
      <c r="E28" s="90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O28" s="23"/>
      <c r="AP28" s="21">
        <f t="shared" si="0"/>
        <v>0</v>
      </c>
      <c r="AQ28" s="2" t="e">
        <f t="shared" si="1"/>
        <v>#DIV/0!</v>
      </c>
    </row>
    <row r="29" spans="1:43" s="5" customFormat="1" ht="30" hidden="1" customHeight="1">
      <c r="A29" s="115" t="s">
        <v>25</v>
      </c>
      <c r="B29" s="104">
        <v>66395</v>
      </c>
      <c r="C29" s="104">
        <f t="shared" si="13"/>
        <v>61981</v>
      </c>
      <c r="D29" s="89">
        <f t="shared" ref="D29:D56" si="14">C29/B29</f>
        <v>0.93351909029294378</v>
      </c>
      <c r="E29" s="90">
        <v>18</v>
      </c>
      <c r="F29" s="116">
        <v>5500</v>
      </c>
      <c r="G29" s="116">
        <v>550</v>
      </c>
      <c r="H29" s="116">
        <v>3010</v>
      </c>
      <c r="I29" s="116"/>
      <c r="J29" s="116">
        <v>1789</v>
      </c>
      <c r="K29" s="116">
        <v>5100</v>
      </c>
      <c r="L29" s="116">
        <v>4262</v>
      </c>
      <c r="M29" s="116">
        <v>3134</v>
      </c>
      <c r="N29" s="116"/>
      <c r="O29" s="116">
        <v>976</v>
      </c>
      <c r="P29" s="116">
        <v>1547</v>
      </c>
      <c r="Q29" s="116">
        <v>6626</v>
      </c>
      <c r="R29" s="116">
        <v>6900</v>
      </c>
      <c r="S29" s="116">
        <v>2946</v>
      </c>
      <c r="T29" s="116">
        <v>8058</v>
      </c>
      <c r="U29" s="116">
        <v>855</v>
      </c>
      <c r="V29" s="116">
        <v>1977</v>
      </c>
      <c r="W29" s="116"/>
      <c r="X29" s="116">
        <v>1339</v>
      </c>
      <c r="Y29" s="116">
        <v>4912</v>
      </c>
      <c r="Z29" s="117">
        <v>2500</v>
      </c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O29" s="22">
        <v>1523</v>
      </c>
      <c r="AP29" s="21">
        <f t="shared" si="0"/>
        <v>60458</v>
      </c>
      <c r="AQ29" s="2">
        <f t="shared" si="1"/>
        <v>39.696651346027579</v>
      </c>
    </row>
    <row r="30" spans="1:43" s="5" customFormat="1" ht="30" hidden="1" customHeight="1">
      <c r="A30" s="103" t="s">
        <v>24</v>
      </c>
      <c r="B30" s="118">
        <f>B29/B21</f>
        <v>0.81474755035801283</v>
      </c>
      <c r="C30" s="104">
        <f t="shared" si="13"/>
        <v>12.837714841720862</v>
      </c>
      <c r="D30" s="89">
        <f t="shared" si="14"/>
        <v>15.756678048408698</v>
      </c>
      <c r="E30" s="90"/>
      <c r="F30" s="119">
        <f t="shared" ref="F30:R30" si="15">F29/F21</f>
        <v>0.73825503355704702</v>
      </c>
      <c r="G30" s="119">
        <f t="shared" si="15"/>
        <v>0.17405063291139242</v>
      </c>
      <c r="H30" s="119">
        <f t="shared" si="15"/>
        <v>0.54727272727272724</v>
      </c>
      <c r="I30" s="119">
        <f t="shared" si="15"/>
        <v>0</v>
      </c>
      <c r="J30" s="119">
        <f t="shared" si="15"/>
        <v>0.59732888146911522</v>
      </c>
      <c r="K30" s="119">
        <f t="shared" si="15"/>
        <v>0.8571428571428571</v>
      </c>
      <c r="L30" s="119">
        <f t="shared" si="15"/>
        <v>1</v>
      </c>
      <c r="M30" s="119">
        <f t="shared" si="15"/>
        <v>0.90578034682080921</v>
      </c>
      <c r="N30" s="119">
        <f t="shared" si="15"/>
        <v>0</v>
      </c>
      <c r="O30" s="119">
        <f t="shared" si="15"/>
        <v>0.67919276270006956</v>
      </c>
      <c r="P30" s="119">
        <f t="shared" si="15"/>
        <v>0.7338709677419355</v>
      </c>
      <c r="Q30" s="119">
        <f t="shared" si="15"/>
        <v>0.9391920623671155</v>
      </c>
      <c r="R30" s="119">
        <f t="shared" si="15"/>
        <v>0.97969615220786599</v>
      </c>
      <c r="S30" s="119">
        <f t="shared" ref="S30:Z30" si="16">S29/S21</f>
        <v>0.65758928571428577</v>
      </c>
      <c r="T30" s="119">
        <f t="shared" si="16"/>
        <v>1</v>
      </c>
      <c r="U30" s="119">
        <f t="shared" si="16"/>
        <v>0.19374575118966689</v>
      </c>
      <c r="V30" s="119">
        <f t="shared" si="16"/>
        <v>0.70607142857142857</v>
      </c>
      <c r="W30" s="119">
        <f t="shared" si="16"/>
        <v>0</v>
      </c>
      <c r="X30" s="119">
        <f t="shared" si="16"/>
        <v>0.21652652005174644</v>
      </c>
      <c r="Y30" s="119">
        <f t="shared" si="16"/>
        <v>0.95156915924060437</v>
      </c>
      <c r="Z30" s="120">
        <f t="shared" si="16"/>
        <v>0.9604302727621975</v>
      </c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O30" s="22"/>
      <c r="AP30" s="21">
        <f t="shared" si="0"/>
        <v>12.837714841720862</v>
      </c>
      <c r="AQ30" s="2" t="e">
        <f t="shared" si="1"/>
        <v>#DIV/0!</v>
      </c>
    </row>
    <row r="31" spans="1:43" s="5" customFormat="1" ht="30" hidden="1" customHeight="1">
      <c r="A31" s="93" t="s">
        <v>140</v>
      </c>
      <c r="B31" s="104">
        <v>81932</v>
      </c>
      <c r="C31" s="104">
        <f t="shared" si="13"/>
        <v>84259</v>
      </c>
      <c r="D31" s="89">
        <f t="shared" si="14"/>
        <v>1.0284016013279305</v>
      </c>
      <c r="E31" s="90">
        <v>21</v>
      </c>
      <c r="F31" s="130">
        <v>631</v>
      </c>
      <c r="G31" s="130">
        <v>1875</v>
      </c>
      <c r="H31" s="130">
        <v>8471</v>
      </c>
      <c r="I31" s="130">
        <v>5090</v>
      </c>
      <c r="J31" s="130">
        <v>4621</v>
      </c>
      <c r="K31" s="130">
        <v>4515</v>
      </c>
      <c r="L31" s="130">
        <v>2838</v>
      </c>
      <c r="M31" s="130">
        <v>4385</v>
      </c>
      <c r="N31" s="130">
        <v>2423</v>
      </c>
      <c r="O31" s="130">
        <v>2773</v>
      </c>
      <c r="P31" s="130">
        <v>2777</v>
      </c>
      <c r="Q31" s="130">
        <v>3720</v>
      </c>
      <c r="R31" s="130">
        <v>4459</v>
      </c>
      <c r="S31" s="130">
        <v>2652</v>
      </c>
      <c r="T31" s="130">
        <v>4348</v>
      </c>
      <c r="U31" s="130">
        <v>4506</v>
      </c>
      <c r="V31" s="130">
        <v>1054</v>
      </c>
      <c r="W31" s="130">
        <v>1557</v>
      </c>
      <c r="X31" s="130">
        <v>8190</v>
      </c>
      <c r="Y31" s="130">
        <v>8783</v>
      </c>
      <c r="Z31" s="131">
        <v>4591</v>
      </c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O31" s="22"/>
      <c r="AP31" s="21">
        <f t="shared" si="0"/>
        <v>84259</v>
      </c>
      <c r="AQ31" s="2" t="e">
        <f t="shared" si="1"/>
        <v>#DIV/0!</v>
      </c>
    </row>
    <row r="32" spans="1:43" s="5" customFormat="1" ht="31.5" hidden="1" customHeight="1">
      <c r="A32" s="95" t="s">
        <v>26</v>
      </c>
      <c r="B32" s="104"/>
      <c r="C32" s="104">
        <f t="shared" si="13"/>
        <v>0</v>
      </c>
      <c r="D32" s="89" t="e">
        <f t="shared" si="14"/>
        <v>#DIV/0!</v>
      </c>
      <c r="E32" s="9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1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O32" s="22"/>
      <c r="AP32" s="21">
        <f t="shared" si="0"/>
        <v>0</v>
      </c>
      <c r="AQ32" s="2" t="e">
        <f t="shared" si="1"/>
        <v>#DIV/0!</v>
      </c>
    </row>
    <row r="33" spans="1:49" s="5" customFormat="1" ht="30" hidden="1" customHeight="1">
      <c r="A33" s="103" t="s">
        <v>20</v>
      </c>
      <c r="B33" s="119">
        <f>B32/B31</f>
        <v>0</v>
      </c>
      <c r="C33" s="104">
        <f t="shared" si="13"/>
        <v>0</v>
      </c>
      <c r="D33" s="89" t="e">
        <f t="shared" si="14"/>
        <v>#DIV/0!</v>
      </c>
      <c r="E33" s="90"/>
      <c r="F33" s="119">
        <f>F32/F31</f>
        <v>0</v>
      </c>
      <c r="G33" s="119">
        <f t="shared" ref="G33:Z33" si="17">G32/G31</f>
        <v>0</v>
      </c>
      <c r="H33" s="119">
        <f t="shared" si="17"/>
        <v>0</v>
      </c>
      <c r="I33" s="119">
        <f t="shared" si="17"/>
        <v>0</v>
      </c>
      <c r="J33" s="119">
        <f t="shared" si="17"/>
        <v>0</v>
      </c>
      <c r="K33" s="119">
        <f t="shared" si="17"/>
        <v>0</v>
      </c>
      <c r="L33" s="119">
        <f t="shared" si="17"/>
        <v>0</v>
      </c>
      <c r="M33" s="119">
        <f t="shared" si="17"/>
        <v>0</v>
      </c>
      <c r="N33" s="119">
        <f t="shared" si="17"/>
        <v>0</v>
      </c>
      <c r="O33" s="119">
        <f t="shared" si="17"/>
        <v>0</v>
      </c>
      <c r="P33" s="119">
        <f t="shared" si="17"/>
        <v>0</v>
      </c>
      <c r="Q33" s="119">
        <f>Q32/R31</f>
        <v>0</v>
      </c>
      <c r="R33" s="119">
        <f>R32/S31</f>
        <v>0</v>
      </c>
      <c r="S33" s="119">
        <f>S32/T31</f>
        <v>0</v>
      </c>
      <c r="T33" s="119">
        <f>T32/U31</f>
        <v>0</v>
      </c>
      <c r="U33" s="119">
        <f t="shared" si="17"/>
        <v>0</v>
      </c>
      <c r="V33" s="119">
        <f t="shared" si="17"/>
        <v>0</v>
      </c>
      <c r="W33" s="119">
        <f t="shared" si="17"/>
        <v>0</v>
      </c>
      <c r="X33" s="119">
        <f t="shared" si="17"/>
        <v>0</v>
      </c>
      <c r="Y33" s="119">
        <f t="shared" si="17"/>
        <v>0</v>
      </c>
      <c r="Z33" s="120">
        <f t="shared" si="17"/>
        <v>0</v>
      </c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O33" s="22"/>
      <c r="AP33" s="21">
        <f t="shared" si="0"/>
        <v>0</v>
      </c>
      <c r="AQ33" s="2" t="e">
        <f t="shared" si="1"/>
        <v>#DIV/0!</v>
      </c>
    </row>
    <row r="34" spans="1:49" s="5" customFormat="1" ht="30" hidden="1" customHeight="1">
      <c r="A34" s="95" t="s">
        <v>27</v>
      </c>
      <c r="B34" s="104">
        <v>39441</v>
      </c>
      <c r="C34" s="104">
        <f t="shared" si="13"/>
        <v>41507</v>
      </c>
      <c r="D34" s="89">
        <f t="shared" si="14"/>
        <v>1.0523820389949545</v>
      </c>
      <c r="E34" s="90">
        <v>20</v>
      </c>
      <c r="F34" s="116">
        <v>612</v>
      </c>
      <c r="G34" s="116">
        <v>930</v>
      </c>
      <c r="H34" s="116">
        <v>7949</v>
      </c>
      <c r="I34" s="116">
        <v>1162</v>
      </c>
      <c r="J34" s="116">
        <v>302</v>
      </c>
      <c r="K34" s="116">
        <v>3850</v>
      </c>
      <c r="L34" s="116">
        <v>1500</v>
      </c>
      <c r="M34" s="116">
        <v>4385</v>
      </c>
      <c r="N34" s="116">
        <v>307</v>
      </c>
      <c r="O34" s="116">
        <v>1481</v>
      </c>
      <c r="P34" s="116">
        <v>770</v>
      </c>
      <c r="Q34" s="116">
        <v>1680</v>
      </c>
      <c r="R34" s="116"/>
      <c r="S34" s="116">
        <v>2170</v>
      </c>
      <c r="T34" s="116">
        <v>2421</v>
      </c>
      <c r="U34" s="116">
        <v>3805</v>
      </c>
      <c r="V34" s="116">
        <v>363</v>
      </c>
      <c r="W34" s="116">
        <v>373</v>
      </c>
      <c r="X34" s="116">
        <v>241</v>
      </c>
      <c r="Y34" s="116">
        <v>5830</v>
      </c>
      <c r="Z34" s="117">
        <v>1376</v>
      </c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O34" s="22">
        <v>8146</v>
      </c>
      <c r="AP34" s="21">
        <f t="shared" si="0"/>
        <v>33361</v>
      </c>
      <c r="AQ34" s="2">
        <f t="shared" si="1"/>
        <v>4.0953842376626568</v>
      </c>
    </row>
    <row r="35" spans="1:49" s="5" customFormat="1" ht="30" hidden="1" customHeight="1">
      <c r="A35" s="95" t="s">
        <v>24</v>
      </c>
      <c r="B35" s="122"/>
      <c r="C35" s="122">
        <f t="shared" ref="C35:Z35" si="18">C34/C31</f>
        <v>0.4926120651799808</v>
      </c>
      <c r="D35" s="89" t="e">
        <f t="shared" si="14"/>
        <v>#DIV/0!</v>
      </c>
      <c r="E35" s="90"/>
      <c r="F35" s="132">
        <f t="shared" si="18"/>
        <v>0.96988906497622818</v>
      </c>
      <c r="G35" s="132">
        <f t="shared" si="18"/>
        <v>0.496</v>
      </c>
      <c r="H35" s="132">
        <f t="shared" si="18"/>
        <v>0.93837799551410694</v>
      </c>
      <c r="I35" s="132">
        <f t="shared" si="18"/>
        <v>0.22829076620825148</v>
      </c>
      <c r="J35" s="132">
        <f t="shared" si="18"/>
        <v>6.5353819519584508E-2</v>
      </c>
      <c r="K35" s="132">
        <f t="shared" si="18"/>
        <v>0.8527131782945736</v>
      </c>
      <c r="L35" s="132">
        <f t="shared" si="18"/>
        <v>0.52854122621564481</v>
      </c>
      <c r="M35" s="132">
        <f t="shared" si="18"/>
        <v>1</v>
      </c>
      <c r="N35" s="132">
        <f t="shared" si="18"/>
        <v>0.12670243499793643</v>
      </c>
      <c r="O35" s="132">
        <f t="shared" si="18"/>
        <v>0.53407861521817523</v>
      </c>
      <c r="P35" s="132">
        <f t="shared" si="18"/>
        <v>0.27727763773856678</v>
      </c>
      <c r="Q35" s="132">
        <f>Q34/R31</f>
        <v>0.37676609105180536</v>
      </c>
      <c r="R35" s="132">
        <f>R34/S31</f>
        <v>0</v>
      </c>
      <c r="S35" s="132">
        <f>S34/T31</f>
        <v>0.49908003679852808</v>
      </c>
      <c r="T35" s="132">
        <f>T34/U31</f>
        <v>0.53728362183754996</v>
      </c>
      <c r="U35" s="132">
        <f t="shared" si="18"/>
        <v>0.84442964935641363</v>
      </c>
      <c r="V35" s="132">
        <f t="shared" si="18"/>
        <v>0.34440227703984821</v>
      </c>
      <c r="W35" s="132">
        <f t="shared" si="18"/>
        <v>0.23956326268464997</v>
      </c>
      <c r="X35" s="132">
        <f t="shared" si="18"/>
        <v>2.9426129426129426E-2</v>
      </c>
      <c r="Y35" s="132">
        <f t="shared" si="18"/>
        <v>0.66378230672890814</v>
      </c>
      <c r="Z35" s="133">
        <f t="shared" si="18"/>
        <v>0.2997168372903507</v>
      </c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O35" s="22"/>
      <c r="AP35" s="21">
        <f t="shared" si="0"/>
        <v>0.4926120651799808</v>
      </c>
      <c r="AQ35" s="2" t="e">
        <f t="shared" si="1"/>
        <v>#DIV/0!</v>
      </c>
    </row>
    <row r="36" spans="1:49" s="5" customFormat="1" ht="30" hidden="1" customHeight="1">
      <c r="A36" s="115" t="s">
        <v>28</v>
      </c>
      <c r="B36" s="104">
        <v>78690</v>
      </c>
      <c r="C36" s="104">
        <f>SUM(F36:Z36)</f>
        <v>62498</v>
      </c>
      <c r="D36" s="89">
        <f t="shared" si="14"/>
        <v>0.79423052484432588</v>
      </c>
      <c r="E36" s="90">
        <v>21</v>
      </c>
      <c r="F36" s="116">
        <v>612</v>
      </c>
      <c r="G36" s="116">
        <v>2036</v>
      </c>
      <c r="H36" s="116">
        <v>8474</v>
      </c>
      <c r="I36" s="116">
        <v>209</v>
      </c>
      <c r="J36" s="116">
        <v>3462</v>
      </c>
      <c r="K36" s="116">
        <v>4500</v>
      </c>
      <c r="L36" s="116">
        <v>1670</v>
      </c>
      <c r="M36" s="116">
        <v>4385</v>
      </c>
      <c r="N36" s="116">
        <v>930</v>
      </c>
      <c r="O36" s="116">
        <v>2448</v>
      </c>
      <c r="P36" s="116">
        <v>2272</v>
      </c>
      <c r="Q36" s="116">
        <v>2850</v>
      </c>
      <c r="R36" s="116">
        <v>4459</v>
      </c>
      <c r="S36" s="116">
        <v>2432</v>
      </c>
      <c r="T36" s="116">
        <v>3401</v>
      </c>
      <c r="U36" s="116">
        <v>2373</v>
      </c>
      <c r="V36" s="116">
        <v>363</v>
      </c>
      <c r="W36" s="116">
        <v>373</v>
      </c>
      <c r="X36" s="116">
        <v>1850</v>
      </c>
      <c r="Y36" s="116">
        <v>8664</v>
      </c>
      <c r="Z36" s="117">
        <v>4735</v>
      </c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O36" s="22">
        <v>5837</v>
      </c>
      <c r="AP36" s="21">
        <f t="shared" si="0"/>
        <v>56661</v>
      </c>
      <c r="AQ36" s="2">
        <f>AP36/AO36</f>
        <v>9.7072126092170627</v>
      </c>
    </row>
    <row r="37" spans="1:49" s="5" customFormat="1" ht="30" hidden="1" customHeight="1">
      <c r="A37" s="103" t="s">
        <v>24</v>
      </c>
      <c r="B37" s="118">
        <f>B36/B31</f>
        <v>0.96043060098618371</v>
      </c>
      <c r="C37" s="118">
        <f>C36/C31</f>
        <v>0.74173678776154472</v>
      </c>
      <c r="D37" s="89">
        <f t="shared" si="14"/>
        <v>0.77229607948759538</v>
      </c>
      <c r="E37" s="90"/>
      <c r="F37" s="119">
        <f>F36/F31</f>
        <v>0.96988906497622818</v>
      </c>
      <c r="G37" s="119">
        <f t="shared" ref="G37:Z37" si="19">G36/G31</f>
        <v>1.0858666666666668</v>
      </c>
      <c r="H37" s="119">
        <f t="shared" si="19"/>
        <v>1.0003541494510684</v>
      </c>
      <c r="I37" s="119">
        <f t="shared" si="19"/>
        <v>4.1060903732809427E-2</v>
      </c>
      <c r="J37" s="119">
        <f t="shared" si="19"/>
        <v>0.74918848734040255</v>
      </c>
      <c r="K37" s="119">
        <f t="shared" si="19"/>
        <v>0.99667774086378735</v>
      </c>
      <c r="L37" s="119">
        <f t="shared" si="19"/>
        <v>0.5884425651867512</v>
      </c>
      <c r="M37" s="119">
        <f t="shared" si="19"/>
        <v>1</v>
      </c>
      <c r="N37" s="119">
        <f t="shared" si="19"/>
        <v>0.38382170862567067</v>
      </c>
      <c r="O37" s="119">
        <f t="shared" si="19"/>
        <v>0.88279841327082587</v>
      </c>
      <c r="P37" s="119">
        <f t="shared" si="19"/>
        <v>0.81814908174288803</v>
      </c>
      <c r="Q37" s="119">
        <f t="shared" si="19"/>
        <v>0.7661290322580645</v>
      </c>
      <c r="R37" s="119">
        <f t="shared" si="19"/>
        <v>1</v>
      </c>
      <c r="S37" s="119">
        <f t="shared" si="19"/>
        <v>0.9170437405731523</v>
      </c>
      <c r="T37" s="119">
        <f t="shared" si="19"/>
        <v>0.78219871205151792</v>
      </c>
      <c r="U37" s="119">
        <f t="shared" si="19"/>
        <v>0.52663115845539277</v>
      </c>
      <c r="V37" s="119">
        <f t="shared" si="19"/>
        <v>0.34440227703984821</v>
      </c>
      <c r="W37" s="119">
        <f t="shared" si="19"/>
        <v>0.23956326268464997</v>
      </c>
      <c r="X37" s="119">
        <f t="shared" si="19"/>
        <v>0.22588522588522589</v>
      </c>
      <c r="Y37" s="119">
        <f t="shared" si="19"/>
        <v>0.98645109871342362</v>
      </c>
      <c r="Z37" s="120">
        <f t="shared" si="19"/>
        <v>1.0313657155303855</v>
      </c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36"/>
      <c r="AM37" s="36"/>
      <c r="AN37" s="18"/>
      <c r="AO37" s="16"/>
      <c r="AP37" s="21">
        <f t="shared" si="0"/>
        <v>0.74173678776154472</v>
      </c>
      <c r="AQ37" s="2" t="e">
        <f t="shared" si="1"/>
        <v>#DIV/0!</v>
      </c>
    </row>
    <row r="38" spans="1:49" s="5" customFormat="1" ht="30" hidden="1" customHeight="1">
      <c r="A38" s="112" t="s">
        <v>29</v>
      </c>
      <c r="B38" s="104"/>
      <c r="C38" s="121">
        <f>SUM(F38:Z38)</f>
        <v>0</v>
      </c>
      <c r="D38" s="89" t="e">
        <f t="shared" si="14"/>
        <v>#DIV/0!</v>
      </c>
      <c r="E38" s="90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6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O38" s="22"/>
      <c r="AP38" s="21">
        <f t="shared" si="0"/>
        <v>0</v>
      </c>
      <c r="AQ38" s="2" t="e">
        <f t="shared" si="1"/>
        <v>#DIV/0!</v>
      </c>
    </row>
    <row r="39" spans="1:49" s="5" customFormat="1" ht="30" hidden="1" customHeight="1">
      <c r="A39" s="115" t="s">
        <v>30</v>
      </c>
      <c r="B39" s="104">
        <v>189948</v>
      </c>
      <c r="C39" s="104">
        <f>SUM(F39:Z39)</f>
        <v>160028</v>
      </c>
      <c r="D39" s="89">
        <f t="shared" si="14"/>
        <v>0.842483205930044</v>
      </c>
      <c r="E39" s="90">
        <v>21</v>
      </c>
      <c r="F39" s="116">
        <v>13500</v>
      </c>
      <c r="G39" s="116">
        <v>5200</v>
      </c>
      <c r="H39" s="116">
        <v>16840</v>
      </c>
      <c r="I39" s="116">
        <v>6850</v>
      </c>
      <c r="J39" s="116">
        <v>3777</v>
      </c>
      <c r="K39" s="116">
        <v>4540</v>
      </c>
      <c r="L39" s="116">
        <v>4306</v>
      </c>
      <c r="M39" s="116">
        <v>10238</v>
      </c>
      <c r="N39" s="116">
        <v>3002</v>
      </c>
      <c r="O39" s="116">
        <v>3786</v>
      </c>
      <c r="P39" s="116">
        <v>2574</v>
      </c>
      <c r="Q39" s="116">
        <v>8200</v>
      </c>
      <c r="R39" s="116">
        <v>12344</v>
      </c>
      <c r="S39" s="116">
        <v>5450</v>
      </c>
      <c r="T39" s="116">
        <v>10518</v>
      </c>
      <c r="U39" s="116">
        <v>6413</v>
      </c>
      <c r="V39" s="116">
        <v>6677</v>
      </c>
      <c r="W39" s="116">
        <v>2150</v>
      </c>
      <c r="X39" s="116">
        <v>2900</v>
      </c>
      <c r="Y39" s="116">
        <v>25343</v>
      </c>
      <c r="Z39" s="117">
        <v>5420</v>
      </c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O39" s="22">
        <v>1757</v>
      </c>
      <c r="AP39" s="21">
        <f t="shared" si="0"/>
        <v>158271</v>
      </c>
      <c r="AQ39" s="2">
        <f t="shared" si="1"/>
        <v>90.080250426863969</v>
      </c>
    </row>
    <row r="40" spans="1:49" s="5" customFormat="1" ht="30" hidden="1" customHeight="1">
      <c r="A40" s="103" t="s">
        <v>31</v>
      </c>
      <c r="B40" s="118"/>
      <c r="C40" s="118" t="e">
        <f>C39/C38</f>
        <v>#DIV/0!</v>
      </c>
      <c r="D40" s="89" t="e">
        <f t="shared" si="14"/>
        <v>#DIV/0!</v>
      </c>
      <c r="E40" s="90"/>
      <c r="F40" s="119" t="e">
        <f>F39/F38</f>
        <v>#DIV/0!</v>
      </c>
      <c r="G40" s="119" t="e">
        <f t="shared" ref="G40:Z40" si="20">G39/G38</f>
        <v>#DIV/0!</v>
      </c>
      <c r="H40" s="119" t="e">
        <f t="shared" si="20"/>
        <v>#DIV/0!</v>
      </c>
      <c r="I40" s="119" t="e">
        <f t="shared" si="20"/>
        <v>#DIV/0!</v>
      </c>
      <c r="J40" s="119" t="e">
        <f t="shared" si="20"/>
        <v>#DIV/0!</v>
      </c>
      <c r="K40" s="119" t="e">
        <f t="shared" si="20"/>
        <v>#DIV/0!</v>
      </c>
      <c r="L40" s="119" t="e">
        <f t="shared" si="20"/>
        <v>#DIV/0!</v>
      </c>
      <c r="M40" s="119" t="e">
        <f t="shared" si="20"/>
        <v>#DIV/0!</v>
      </c>
      <c r="N40" s="119" t="e">
        <f t="shared" si="20"/>
        <v>#DIV/0!</v>
      </c>
      <c r="O40" s="119" t="e">
        <f t="shared" si="20"/>
        <v>#DIV/0!</v>
      </c>
      <c r="P40" s="119" t="e">
        <f t="shared" si="20"/>
        <v>#DIV/0!</v>
      </c>
      <c r="Q40" s="119" t="e">
        <f t="shared" si="20"/>
        <v>#DIV/0!</v>
      </c>
      <c r="R40" s="119" t="e">
        <f t="shared" si="20"/>
        <v>#DIV/0!</v>
      </c>
      <c r="S40" s="119" t="e">
        <f t="shared" si="20"/>
        <v>#DIV/0!</v>
      </c>
      <c r="T40" s="119" t="e">
        <f t="shared" si="20"/>
        <v>#DIV/0!</v>
      </c>
      <c r="U40" s="119" t="e">
        <f t="shared" si="20"/>
        <v>#DIV/0!</v>
      </c>
      <c r="V40" s="119" t="e">
        <f t="shared" si="20"/>
        <v>#DIV/0!</v>
      </c>
      <c r="W40" s="119" t="e">
        <f t="shared" si="20"/>
        <v>#DIV/0!</v>
      </c>
      <c r="X40" s="119" t="e">
        <f t="shared" si="20"/>
        <v>#DIV/0!</v>
      </c>
      <c r="Y40" s="119" t="e">
        <f t="shared" si="20"/>
        <v>#DIV/0!</v>
      </c>
      <c r="Z40" s="120" t="e">
        <f t="shared" si="20"/>
        <v>#DIV/0!</v>
      </c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O40" s="22"/>
      <c r="AP40" s="21" t="e">
        <f t="shared" si="0"/>
        <v>#DIV/0!</v>
      </c>
      <c r="AQ40" s="2" t="e">
        <f t="shared" si="1"/>
        <v>#DIV/0!</v>
      </c>
    </row>
    <row r="41" spans="1:49" s="5" customFormat="1" ht="30" hidden="1" customHeight="1">
      <c r="A41" s="137" t="s">
        <v>32</v>
      </c>
      <c r="B41" s="104">
        <v>174978</v>
      </c>
      <c r="C41" s="104">
        <f>SUM(F41:Z41)</f>
        <v>135847</v>
      </c>
      <c r="D41" s="89">
        <f t="shared" si="14"/>
        <v>0.77636617174730538</v>
      </c>
      <c r="E41" s="90">
        <v>20</v>
      </c>
      <c r="F41" s="116">
        <v>10000</v>
      </c>
      <c r="G41" s="116">
        <v>5896</v>
      </c>
      <c r="H41" s="116">
        <v>14375</v>
      </c>
      <c r="I41" s="116">
        <v>6615</v>
      </c>
      <c r="J41" s="116">
        <v>3268</v>
      </c>
      <c r="K41" s="116">
        <v>4110</v>
      </c>
      <c r="L41" s="116">
        <v>3097</v>
      </c>
      <c r="M41" s="116">
        <v>9518</v>
      </c>
      <c r="N41" s="116">
        <v>1471</v>
      </c>
      <c r="O41" s="116">
        <v>3836</v>
      </c>
      <c r="P41" s="116">
        <v>2653</v>
      </c>
      <c r="Q41" s="116">
        <v>6250</v>
      </c>
      <c r="R41" s="116">
        <v>14823</v>
      </c>
      <c r="S41" s="116">
        <v>1399</v>
      </c>
      <c r="T41" s="116">
        <v>10885</v>
      </c>
      <c r="U41" s="116"/>
      <c r="V41" s="116">
        <v>4068</v>
      </c>
      <c r="W41" s="116">
        <v>2150</v>
      </c>
      <c r="X41" s="116">
        <v>2670</v>
      </c>
      <c r="Y41" s="116">
        <v>23343</v>
      </c>
      <c r="Z41" s="117">
        <v>5420</v>
      </c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O41" s="22">
        <v>261</v>
      </c>
      <c r="AP41" s="21">
        <f t="shared" si="0"/>
        <v>135586</v>
      </c>
      <c r="AQ41" s="2">
        <f t="shared" si="1"/>
        <v>519.48659003831415</v>
      </c>
    </row>
    <row r="42" spans="1:49" s="2" customFormat="1" ht="31.5" hidden="1" customHeight="1">
      <c r="A42" s="93" t="s">
        <v>113</v>
      </c>
      <c r="B42" s="104">
        <v>222814</v>
      </c>
      <c r="C42" s="104">
        <f>SUM(F42:Z42)</f>
        <v>220897.8</v>
      </c>
      <c r="D42" s="89">
        <f t="shared" si="14"/>
        <v>0.99140000179521925</v>
      </c>
      <c r="E42" s="90"/>
      <c r="F42" s="91">
        <v>21387</v>
      </c>
      <c r="G42" s="91">
        <v>6370</v>
      </c>
      <c r="H42" s="91">
        <v>14804</v>
      </c>
      <c r="I42" s="91">
        <v>11519</v>
      </c>
      <c r="J42" s="91">
        <v>6216</v>
      </c>
      <c r="K42" s="91">
        <v>14257</v>
      </c>
      <c r="L42" s="91">
        <v>7235</v>
      </c>
      <c r="M42" s="91">
        <v>11166</v>
      </c>
      <c r="N42" s="91">
        <v>10677</v>
      </c>
      <c r="O42" s="91">
        <f>SUM(O46:O51)</f>
        <v>3874.8</v>
      </c>
      <c r="P42" s="91">
        <v>6645</v>
      </c>
      <c r="Q42" s="91">
        <v>10016</v>
      </c>
      <c r="R42" s="91">
        <v>13361</v>
      </c>
      <c r="S42" s="91">
        <v>13059</v>
      </c>
      <c r="T42" s="91">
        <v>11222</v>
      </c>
      <c r="U42" s="91">
        <v>9636</v>
      </c>
      <c r="V42" s="91">
        <v>8357</v>
      </c>
      <c r="W42" s="91">
        <v>4627</v>
      </c>
      <c r="X42" s="91">
        <v>8804</v>
      </c>
      <c r="Y42" s="91">
        <v>18008</v>
      </c>
      <c r="Z42" s="92">
        <v>9657</v>
      </c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6"/>
      <c r="AO42" s="13"/>
      <c r="AP42" s="21">
        <f t="shared" si="0"/>
        <v>220897.8</v>
      </c>
      <c r="AQ42" s="2" t="e">
        <f t="shared" si="1"/>
        <v>#DIV/0!</v>
      </c>
    </row>
    <row r="43" spans="1:49" s="2" customFormat="1" ht="50.25" customHeight="1">
      <c r="A43" s="93" t="s">
        <v>144</v>
      </c>
      <c r="B43" s="104">
        <v>13687</v>
      </c>
      <c r="C43" s="104">
        <f>SUM(F43:AK43)</f>
        <v>13358.6</v>
      </c>
      <c r="D43" s="138">
        <f>C43/B43*100</f>
        <v>97.60064294586104</v>
      </c>
      <c r="E43" s="139">
        <v>21</v>
      </c>
      <c r="F43" s="139">
        <v>741</v>
      </c>
      <c r="G43" s="139">
        <v>533</v>
      </c>
      <c r="H43" s="139">
        <v>786</v>
      </c>
      <c r="I43" s="139">
        <v>385</v>
      </c>
      <c r="J43" s="139">
        <v>783</v>
      </c>
      <c r="K43" s="139">
        <v>500</v>
      </c>
      <c r="L43" s="139">
        <v>3216</v>
      </c>
      <c r="M43" s="139">
        <v>292</v>
      </c>
      <c r="N43" s="139">
        <v>319</v>
      </c>
      <c r="O43" s="139">
        <v>141</v>
      </c>
      <c r="P43" s="139">
        <v>470</v>
      </c>
      <c r="Q43" s="139">
        <v>202</v>
      </c>
      <c r="R43" s="139">
        <v>420</v>
      </c>
      <c r="S43" s="139">
        <v>420</v>
      </c>
      <c r="T43" s="139"/>
      <c r="U43" s="139">
        <v>120</v>
      </c>
      <c r="V43" s="139">
        <v>65</v>
      </c>
      <c r="W43" s="139">
        <v>384</v>
      </c>
      <c r="X43" s="139">
        <v>393</v>
      </c>
      <c r="Y43" s="139">
        <v>585</v>
      </c>
      <c r="Z43" s="140">
        <v>342</v>
      </c>
      <c r="AA43" s="141">
        <v>420</v>
      </c>
      <c r="AB43" s="141">
        <v>55</v>
      </c>
      <c r="AC43" s="141">
        <v>142</v>
      </c>
      <c r="AD43" s="141">
        <v>224</v>
      </c>
      <c r="AE43" s="141">
        <v>100</v>
      </c>
      <c r="AF43" s="141">
        <v>105</v>
      </c>
      <c r="AG43" s="141">
        <v>100</v>
      </c>
      <c r="AH43" s="141">
        <v>70</v>
      </c>
      <c r="AI43" s="141">
        <v>145</v>
      </c>
      <c r="AJ43" s="141">
        <v>9</v>
      </c>
      <c r="AK43" s="141">
        <v>891.6</v>
      </c>
      <c r="AL43" s="44"/>
      <c r="AO43" s="13">
        <v>166</v>
      </c>
      <c r="AP43" s="21">
        <f t="shared" si="0"/>
        <v>13192.6</v>
      </c>
      <c r="AQ43" s="2">
        <f t="shared" si="1"/>
        <v>79.473493975903622</v>
      </c>
      <c r="AW43" s="29"/>
    </row>
    <row r="44" spans="1:49" s="2" customFormat="1" ht="30" hidden="1" customHeight="1">
      <c r="A44" s="142" t="s">
        <v>129</v>
      </c>
      <c r="B44" s="104"/>
      <c r="C44" s="104">
        <f>SUM(F44:Z44)</f>
        <v>457</v>
      </c>
      <c r="D44" s="89" t="e">
        <f t="shared" si="14"/>
        <v>#DIV/0!</v>
      </c>
      <c r="E44" s="90"/>
      <c r="F44" s="88"/>
      <c r="G44" s="88"/>
      <c r="H44" s="88"/>
      <c r="I44" s="88"/>
      <c r="J44" s="88"/>
      <c r="K44" s="88"/>
      <c r="L44" s="88"/>
      <c r="M44" s="88">
        <v>457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143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45"/>
      <c r="AO44" s="13"/>
      <c r="AP44" s="21">
        <f t="shared" si="0"/>
        <v>457</v>
      </c>
      <c r="AQ44" s="2" t="e">
        <f t="shared" si="1"/>
        <v>#DIV/0!</v>
      </c>
    </row>
    <row r="45" spans="1:49" s="2" customFormat="1" ht="30" hidden="1" customHeight="1">
      <c r="A45" s="103" t="s">
        <v>31</v>
      </c>
      <c r="B45" s="144"/>
      <c r="C45" s="144">
        <f>C43/C42</f>
        <v>6.0474119706036007E-2</v>
      </c>
      <c r="D45" s="89" t="e">
        <f t="shared" si="14"/>
        <v>#DIV/0!</v>
      </c>
      <c r="E45" s="90"/>
      <c r="F45" s="144">
        <f>F43/F42</f>
        <v>3.4647215598260624E-2</v>
      </c>
      <c r="G45" s="144">
        <f t="shared" ref="G45:Z45" si="21">G43/G42</f>
        <v>8.3673469387755106E-2</v>
      </c>
      <c r="H45" s="144">
        <f t="shared" si="21"/>
        <v>5.3093758443663874E-2</v>
      </c>
      <c r="I45" s="144">
        <f t="shared" si="21"/>
        <v>3.3423040194461323E-2</v>
      </c>
      <c r="J45" s="144">
        <f t="shared" si="21"/>
        <v>0.12596525096525096</v>
      </c>
      <c r="K45" s="144">
        <f t="shared" si="21"/>
        <v>3.5070491688293473E-2</v>
      </c>
      <c r="L45" s="144">
        <f t="shared" si="21"/>
        <v>0.44450587422252935</v>
      </c>
      <c r="M45" s="144">
        <f t="shared" si="21"/>
        <v>2.61508149740283E-2</v>
      </c>
      <c r="N45" s="144">
        <f t="shared" si="21"/>
        <v>2.987730635946427E-2</v>
      </c>
      <c r="O45" s="144">
        <f t="shared" si="21"/>
        <v>3.638897491483431E-2</v>
      </c>
      <c r="P45" s="144">
        <f t="shared" si="21"/>
        <v>7.0729872084273893E-2</v>
      </c>
      <c r="Q45" s="144">
        <f t="shared" si="21"/>
        <v>2.016773162939297E-2</v>
      </c>
      <c r="R45" s="144">
        <f t="shared" si="21"/>
        <v>3.1434772846343835E-2</v>
      </c>
      <c r="S45" s="144">
        <f t="shared" si="21"/>
        <v>3.2161727544222377E-2</v>
      </c>
      <c r="T45" s="144">
        <f t="shared" si="21"/>
        <v>0</v>
      </c>
      <c r="U45" s="144">
        <f t="shared" si="21"/>
        <v>1.2453300124533001E-2</v>
      </c>
      <c r="V45" s="144">
        <f t="shared" si="21"/>
        <v>7.7779107335168123E-3</v>
      </c>
      <c r="W45" s="144">
        <f t="shared" si="21"/>
        <v>8.299113896693322E-2</v>
      </c>
      <c r="X45" s="144">
        <f t="shared" si="21"/>
        <v>4.4638800545206726E-2</v>
      </c>
      <c r="Y45" s="144">
        <f t="shared" si="21"/>
        <v>3.2485561972456688E-2</v>
      </c>
      <c r="Z45" s="145">
        <f t="shared" si="21"/>
        <v>3.5414725069897485E-2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46"/>
      <c r="AO45" s="13"/>
      <c r="AP45" s="21">
        <f t="shared" si="0"/>
        <v>6.0474119706036007E-2</v>
      </c>
      <c r="AQ45" s="2" t="e">
        <f t="shared" si="1"/>
        <v>#DIV/0!</v>
      </c>
      <c r="AW45" s="2">
        <v>301400</v>
      </c>
    </row>
    <row r="46" spans="1:49" s="2" customFormat="1" ht="30" hidden="1" customHeight="1">
      <c r="A46" s="103" t="s">
        <v>112</v>
      </c>
      <c r="B46" s="104"/>
      <c r="C46" s="104">
        <f>SUM(F46:Z46)</f>
        <v>84487.6</v>
      </c>
      <c r="D46" s="89" t="e">
        <f t="shared" si="14"/>
        <v>#DIV/0!</v>
      </c>
      <c r="E46" s="90">
        <v>21</v>
      </c>
      <c r="F46" s="146">
        <v>13006</v>
      </c>
      <c r="G46" s="146">
        <v>2826</v>
      </c>
      <c r="H46" s="146">
        <v>5587</v>
      </c>
      <c r="I46" s="146">
        <v>4721.6000000000004</v>
      </c>
      <c r="J46" s="146">
        <v>2313</v>
      </c>
      <c r="K46" s="146">
        <v>7002</v>
      </c>
      <c r="L46" s="146">
        <v>3073</v>
      </c>
      <c r="M46" s="146">
        <v>3531</v>
      </c>
      <c r="N46" s="146">
        <v>2860</v>
      </c>
      <c r="O46" s="146">
        <v>1047</v>
      </c>
      <c r="P46" s="146">
        <v>940</v>
      </c>
      <c r="Q46" s="146">
        <v>2818</v>
      </c>
      <c r="R46" s="146">
        <v>5914</v>
      </c>
      <c r="S46" s="146">
        <v>6043</v>
      </c>
      <c r="T46" s="146">
        <v>3526</v>
      </c>
      <c r="U46" s="146">
        <v>1957</v>
      </c>
      <c r="V46" s="146">
        <v>2990</v>
      </c>
      <c r="W46" s="146">
        <v>1069</v>
      </c>
      <c r="X46" s="146">
        <v>1585</v>
      </c>
      <c r="Y46" s="146">
        <v>7689</v>
      </c>
      <c r="Z46" s="147">
        <v>3990</v>
      </c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46"/>
      <c r="AO46" s="13"/>
      <c r="AP46" s="21">
        <f t="shared" si="0"/>
        <v>84487.6</v>
      </c>
      <c r="AQ46" s="2" t="e">
        <f t="shared" si="1"/>
        <v>#DIV/0!</v>
      </c>
      <c r="AV46" s="29"/>
      <c r="AW46" s="31">
        <f>AW43/AW45</f>
        <v>0</v>
      </c>
    </row>
    <row r="47" spans="1:49" s="2" customFormat="1" ht="30" hidden="1" customHeight="1">
      <c r="A47" s="103" t="s">
        <v>33</v>
      </c>
      <c r="B47" s="104"/>
      <c r="C47" s="104">
        <f>SUM(F47:Z47)</f>
        <v>78221</v>
      </c>
      <c r="D47" s="89" t="e">
        <f t="shared" si="14"/>
        <v>#DIV/0!</v>
      </c>
      <c r="E47" s="90">
        <v>21</v>
      </c>
      <c r="F47" s="121">
        <v>392</v>
      </c>
      <c r="G47" s="121">
        <v>2066</v>
      </c>
      <c r="H47" s="121">
        <v>6975</v>
      </c>
      <c r="I47" s="121">
        <v>7149</v>
      </c>
      <c r="J47" s="121">
        <v>2723</v>
      </c>
      <c r="K47" s="121">
        <v>3788</v>
      </c>
      <c r="L47" s="121">
        <v>2142</v>
      </c>
      <c r="M47" s="121">
        <v>4937</v>
      </c>
      <c r="N47" s="121">
        <v>2992</v>
      </c>
      <c r="O47" s="121">
        <v>1590</v>
      </c>
      <c r="P47" s="121">
        <v>2491</v>
      </c>
      <c r="Q47" s="121">
        <v>3795</v>
      </c>
      <c r="R47" s="121">
        <v>3377</v>
      </c>
      <c r="S47" s="121">
        <v>4121</v>
      </c>
      <c r="T47" s="121">
        <v>5352</v>
      </c>
      <c r="U47" s="121">
        <v>3565</v>
      </c>
      <c r="V47" s="121">
        <v>2827</v>
      </c>
      <c r="W47" s="121">
        <v>2104</v>
      </c>
      <c r="X47" s="121">
        <v>4606</v>
      </c>
      <c r="Y47" s="121">
        <v>6739</v>
      </c>
      <c r="Z47" s="148">
        <v>4490</v>
      </c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46"/>
      <c r="AO47" s="13">
        <v>166</v>
      </c>
      <c r="AP47" s="21">
        <f t="shared" si="0"/>
        <v>78055</v>
      </c>
      <c r="AQ47" s="2">
        <f t="shared" si="1"/>
        <v>470.21084337349396</v>
      </c>
      <c r="AS47" s="32"/>
      <c r="AV47" s="29"/>
    </row>
    <row r="48" spans="1:49" s="2" customFormat="1" ht="30" hidden="1" customHeight="1">
      <c r="A48" s="103" t="s">
        <v>34</v>
      </c>
      <c r="B48" s="104"/>
      <c r="C48" s="104">
        <f t="shared" ref="C48:C50" si="22">SUM(F48:Z48)</f>
        <v>924</v>
      </c>
      <c r="D48" s="89" t="e">
        <f t="shared" si="14"/>
        <v>#DIV/0!</v>
      </c>
      <c r="E48" s="90"/>
      <c r="F48" s="146">
        <v>284</v>
      </c>
      <c r="G48" s="146"/>
      <c r="H48" s="146">
        <v>50</v>
      </c>
      <c r="I48" s="146">
        <v>200</v>
      </c>
      <c r="J48" s="146"/>
      <c r="K48" s="146"/>
      <c r="L48" s="146"/>
      <c r="M48" s="146"/>
      <c r="N48" s="146">
        <v>110</v>
      </c>
      <c r="O48" s="146"/>
      <c r="P48" s="146"/>
      <c r="Q48" s="146"/>
      <c r="R48" s="146"/>
      <c r="S48" s="146"/>
      <c r="T48" s="146">
        <v>225</v>
      </c>
      <c r="U48" s="146"/>
      <c r="V48" s="146">
        <v>55</v>
      </c>
      <c r="W48" s="146"/>
      <c r="X48" s="146"/>
      <c r="Y48" s="146"/>
      <c r="Z48" s="147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46"/>
      <c r="AO48" s="13"/>
      <c r="AP48" s="21">
        <f t="shared" si="0"/>
        <v>924</v>
      </c>
      <c r="AQ48" s="2" t="e">
        <f t="shared" si="1"/>
        <v>#DIV/0!</v>
      </c>
      <c r="AS48" s="29"/>
    </row>
    <row r="49" spans="1:43" s="2" customFormat="1" ht="30" hidden="1" customHeight="1">
      <c r="A49" s="103" t="s">
        <v>35</v>
      </c>
      <c r="B49" s="104"/>
      <c r="C49" s="104">
        <f t="shared" si="22"/>
        <v>1025</v>
      </c>
      <c r="D49" s="89" t="e">
        <f t="shared" si="14"/>
        <v>#DIV/0!</v>
      </c>
      <c r="E49" s="90">
        <v>2</v>
      </c>
      <c r="F49" s="146">
        <v>224</v>
      </c>
      <c r="G49" s="146">
        <v>24</v>
      </c>
      <c r="H49" s="146">
        <v>154</v>
      </c>
      <c r="I49" s="146">
        <v>50</v>
      </c>
      <c r="J49" s="146"/>
      <c r="K49" s="146"/>
      <c r="L49" s="146"/>
      <c r="M49" s="146"/>
      <c r="N49" s="146"/>
      <c r="O49" s="146"/>
      <c r="P49" s="146"/>
      <c r="Q49" s="146"/>
      <c r="R49" s="146">
        <v>76</v>
      </c>
      <c r="S49" s="146"/>
      <c r="T49" s="146"/>
      <c r="U49" s="146"/>
      <c r="V49" s="146">
        <v>165</v>
      </c>
      <c r="W49" s="146">
        <v>100</v>
      </c>
      <c r="X49" s="146"/>
      <c r="Y49" s="146">
        <v>232</v>
      </c>
      <c r="Z49" s="147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46"/>
      <c r="AO49" s="13"/>
      <c r="AP49" s="21">
        <f t="shared" si="0"/>
        <v>1025</v>
      </c>
      <c r="AQ49" s="2" t="e">
        <f t="shared" si="1"/>
        <v>#DIV/0!</v>
      </c>
    </row>
    <row r="50" spans="1:43" s="2" customFormat="1" ht="30" hidden="1" customHeight="1">
      <c r="A50" s="103" t="s">
        <v>142</v>
      </c>
      <c r="B50" s="104"/>
      <c r="C50" s="104">
        <f t="shared" si="22"/>
        <v>11322</v>
      </c>
      <c r="D50" s="89"/>
      <c r="E50" s="90">
        <v>18</v>
      </c>
      <c r="F50" s="146">
        <v>100</v>
      </c>
      <c r="G50" s="146">
        <v>395</v>
      </c>
      <c r="H50" s="146">
        <v>1028</v>
      </c>
      <c r="I50" s="146">
        <v>114</v>
      </c>
      <c r="J50" s="146">
        <v>646</v>
      </c>
      <c r="K50" s="146">
        <v>595</v>
      </c>
      <c r="L50" s="146">
        <v>589</v>
      </c>
      <c r="M50" s="146">
        <v>1184</v>
      </c>
      <c r="N50" s="146">
        <v>240</v>
      </c>
      <c r="O50" s="146">
        <v>552</v>
      </c>
      <c r="P50" s="146">
        <v>418</v>
      </c>
      <c r="Q50" s="146">
        <v>1120</v>
      </c>
      <c r="R50" s="146">
        <v>827</v>
      </c>
      <c r="S50" s="146">
        <v>254</v>
      </c>
      <c r="T50" s="146">
        <v>70</v>
      </c>
      <c r="U50" s="146">
        <v>262</v>
      </c>
      <c r="V50" s="146">
        <v>628</v>
      </c>
      <c r="W50" s="146">
        <v>434</v>
      </c>
      <c r="X50" s="146">
        <v>774</v>
      </c>
      <c r="Y50" s="146">
        <v>612</v>
      </c>
      <c r="Z50" s="149">
        <v>480</v>
      </c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46"/>
      <c r="AO50" s="13"/>
      <c r="AP50" s="21"/>
    </row>
    <row r="51" spans="1:43" s="2" customFormat="1" ht="30" hidden="1" customHeight="1">
      <c r="A51" s="103" t="s">
        <v>36</v>
      </c>
      <c r="B51" s="104"/>
      <c r="C51" s="104">
        <f>SUM(F51:Z51)</f>
        <v>20864.8</v>
      </c>
      <c r="D51" s="89" t="e">
        <f t="shared" si="14"/>
        <v>#DIV/0!</v>
      </c>
      <c r="E51" s="90">
        <v>21</v>
      </c>
      <c r="F51" s="121">
        <v>253</v>
      </c>
      <c r="G51" s="121">
        <v>735</v>
      </c>
      <c r="H51" s="121">
        <v>980</v>
      </c>
      <c r="I51" s="121">
        <v>1112</v>
      </c>
      <c r="J51" s="121">
        <v>1840</v>
      </c>
      <c r="K51" s="121">
        <v>540</v>
      </c>
      <c r="L51" s="121">
        <v>492</v>
      </c>
      <c r="M51" s="121">
        <v>391</v>
      </c>
      <c r="N51" s="121">
        <v>2436</v>
      </c>
      <c r="O51" s="121">
        <v>685.8</v>
      </c>
      <c r="P51" s="121">
        <v>350</v>
      </c>
      <c r="Q51" s="121">
        <v>973</v>
      </c>
      <c r="R51" s="121">
        <v>714</v>
      </c>
      <c r="S51" s="121">
        <v>296</v>
      </c>
      <c r="T51" s="121">
        <v>2124</v>
      </c>
      <c r="U51" s="121">
        <v>1884</v>
      </c>
      <c r="V51" s="121">
        <v>1126</v>
      </c>
      <c r="W51" s="121">
        <v>65</v>
      </c>
      <c r="X51" s="121">
        <v>1023</v>
      </c>
      <c r="Y51" s="121">
        <v>2665</v>
      </c>
      <c r="Z51" s="148">
        <v>180</v>
      </c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46"/>
      <c r="AO51" s="13"/>
      <c r="AP51" s="21">
        <f t="shared" ref="AP51:AP74" si="23">C51-AO51</f>
        <v>20864.8</v>
      </c>
      <c r="AQ51" s="2" t="e">
        <f t="shared" si="1"/>
        <v>#DIV/0!</v>
      </c>
    </row>
    <row r="52" spans="1:43" s="2" customFormat="1" ht="30" hidden="1" customHeight="1">
      <c r="A52" s="142" t="s">
        <v>207</v>
      </c>
      <c r="B52" s="104"/>
      <c r="C52" s="104">
        <f t="shared" ref="C52:C65" si="24">SUM(F52:Z52)</f>
        <v>0</v>
      </c>
      <c r="D52" s="89" t="e">
        <f t="shared" si="14"/>
        <v>#DIV/0!</v>
      </c>
      <c r="E52" s="90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7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46"/>
      <c r="AO52" s="13"/>
      <c r="AP52" s="21">
        <f t="shared" si="23"/>
        <v>0</v>
      </c>
      <c r="AQ52" s="2" t="e">
        <f t="shared" si="1"/>
        <v>#DIV/0!</v>
      </c>
    </row>
    <row r="53" spans="1:43" s="2" customFormat="1" ht="30" hidden="1" customHeight="1" outlineLevel="1">
      <c r="A53" s="142" t="s">
        <v>114</v>
      </c>
      <c r="B53" s="104"/>
      <c r="C53" s="104">
        <f>SUM(F53:Z53)</f>
        <v>208939</v>
      </c>
      <c r="D53" s="89" t="e">
        <f t="shared" si="14"/>
        <v>#DIV/0!</v>
      </c>
      <c r="E53" s="90">
        <v>6</v>
      </c>
      <c r="F53" s="146">
        <v>14982</v>
      </c>
      <c r="G53" s="146">
        <v>7828</v>
      </c>
      <c r="H53" s="146">
        <v>13950</v>
      </c>
      <c r="I53" s="146">
        <v>12500</v>
      </c>
      <c r="J53" s="146">
        <v>4932</v>
      </c>
      <c r="K53" s="146">
        <v>9500</v>
      </c>
      <c r="L53" s="146">
        <v>10197</v>
      </c>
      <c r="M53" s="146">
        <v>8377</v>
      </c>
      <c r="N53" s="146">
        <v>11079</v>
      </c>
      <c r="O53" s="146">
        <v>5529</v>
      </c>
      <c r="P53" s="146">
        <v>2075</v>
      </c>
      <c r="Q53" s="146">
        <v>9320</v>
      </c>
      <c r="R53" s="146">
        <v>18882</v>
      </c>
      <c r="S53" s="146">
        <v>10714</v>
      </c>
      <c r="T53" s="146">
        <v>17327</v>
      </c>
      <c r="U53" s="146">
        <v>4347</v>
      </c>
      <c r="V53" s="146">
        <v>6051</v>
      </c>
      <c r="W53" s="146">
        <v>3092</v>
      </c>
      <c r="X53" s="146">
        <v>6947</v>
      </c>
      <c r="Y53" s="146">
        <v>21530</v>
      </c>
      <c r="Z53" s="147">
        <v>9780</v>
      </c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46"/>
      <c r="AO53" s="13"/>
      <c r="AP53" s="21">
        <f t="shared" si="23"/>
        <v>208939</v>
      </c>
      <c r="AQ53" s="2" t="e">
        <f t="shared" si="1"/>
        <v>#DIV/0!</v>
      </c>
    </row>
    <row r="54" spans="1:43" s="2" customFormat="1" ht="30" hidden="1" customHeight="1" outlineLevel="1">
      <c r="A54" s="142" t="s">
        <v>115</v>
      </c>
      <c r="B54" s="104"/>
      <c r="C54" s="104">
        <f>SUM(F54:Z54)</f>
        <v>170344</v>
      </c>
      <c r="D54" s="89" t="e">
        <f t="shared" si="14"/>
        <v>#DIV/0!</v>
      </c>
      <c r="E54" s="90">
        <v>4</v>
      </c>
      <c r="F54" s="146">
        <v>14982</v>
      </c>
      <c r="G54" s="146">
        <v>7828</v>
      </c>
      <c r="H54" s="146">
        <v>13950</v>
      </c>
      <c r="I54" s="146"/>
      <c r="J54" s="146">
        <v>2050</v>
      </c>
      <c r="K54" s="146">
        <v>10120</v>
      </c>
      <c r="L54" s="146">
        <v>10197</v>
      </c>
      <c r="M54" s="146">
        <v>8377</v>
      </c>
      <c r="N54" s="146">
        <v>11079</v>
      </c>
      <c r="O54" s="146"/>
      <c r="P54" s="146">
        <v>1935</v>
      </c>
      <c r="Q54" s="146">
        <v>9320</v>
      </c>
      <c r="R54" s="146">
        <v>18882</v>
      </c>
      <c r="S54" s="146">
        <v>10714</v>
      </c>
      <c r="T54" s="146">
        <v>6504</v>
      </c>
      <c r="U54" s="146">
        <v>2080</v>
      </c>
      <c r="V54" s="146">
        <v>6310</v>
      </c>
      <c r="W54" s="146">
        <v>3092</v>
      </c>
      <c r="X54" s="146">
        <v>6947</v>
      </c>
      <c r="Y54" s="146">
        <v>21530</v>
      </c>
      <c r="Z54" s="147">
        <v>4447</v>
      </c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46"/>
      <c r="AO54" s="13"/>
      <c r="AP54" s="21">
        <f t="shared" si="23"/>
        <v>170344</v>
      </c>
      <c r="AQ54" s="2" t="e">
        <f t="shared" si="1"/>
        <v>#DIV/0!</v>
      </c>
    </row>
    <row r="55" spans="1:43" s="2" customFormat="1" ht="39" hidden="1" customHeight="1">
      <c r="A55" s="93" t="s">
        <v>37</v>
      </c>
      <c r="B55" s="104"/>
      <c r="C55" s="104">
        <v>5693</v>
      </c>
      <c r="D55" s="89" t="e">
        <f t="shared" si="14"/>
        <v>#DIV/0!</v>
      </c>
      <c r="E55" s="90"/>
      <c r="F55" s="146">
        <v>188</v>
      </c>
      <c r="G55" s="146">
        <v>112</v>
      </c>
      <c r="H55" s="146">
        <v>767</v>
      </c>
      <c r="I55" s="146">
        <v>350</v>
      </c>
      <c r="J55" s="146">
        <v>53</v>
      </c>
      <c r="K55" s="146">
        <v>143</v>
      </c>
      <c r="L55" s="146">
        <v>546</v>
      </c>
      <c r="M55" s="146">
        <v>767</v>
      </c>
      <c r="N55" s="146">
        <v>244</v>
      </c>
      <c r="O55" s="146">
        <v>23</v>
      </c>
      <c r="P55" s="146">
        <v>219</v>
      </c>
      <c r="Q55" s="146">
        <v>315</v>
      </c>
      <c r="R55" s="146">
        <v>13</v>
      </c>
      <c r="S55" s="146">
        <v>452</v>
      </c>
      <c r="T55" s="146">
        <v>157</v>
      </c>
      <c r="U55" s="146">
        <v>61</v>
      </c>
      <c r="V55" s="146">
        <v>83</v>
      </c>
      <c r="W55" s="146">
        <v>41</v>
      </c>
      <c r="X55" s="146">
        <v>253</v>
      </c>
      <c r="Y55" s="146">
        <v>371</v>
      </c>
      <c r="Z55" s="147">
        <v>535</v>
      </c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45"/>
      <c r="AO55" s="13"/>
      <c r="AP55" s="21">
        <f t="shared" si="23"/>
        <v>5693</v>
      </c>
      <c r="AQ55" s="2" t="e">
        <f t="shared" si="1"/>
        <v>#DIV/0!</v>
      </c>
    </row>
    <row r="56" spans="1:43" s="2" customFormat="1" ht="30" hidden="1" customHeight="1">
      <c r="A56" s="93" t="s">
        <v>38</v>
      </c>
      <c r="B56" s="104"/>
      <c r="C56" s="104">
        <f t="shared" si="24"/>
        <v>4483</v>
      </c>
      <c r="D56" s="89" t="e">
        <f t="shared" si="14"/>
        <v>#DIV/0!</v>
      </c>
      <c r="E56" s="90">
        <v>8</v>
      </c>
      <c r="F56" s="146">
        <v>66.5</v>
      </c>
      <c r="G56" s="146">
        <v>77</v>
      </c>
      <c r="H56" s="146">
        <v>650</v>
      </c>
      <c r="I56" s="146">
        <v>313</v>
      </c>
      <c r="J56" s="146"/>
      <c r="K56" s="146">
        <v>141</v>
      </c>
      <c r="L56" s="146">
        <v>430</v>
      </c>
      <c r="M56" s="146">
        <v>649</v>
      </c>
      <c r="N56" s="146">
        <v>244</v>
      </c>
      <c r="O56" s="146">
        <v>68</v>
      </c>
      <c r="P56" s="146">
        <v>207.5</v>
      </c>
      <c r="Q56" s="146">
        <v>293</v>
      </c>
      <c r="R56" s="146">
        <v>13</v>
      </c>
      <c r="S56" s="146">
        <v>470</v>
      </c>
      <c r="T56" s="146">
        <v>119.5</v>
      </c>
      <c r="U56" s="146">
        <v>23</v>
      </c>
      <c r="V56" s="146">
        <v>66</v>
      </c>
      <c r="W56" s="146">
        <v>30</v>
      </c>
      <c r="X56" s="146">
        <v>253</v>
      </c>
      <c r="Y56" s="146">
        <v>368</v>
      </c>
      <c r="Z56" s="147">
        <v>1.5</v>
      </c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45"/>
      <c r="AO56" s="13"/>
      <c r="AP56" s="21">
        <f t="shared" si="23"/>
        <v>4483</v>
      </c>
      <c r="AQ56" s="2" t="e">
        <f t="shared" si="1"/>
        <v>#DIV/0!</v>
      </c>
    </row>
    <row r="57" spans="1:43" s="2" customFormat="1" ht="30" hidden="1" customHeight="1">
      <c r="A57" s="103" t="s">
        <v>31</v>
      </c>
      <c r="B57" s="144"/>
      <c r="C57" s="89">
        <f>C56/C55</f>
        <v>0.78745828210082558</v>
      </c>
      <c r="D57" s="89"/>
      <c r="E57" s="90"/>
      <c r="F57" s="144">
        <f t="shared" ref="F57:Y57" si="25">F56/F55</f>
        <v>0.35372340425531917</v>
      </c>
      <c r="G57" s="144">
        <f t="shared" si="25"/>
        <v>0.6875</v>
      </c>
      <c r="H57" s="144">
        <f t="shared" si="25"/>
        <v>0.84745762711864403</v>
      </c>
      <c r="I57" s="144">
        <f t="shared" si="25"/>
        <v>0.89428571428571424</v>
      </c>
      <c r="J57" s="144">
        <f t="shared" si="25"/>
        <v>0</v>
      </c>
      <c r="K57" s="144">
        <f t="shared" si="25"/>
        <v>0.98601398601398604</v>
      </c>
      <c r="L57" s="144">
        <f t="shared" si="25"/>
        <v>0.78754578754578752</v>
      </c>
      <c r="M57" s="144">
        <f t="shared" si="25"/>
        <v>0.84615384615384615</v>
      </c>
      <c r="N57" s="144">
        <f t="shared" si="25"/>
        <v>1</v>
      </c>
      <c r="O57" s="144">
        <f t="shared" si="25"/>
        <v>2.9565217391304346</v>
      </c>
      <c r="P57" s="144">
        <f t="shared" si="25"/>
        <v>0.94748858447488582</v>
      </c>
      <c r="Q57" s="144">
        <f t="shared" si="25"/>
        <v>0.93015873015873018</v>
      </c>
      <c r="R57" s="144">
        <f t="shared" si="25"/>
        <v>1</v>
      </c>
      <c r="S57" s="144">
        <f t="shared" si="25"/>
        <v>1.0398230088495575</v>
      </c>
      <c r="T57" s="144">
        <f t="shared" si="25"/>
        <v>0.76114649681528668</v>
      </c>
      <c r="U57" s="144">
        <f t="shared" si="25"/>
        <v>0.37704918032786883</v>
      </c>
      <c r="V57" s="144">
        <f t="shared" si="25"/>
        <v>0.79518072289156627</v>
      </c>
      <c r="W57" s="144">
        <f t="shared" si="25"/>
        <v>0.73170731707317072</v>
      </c>
      <c r="X57" s="144">
        <f t="shared" si="25"/>
        <v>1</v>
      </c>
      <c r="Y57" s="144">
        <f t="shared" si="25"/>
        <v>0.99191374663072773</v>
      </c>
      <c r="Z57" s="145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46"/>
      <c r="AO57" s="13"/>
      <c r="AP57" s="21">
        <f t="shared" si="23"/>
        <v>0.78745828210082558</v>
      </c>
      <c r="AQ57" s="2" t="e">
        <f t="shared" si="1"/>
        <v>#DIV/0!</v>
      </c>
    </row>
    <row r="58" spans="1:43" s="2" customFormat="1" ht="2.25" hidden="1" customHeight="1" outlineLevel="1">
      <c r="A58" s="142" t="s">
        <v>39</v>
      </c>
      <c r="B58" s="104"/>
      <c r="C58" s="104">
        <f t="shared" si="24"/>
        <v>0</v>
      </c>
      <c r="D58" s="89" t="e">
        <f>C58/B58</f>
        <v>#DIV/0!</v>
      </c>
      <c r="E58" s="90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7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46"/>
      <c r="AO58" s="13"/>
      <c r="AP58" s="21">
        <f t="shared" si="23"/>
        <v>0</v>
      </c>
      <c r="AQ58" s="2" t="e">
        <f t="shared" si="1"/>
        <v>#DIV/0!</v>
      </c>
    </row>
    <row r="59" spans="1:43" s="2" customFormat="1" ht="3.75" customHeight="1" collapsed="1">
      <c r="A59" s="93" t="s">
        <v>109</v>
      </c>
      <c r="B59" s="104"/>
      <c r="C59" s="104">
        <v>874</v>
      </c>
      <c r="D59" s="89" t="e">
        <f>C59/B59</f>
        <v>#DIV/0!</v>
      </c>
      <c r="E59" s="90"/>
      <c r="F59" s="146">
        <v>25</v>
      </c>
      <c r="G59" s="146">
        <v>68</v>
      </c>
      <c r="H59" s="146">
        <v>115</v>
      </c>
      <c r="I59" s="146">
        <v>0.5</v>
      </c>
      <c r="J59" s="146">
        <v>11</v>
      </c>
      <c r="K59" s="146">
        <v>10</v>
      </c>
      <c r="L59" s="146">
        <v>126</v>
      </c>
      <c r="M59" s="146">
        <v>53</v>
      </c>
      <c r="N59" s="146">
        <v>50</v>
      </c>
      <c r="O59" s="146">
        <v>4</v>
      </c>
      <c r="P59" s="146">
        <v>54</v>
      </c>
      <c r="Q59" s="146">
        <v>103</v>
      </c>
      <c r="R59" s="146"/>
      <c r="S59" s="146">
        <v>1</v>
      </c>
      <c r="T59" s="146">
        <v>31</v>
      </c>
      <c r="U59" s="146">
        <v>9</v>
      </c>
      <c r="V59" s="146"/>
      <c r="W59" s="146"/>
      <c r="X59" s="146">
        <v>95</v>
      </c>
      <c r="Y59" s="146">
        <v>95</v>
      </c>
      <c r="Z59" s="147">
        <v>1</v>
      </c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45"/>
      <c r="AO59" s="13"/>
      <c r="AP59" s="21">
        <f t="shared" si="23"/>
        <v>874</v>
      </c>
      <c r="AQ59" s="2" t="e">
        <f t="shared" si="1"/>
        <v>#DIV/0!</v>
      </c>
    </row>
    <row r="60" spans="1:43" s="2" customFormat="1" ht="38.25" hidden="1">
      <c r="A60" s="103" t="s">
        <v>31</v>
      </c>
      <c r="B60" s="118"/>
      <c r="C60" s="118" t="e">
        <f>#REF!/C59</f>
        <v>#REF!</v>
      </c>
      <c r="D60" s="89"/>
      <c r="E60" s="90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50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45"/>
      <c r="AO60" s="13"/>
      <c r="AP60" s="21" t="e">
        <f t="shared" si="23"/>
        <v>#REF!</v>
      </c>
      <c r="AQ60" s="2" t="e">
        <f t="shared" si="1"/>
        <v>#REF!</v>
      </c>
    </row>
    <row r="61" spans="1:43" s="2" customFormat="1" ht="35.25" hidden="1" customHeight="1">
      <c r="A61" s="95" t="s">
        <v>131</v>
      </c>
      <c r="B61" s="121"/>
      <c r="C61" s="121">
        <f t="shared" si="24"/>
        <v>0</v>
      </c>
      <c r="D61" s="89" t="e">
        <f t="shared" ref="D61:D75" si="26">C61/B61</f>
        <v>#DIV/0!</v>
      </c>
      <c r="E61" s="90">
        <v>5</v>
      </c>
      <c r="F61" s="121"/>
      <c r="G61" s="121"/>
      <c r="H61" s="121"/>
      <c r="I61" s="151"/>
      <c r="J61" s="121"/>
      <c r="K61" s="121"/>
      <c r="L61" s="121"/>
      <c r="M61" s="121"/>
      <c r="N61" s="15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4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45"/>
      <c r="AO61" s="13"/>
      <c r="AP61" s="21">
        <f t="shared" si="23"/>
        <v>0</v>
      </c>
      <c r="AQ61" s="2" t="e">
        <f t="shared" si="1"/>
        <v>#DIV/0!</v>
      </c>
    </row>
    <row r="62" spans="1:43" s="2" customFormat="1" ht="3.75" hidden="1" customHeight="1">
      <c r="A62" s="95" t="s">
        <v>31</v>
      </c>
      <c r="B62" s="144"/>
      <c r="C62" s="121">
        <f t="shared" si="24"/>
        <v>0</v>
      </c>
      <c r="D62" s="89" t="e">
        <f t="shared" si="26"/>
        <v>#DIV/0!</v>
      </c>
      <c r="E62" s="90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5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46"/>
      <c r="AO62" s="13"/>
      <c r="AP62" s="21">
        <f t="shared" si="23"/>
        <v>0</v>
      </c>
      <c r="AQ62" s="2" t="e">
        <f t="shared" si="1"/>
        <v>#DIV/0!</v>
      </c>
    </row>
    <row r="63" spans="1:43" s="2" customFormat="1" ht="30" customHeight="1">
      <c r="A63" s="103" t="s">
        <v>179</v>
      </c>
      <c r="B63" s="121">
        <v>4774</v>
      </c>
      <c r="C63" s="121">
        <f>SUM(F63:AK63)</f>
        <v>4428</v>
      </c>
      <c r="D63" s="138">
        <f>C63/B63*100</f>
        <v>92.752408881441141</v>
      </c>
      <c r="E63" s="90">
        <v>18</v>
      </c>
      <c r="F63" s="146">
        <v>329</v>
      </c>
      <c r="G63" s="146">
        <v>259</v>
      </c>
      <c r="H63" s="146"/>
      <c r="I63" s="146">
        <v>177</v>
      </c>
      <c r="J63" s="146">
        <v>141</v>
      </c>
      <c r="K63" s="146"/>
      <c r="L63" s="146">
        <v>2130</v>
      </c>
      <c r="M63" s="146">
        <v>63</v>
      </c>
      <c r="N63" s="146">
        <v>220</v>
      </c>
      <c r="O63" s="146">
        <v>80</v>
      </c>
      <c r="P63" s="146">
        <v>195</v>
      </c>
      <c r="Q63" s="146">
        <v>50</v>
      </c>
      <c r="R63" s="146">
        <v>100</v>
      </c>
      <c r="S63" s="146"/>
      <c r="T63" s="146"/>
      <c r="U63" s="146">
        <v>22</v>
      </c>
      <c r="V63" s="146"/>
      <c r="W63" s="146">
        <v>160</v>
      </c>
      <c r="X63" s="146">
        <v>107</v>
      </c>
      <c r="Y63" s="146">
        <v>25</v>
      </c>
      <c r="Z63" s="147">
        <v>50</v>
      </c>
      <c r="AA63" s="152"/>
      <c r="AB63" s="152">
        <v>37</v>
      </c>
      <c r="AC63" s="152">
        <v>70</v>
      </c>
      <c r="AD63" s="152"/>
      <c r="AE63" s="152">
        <v>100</v>
      </c>
      <c r="AF63" s="152"/>
      <c r="AG63" s="152"/>
      <c r="AH63" s="152"/>
      <c r="AI63" s="152">
        <v>40</v>
      </c>
      <c r="AJ63" s="152"/>
      <c r="AK63" s="152">
        <v>73</v>
      </c>
      <c r="AL63" s="47"/>
      <c r="AO63" s="13"/>
      <c r="AP63" s="21">
        <f t="shared" si="23"/>
        <v>4428</v>
      </c>
      <c r="AQ63" s="2" t="e">
        <f t="shared" si="1"/>
        <v>#DIV/0!</v>
      </c>
    </row>
    <row r="64" spans="1:43" s="2" customFormat="1" ht="30" hidden="1" customHeight="1">
      <c r="A64" s="103" t="s">
        <v>132</v>
      </c>
      <c r="B64" s="121"/>
      <c r="C64" s="121">
        <f>SUM(F64:Z64)</f>
        <v>0</v>
      </c>
      <c r="D64" s="89" t="e">
        <f t="shared" si="26"/>
        <v>#DIV/0!</v>
      </c>
      <c r="E64" s="90">
        <v>18</v>
      </c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7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46"/>
      <c r="AO64" s="13"/>
      <c r="AP64" s="21">
        <f t="shared" si="23"/>
        <v>0</v>
      </c>
      <c r="AQ64" s="2" t="e">
        <f t="shared" si="1"/>
        <v>#DIV/0!</v>
      </c>
    </row>
    <row r="65" spans="1:46" s="2" customFormat="1" ht="30" hidden="1" customHeight="1">
      <c r="A65" s="103" t="s">
        <v>40</v>
      </c>
      <c r="B65" s="104"/>
      <c r="C65" s="121">
        <f t="shared" si="24"/>
        <v>0</v>
      </c>
      <c r="D65" s="89" t="e">
        <f t="shared" si="26"/>
        <v>#DIV/0!</v>
      </c>
      <c r="E65" s="90">
        <v>2</v>
      </c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7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45"/>
      <c r="AO65" s="13"/>
      <c r="AP65" s="21">
        <f t="shared" si="23"/>
        <v>0</v>
      </c>
      <c r="AQ65" s="2" t="e">
        <f t="shared" si="1"/>
        <v>#DIV/0!</v>
      </c>
      <c r="AT65" s="33"/>
    </row>
    <row r="66" spans="1:46" s="2" customFormat="1" ht="30" hidden="1" customHeight="1">
      <c r="A66" s="103" t="s">
        <v>41</v>
      </c>
      <c r="B66" s="121"/>
      <c r="C66" s="104">
        <f t="shared" ref="C66:C77" si="27">SUM(F66:Z66)</f>
        <v>0</v>
      </c>
      <c r="D66" s="89" t="e">
        <f t="shared" si="26"/>
        <v>#DIV/0!</v>
      </c>
      <c r="E66" s="90">
        <v>15</v>
      </c>
      <c r="F66" s="153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5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46"/>
      <c r="AO66" s="13"/>
      <c r="AP66" s="21">
        <f t="shared" si="23"/>
        <v>0</v>
      </c>
      <c r="AQ66" s="2" t="e">
        <f t="shared" si="1"/>
        <v>#DIV/0!</v>
      </c>
    </row>
    <row r="67" spans="1:46" s="2" customFormat="1" ht="33" hidden="1" customHeight="1">
      <c r="A67" s="103" t="s">
        <v>42</v>
      </c>
      <c r="B67" s="104"/>
      <c r="C67" s="104">
        <f t="shared" si="27"/>
        <v>0</v>
      </c>
      <c r="D67" s="89" t="e">
        <f t="shared" si="26"/>
        <v>#DIV/0!</v>
      </c>
      <c r="E67" s="90">
        <v>13</v>
      </c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5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46"/>
      <c r="AO67" s="13"/>
      <c r="AP67" s="21">
        <f t="shared" si="23"/>
        <v>0</v>
      </c>
      <c r="AQ67" s="2" t="e">
        <f t="shared" si="1"/>
        <v>#DIV/0!</v>
      </c>
    </row>
    <row r="68" spans="1:46" s="2" customFormat="1" ht="30" hidden="1" customHeight="1">
      <c r="A68" s="103" t="s">
        <v>43</v>
      </c>
      <c r="B68" s="104"/>
      <c r="C68" s="104">
        <f t="shared" si="27"/>
        <v>0</v>
      </c>
      <c r="D68" s="89" t="e">
        <f t="shared" si="26"/>
        <v>#DIV/0!</v>
      </c>
      <c r="E68" s="90">
        <v>9</v>
      </c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5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46"/>
      <c r="AO68" s="13"/>
      <c r="AP68" s="21">
        <f t="shared" si="23"/>
        <v>0</v>
      </c>
      <c r="AQ68" s="2" t="e">
        <f t="shared" si="1"/>
        <v>#DIV/0!</v>
      </c>
    </row>
    <row r="69" spans="1:46" s="2" customFormat="1" ht="30" hidden="1" customHeight="1">
      <c r="A69" s="103" t="s">
        <v>44</v>
      </c>
      <c r="B69" s="104"/>
      <c r="C69" s="104">
        <f t="shared" si="27"/>
        <v>0</v>
      </c>
      <c r="D69" s="89" t="e">
        <f t="shared" si="26"/>
        <v>#DIV/0!</v>
      </c>
      <c r="E69" s="90">
        <v>3</v>
      </c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5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46"/>
      <c r="AO69" s="13"/>
      <c r="AP69" s="21">
        <f t="shared" si="23"/>
        <v>0</v>
      </c>
      <c r="AQ69" s="2" t="e">
        <f t="shared" si="1"/>
        <v>#DIV/0!</v>
      </c>
    </row>
    <row r="70" spans="1:46" s="2" customFormat="1" ht="30" hidden="1" customHeight="1">
      <c r="A70" s="103" t="s">
        <v>45</v>
      </c>
      <c r="B70" s="104"/>
      <c r="C70" s="104">
        <f t="shared" si="27"/>
        <v>0</v>
      </c>
      <c r="D70" s="89" t="e">
        <f t="shared" si="26"/>
        <v>#DIV/0!</v>
      </c>
      <c r="E70" s="90">
        <v>18</v>
      </c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5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46"/>
      <c r="AO70" s="13"/>
      <c r="AP70" s="21">
        <f t="shared" si="23"/>
        <v>0</v>
      </c>
      <c r="AQ70" s="2" t="e">
        <f t="shared" si="1"/>
        <v>#DIV/0!</v>
      </c>
    </row>
    <row r="71" spans="1:46" s="2" customFormat="1" ht="30" hidden="1" customHeight="1">
      <c r="A71" s="103" t="s">
        <v>46</v>
      </c>
      <c r="B71" s="104"/>
      <c r="C71" s="104">
        <f t="shared" si="27"/>
        <v>0</v>
      </c>
      <c r="D71" s="89" t="e">
        <f t="shared" si="26"/>
        <v>#DIV/0!</v>
      </c>
      <c r="E71" s="90">
        <v>16</v>
      </c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6"/>
      <c r="R71" s="154"/>
      <c r="S71" s="154"/>
      <c r="T71" s="154"/>
      <c r="U71" s="154"/>
      <c r="V71" s="154"/>
      <c r="W71" s="154"/>
      <c r="X71" s="154"/>
      <c r="Y71" s="154"/>
      <c r="Z71" s="155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46"/>
      <c r="AO71" s="13"/>
      <c r="AP71" s="21">
        <f t="shared" si="23"/>
        <v>0</v>
      </c>
      <c r="AQ71" s="2" t="e">
        <f t="shared" ref="AQ71:AQ74" si="28">AP71/AO71</f>
        <v>#DIV/0!</v>
      </c>
    </row>
    <row r="72" spans="1:46" s="2" customFormat="1" ht="30" hidden="1" customHeight="1">
      <c r="A72" s="103" t="s">
        <v>47</v>
      </c>
      <c r="B72" s="104"/>
      <c r="C72" s="104">
        <f t="shared" si="27"/>
        <v>0</v>
      </c>
      <c r="D72" s="89" t="e">
        <f t="shared" si="26"/>
        <v>#DIV/0!</v>
      </c>
      <c r="E72" s="90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7"/>
      <c r="R72" s="157"/>
      <c r="S72" s="158"/>
      <c r="T72" s="154"/>
      <c r="U72" s="154"/>
      <c r="V72" s="154"/>
      <c r="W72" s="154"/>
      <c r="X72" s="154"/>
      <c r="Y72" s="154"/>
      <c r="Z72" s="155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46"/>
      <c r="AO72" s="13"/>
      <c r="AP72" s="21">
        <f t="shared" si="23"/>
        <v>0</v>
      </c>
      <c r="AQ72" s="2" t="e">
        <f t="shared" si="28"/>
        <v>#DIV/0!</v>
      </c>
    </row>
    <row r="73" spans="1:46" s="2" customFormat="1" ht="30" hidden="1" customHeight="1">
      <c r="A73" s="103" t="s">
        <v>48</v>
      </c>
      <c r="B73" s="104"/>
      <c r="C73" s="104">
        <f t="shared" si="27"/>
        <v>0</v>
      </c>
      <c r="D73" s="89" t="e">
        <f t="shared" si="26"/>
        <v>#DIV/0!</v>
      </c>
      <c r="E73" s="90">
        <v>5</v>
      </c>
      <c r="F73" s="154"/>
      <c r="G73" s="154"/>
      <c r="H73" s="104"/>
      <c r="I73" s="104"/>
      <c r="J73" s="104"/>
      <c r="K73" s="154"/>
      <c r="L73" s="154"/>
      <c r="M73" s="154"/>
      <c r="N73" s="154"/>
      <c r="O73" s="154"/>
      <c r="P73" s="154"/>
      <c r="Q73" s="157"/>
      <c r="R73" s="157"/>
      <c r="S73" s="154"/>
      <c r="T73" s="154"/>
      <c r="U73" s="154"/>
      <c r="V73" s="154"/>
      <c r="W73" s="154"/>
      <c r="X73" s="154"/>
      <c r="Y73" s="154"/>
      <c r="Z73" s="155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46"/>
      <c r="AO73" s="13"/>
      <c r="AP73" s="21">
        <f t="shared" si="23"/>
        <v>0</v>
      </c>
      <c r="AQ73" s="2" t="e">
        <f t="shared" si="28"/>
        <v>#DIV/0!</v>
      </c>
    </row>
    <row r="74" spans="1:46" s="2" customFormat="1" ht="30" hidden="1" customHeight="1">
      <c r="A74" s="103" t="s">
        <v>49</v>
      </c>
      <c r="B74" s="104"/>
      <c r="C74" s="104">
        <f t="shared" si="27"/>
        <v>0</v>
      </c>
      <c r="D74" s="89" t="e">
        <f t="shared" si="26"/>
        <v>#DIV/0!</v>
      </c>
      <c r="E74" s="90">
        <v>2</v>
      </c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7"/>
      <c r="R74" s="157"/>
      <c r="S74" s="154"/>
      <c r="T74" s="154"/>
      <c r="U74" s="154"/>
      <c r="V74" s="154"/>
      <c r="W74" s="154"/>
      <c r="X74" s="154"/>
      <c r="Y74" s="154"/>
      <c r="Z74" s="155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46"/>
      <c r="AO74" s="13"/>
      <c r="AP74" s="21">
        <f t="shared" si="23"/>
        <v>0</v>
      </c>
      <c r="AQ74" s="2" t="e">
        <f t="shared" si="28"/>
        <v>#DIV/0!</v>
      </c>
    </row>
    <row r="75" spans="1:46" s="2" customFormat="1" ht="30" hidden="1" customHeight="1">
      <c r="A75" s="103" t="s">
        <v>50</v>
      </c>
      <c r="B75" s="104"/>
      <c r="C75" s="104">
        <f t="shared" si="27"/>
        <v>0</v>
      </c>
      <c r="D75" s="89" t="e">
        <f t="shared" si="26"/>
        <v>#DIV/0!</v>
      </c>
      <c r="E75" s="90">
        <v>1</v>
      </c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7"/>
      <c r="R75" s="157"/>
      <c r="S75" s="154"/>
      <c r="T75" s="154"/>
      <c r="U75" s="154"/>
      <c r="V75" s="154"/>
      <c r="W75" s="154"/>
      <c r="X75" s="154"/>
      <c r="Y75" s="154"/>
      <c r="Z75" s="155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46"/>
      <c r="AO75" s="13">
        <v>29.4</v>
      </c>
      <c r="AP75" s="13"/>
    </row>
    <row r="76" spans="1:46" s="2" customFormat="1" ht="30" hidden="1" customHeight="1">
      <c r="A76" s="103" t="s">
        <v>51</v>
      </c>
      <c r="B76" s="104"/>
      <c r="C76" s="104">
        <f t="shared" si="27"/>
        <v>0</v>
      </c>
      <c r="D76" s="89" t="e">
        <f t="shared" ref="D76:D83" si="29">C76/B76</f>
        <v>#DIV/0!</v>
      </c>
      <c r="E76" s="90">
        <v>5</v>
      </c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7"/>
      <c r="R76" s="157"/>
      <c r="S76" s="154"/>
      <c r="T76" s="159"/>
      <c r="U76" s="158"/>
      <c r="V76" s="154"/>
      <c r="W76" s="154"/>
      <c r="X76" s="154"/>
      <c r="Y76" s="154"/>
      <c r="Z76" s="155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46"/>
      <c r="AO76" s="13">
        <v>122.9</v>
      </c>
      <c r="AP76" s="13"/>
    </row>
    <row r="77" spans="1:46" ht="30" hidden="1" customHeight="1">
      <c r="A77" s="93" t="s">
        <v>52</v>
      </c>
      <c r="B77" s="104"/>
      <c r="C77" s="104">
        <f t="shared" si="27"/>
        <v>0</v>
      </c>
      <c r="D77" s="89" t="e">
        <f t="shared" si="29"/>
        <v>#DIV/0!</v>
      </c>
      <c r="E77" s="90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7"/>
      <c r="R77" s="157"/>
      <c r="S77" s="154"/>
      <c r="T77" s="154"/>
      <c r="U77" s="158"/>
      <c r="V77" s="154"/>
      <c r="W77" s="154"/>
      <c r="X77" s="154"/>
      <c r="Y77" s="154"/>
      <c r="Z77" s="155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48"/>
      <c r="AO77" s="11">
        <v>0</v>
      </c>
    </row>
    <row r="78" spans="1:46" ht="30" customHeight="1">
      <c r="A78" s="93" t="s">
        <v>180</v>
      </c>
      <c r="B78" s="104">
        <v>18461</v>
      </c>
      <c r="C78" s="104">
        <f>SUM(F78:AK78)</f>
        <v>17767</v>
      </c>
      <c r="D78" s="138">
        <f>C78/B78*100</f>
        <v>96.240723687774235</v>
      </c>
      <c r="E78" s="90">
        <v>4</v>
      </c>
      <c r="F78" s="154">
        <v>1070</v>
      </c>
      <c r="G78" s="154">
        <v>792</v>
      </c>
      <c r="H78" s="154">
        <v>786</v>
      </c>
      <c r="I78" s="154">
        <v>562</v>
      </c>
      <c r="J78" s="154">
        <v>924</v>
      </c>
      <c r="K78" s="154">
        <v>500</v>
      </c>
      <c r="L78" s="154">
        <v>5346</v>
      </c>
      <c r="M78" s="154">
        <v>355</v>
      </c>
      <c r="N78" s="154">
        <v>539</v>
      </c>
      <c r="O78" s="154">
        <v>221</v>
      </c>
      <c r="P78" s="154">
        <v>665</v>
      </c>
      <c r="Q78" s="157">
        <v>252</v>
      </c>
      <c r="R78" s="157">
        <v>520</v>
      </c>
      <c r="S78" s="154">
        <v>420</v>
      </c>
      <c r="T78" s="154"/>
      <c r="U78" s="158">
        <v>142</v>
      </c>
      <c r="V78" s="154">
        <v>65</v>
      </c>
      <c r="W78" s="154">
        <v>544</v>
      </c>
      <c r="X78" s="154">
        <v>500</v>
      </c>
      <c r="Y78" s="154">
        <v>610</v>
      </c>
      <c r="Z78" s="155">
        <v>392</v>
      </c>
      <c r="AA78" s="86">
        <v>420</v>
      </c>
      <c r="AB78" s="86">
        <v>92</v>
      </c>
      <c r="AC78" s="86">
        <v>212</v>
      </c>
      <c r="AD78" s="86">
        <v>224</v>
      </c>
      <c r="AE78" s="86">
        <v>200</v>
      </c>
      <c r="AF78" s="86">
        <v>105</v>
      </c>
      <c r="AG78" s="86">
        <v>100</v>
      </c>
      <c r="AH78" s="86">
        <v>70</v>
      </c>
      <c r="AI78" s="86">
        <v>185</v>
      </c>
      <c r="AJ78" s="86">
        <v>9</v>
      </c>
      <c r="AK78" s="86">
        <v>945</v>
      </c>
      <c r="AL78" s="48"/>
      <c r="AO78" s="11">
        <v>122.9</v>
      </c>
    </row>
    <row r="79" spans="1:46" ht="30" hidden="1" customHeight="1">
      <c r="A79" s="95" t="s">
        <v>31</v>
      </c>
      <c r="B79" s="144"/>
      <c r="C79" s="104">
        <f>SUM(F79:Z79)</f>
        <v>0</v>
      </c>
      <c r="D79" s="89" t="e">
        <f t="shared" si="29"/>
        <v>#DIV/0!</v>
      </c>
      <c r="E79" s="90">
        <v>4</v>
      </c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60"/>
      <c r="R79" s="144"/>
      <c r="S79" s="144"/>
      <c r="T79" s="144"/>
      <c r="U79" s="144"/>
      <c r="V79" s="144"/>
      <c r="W79" s="144"/>
      <c r="X79" s="144"/>
      <c r="Y79" s="144"/>
      <c r="Z79" s="145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48"/>
      <c r="AO79" s="11">
        <v>0</v>
      </c>
    </row>
    <row r="80" spans="1:46" ht="30" hidden="1" customHeight="1">
      <c r="A80" s="95" t="s">
        <v>53</v>
      </c>
      <c r="B80" s="144"/>
      <c r="C80" s="104">
        <f>SUM(F80:Z80)</f>
        <v>0</v>
      </c>
      <c r="D80" s="89" t="e">
        <f t="shared" si="29"/>
        <v>#DIV/0!</v>
      </c>
      <c r="E80" s="90">
        <v>4</v>
      </c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2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48"/>
      <c r="AO80" s="11">
        <v>0</v>
      </c>
    </row>
    <row r="81" spans="1:42" ht="30" hidden="1" customHeight="1">
      <c r="A81" s="95"/>
      <c r="B81" s="144"/>
      <c r="C81" s="104"/>
      <c r="D81" s="89" t="e">
        <f t="shared" si="29"/>
        <v>#DIV/0!</v>
      </c>
      <c r="E81" s="90">
        <v>4</v>
      </c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2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48"/>
    </row>
    <row r="82" spans="1:42" s="3" customFormat="1" ht="30" hidden="1" customHeight="1">
      <c r="A82" s="163" t="s">
        <v>54</v>
      </c>
      <c r="B82" s="164"/>
      <c r="C82" s="164">
        <f>SUM(F82:Z82)</f>
        <v>0</v>
      </c>
      <c r="D82" s="89" t="e">
        <f t="shared" si="29"/>
        <v>#DIV/0!</v>
      </c>
      <c r="E82" s="90">
        <v>4</v>
      </c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5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49"/>
      <c r="AO82" s="17">
        <v>0</v>
      </c>
      <c r="AP82" s="17"/>
    </row>
    <row r="83" spans="1:42" ht="31.5" hidden="1" customHeight="1">
      <c r="A83" s="95"/>
      <c r="B83" s="144"/>
      <c r="C83" s="104"/>
      <c r="D83" s="89" t="e">
        <f t="shared" si="29"/>
        <v>#DIV/0!</v>
      </c>
      <c r="E83" s="90">
        <v>4</v>
      </c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2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48"/>
    </row>
    <row r="84" spans="1:42" ht="31.5" hidden="1" customHeight="1">
      <c r="A84" s="95"/>
      <c r="B84" s="144"/>
      <c r="C84" s="105"/>
      <c r="D84" s="89"/>
      <c r="E84" s="90">
        <v>4</v>
      </c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8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48"/>
    </row>
    <row r="85" spans="1:42" ht="30" hidden="1" customHeight="1">
      <c r="A85" s="95"/>
      <c r="B85" s="144"/>
      <c r="C85" s="104">
        <f t="shared" ref="C85:C171" si="30">SUM(F85:Z85)</f>
        <v>0</v>
      </c>
      <c r="D85" s="89" t="e">
        <f>C85/B85</f>
        <v>#DIV/0!</v>
      </c>
      <c r="E85" s="89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143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48"/>
    </row>
    <row r="86" spans="1:42" s="8" customFormat="1" ht="30" hidden="1" customHeight="1">
      <c r="A86" s="95" t="s">
        <v>55</v>
      </c>
      <c r="B86" s="169"/>
      <c r="C86" s="104">
        <f t="shared" si="30"/>
        <v>0</v>
      </c>
      <c r="D86" s="89"/>
      <c r="E86" s="89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48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50"/>
      <c r="AO86" s="24"/>
      <c r="AP86" s="24"/>
    </row>
    <row r="87" spans="1:42" ht="30" hidden="1" customHeight="1">
      <c r="A87" s="95" t="s">
        <v>56</v>
      </c>
      <c r="B87" s="121"/>
      <c r="C87" s="104">
        <f t="shared" si="30"/>
        <v>0</v>
      </c>
      <c r="D87" s="89" t="e">
        <f>C87/B87</f>
        <v>#DIV/0!</v>
      </c>
      <c r="E87" s="171"/>
      <c r="F87" s="121"/>
      <c r="G87" s="146"/>
      <c r="H87" s="146"/>
      <c r="I87" s="146"/>
      <c r="J87" s="146"/>
      <c r="K87" s="146"/>
      <c r="L87" s="146"/>
      <c r="M87" s="146"/>
      <c r="N87" s="146"/>
      <c r="O87" s="172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7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48"/>
    </row>
    <row r="88" spans="1:42" ht="30" hidden="1" customHeight="1">
      <c r="A88" s="173" t="s">
        <v>57</v>
      </c>
      <c r="B88" s="174"/>
      <c r="C88" s="104">
        <f t="shared" si="30"/>
        <v>0</v>
      </c>
      <c r="D88" s="89" t="e">
        <f>C88/B88</f>
        <v>#DIV/0!</v>
      </c>
      <c r="E88" s="175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40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48"/>
    </row>
    <row r="89" spans="1:42" ht="30" hidden="1" customHeight="1">
      <c r="A89" s="95" t="s">
        <v>58</v>
      </c>
      <c r="B89" s="169"/>
      <c r="C89" s="104">
        <f t="shared" si="30"/>
        <v>0</v>
      </c>
      <c r="D89" s="89"/>
      <c r="E89" s="175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40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48"/>
    </row>
    <row r="90" spans="1:42" ht="30" hidden="1" customHeight="1">
      <c r="A90" s="95" t="s">
        <v>59</v>
      </c>
      <c r="B90" s="122"/>
      <c r="C90" s="104">
        <f t="shared" si="30"/>
        <v>0</v>
      </c>
      <c r="D90" s="89" t="e">
        <f>C90/B90</f>
        <v>#DIV/0!</v>
      </c>
      <c r="E90" s="175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40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48"/>
    </row>
    <row r="91" spans="1:42" ht="30" hidden="1" customHeight="1">
      <c r="A91" s="173" t="s">
        <v>121</v>
      </c>
      <c r="B91" s="176"/>
      <c r="C91" s="104">
        <f t="shared" si="30"/>
        <v>0</v>
      </c>
      <c r="D91" s="177"/>
      <c r="E91" s="178"/>
      <c r="F91" s="153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9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48"/>
    </row>
    <row r="92" spans="1:42" s="5" customFormat="1" ht="30" hidden="1" customHeight="1" outlineLevel="1">
      <c r="A92" s="180" t="s">
        <v>60</v>
      </c>
      <c r="B92" s="104"/>
      <c r="C92" s="104">
        <f t="shared" si="30"/>
        <v>0</v>
      </c>
      <c r="D92" s="89"/>
      <c r="E92" s="89"/>
      <c r="F92" s="88"/>
      <c r="G92" s="88"/>
      <c r="H92" s="88"/>
      <c r="I92" s="88"/>
      <c r="J92" s="88"/>
      <c r="K92" s="88"/>
      <c r="L92" s="139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143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51"/>
      <c r="AO92" s="22"/>
      <c r="AP92" s="22"/>
    </row>
    <row r="93" spans="1:42" s="5" customFormat="1" ht="30" hidden="1" customHeight="1" outlineLevel="1">
      <c r="A93" s="180" t="s">
        <v>64</v>
      </c>
      <c r="B93" s="104"/>
      <c r="C93" s="104">
        <f t="shared" si="30"/>
        <v>0</v>
      </c>
      <c r="D93" s="89"/>
      <c r="E93" s="89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143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51"/>
      <c r="AO93" s="22"/>
      <c r="AP93" s="22"/>
    </row>
    <row r="94" spans="1:42" s="5" customFormat="1" ht="30" hidden="1" customHeight="1" outlineLevel="1">
      <c r="A94" s="180" t="s">
        <v>106</v>
      </c>
      <c r="B94" s="104"/>
      <c r="C94" s="104">
        <f t="shared" si="30"/>
        <v>0</v>
      </c>
      <c r="D94" s="89"/>
      <c r="E94" s="89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143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51"/>
      <c r="AO94" s="22"/>
      <c r="AP94" s="22"/>
    </row>
    <row r="95" spans="1:42" s="5" customFormat="1" ht="30" hidden="1" customHeight="1" outlineLevel="1">
      <c r="A95" s="180" t="s">
        <v>107</v>
      </c>
      <c r="B95" s="104"/>
      <c r="C95" s="104">
        <f t="shared" si="30"/>
        <v>0</v>
      </c>
      <c r="D95" s="89"/>
      <c r="E95" s="89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143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51"/>
      <c r="AO95" s="22"/>
      <c r="AP95" s="22"/>
    </row>
    <row r="96" spans="1:42" s="9" customFormat="1" ht="34.9" hidden="1" customHeight="1" outlineLevel="1">
      <c r="A96" s="95" t="s">
        <v>61</v>
      </c>
      <c r="B96" s="104"/>
      <c r="C96" s="104">
        <f t="shared" si="30"/>
        <v>0</v>
      </c>
      <c r="D96" s="89"/>
      <c r="E96" s="89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143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52"/>
      <c r="AO96" s="25"/>
      <c r="AP96" s="25"/>
    </row>
    <row r="97" spans="1:42" s="9" customFormat="1" ht="33" hidden="1" customHeight="1" outlineLevel="1">
      <c r="A97" s="95" t="s">
        <v>62</v>
      </c>
      <c r="B97" s="104"/>
      <c r="C97" s="104">
        <f t="shared" si="30"/>
        <v>0</v>
      </c>
      <c r="D97" s="89"/>
      <c r="E97" s="89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143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52"/>
      <c r="AO97" s="25"/>
      <c r="AP97" s="25"/>
    </row>
    <row r="98" spans="1:42" s="5" customFormat="1" ht="34.15" hidden="1" customHeight="1" outlineLevel="1">
      <c r="A98" s="93" t="s">
        <v>63</v>
      </c>
      <c r="B98" s="121"/>
      <c r="C98" s="104">
        <f t="shared" si="30"/>
        <v>0</v>
      </c>
      <c r="D98" s="89" t="e">
        <f>C98/B98</f>
        <v>#DIV/0!</v>
      </c>
      <c r="E98" s="89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143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51"/>
      <c r="AO98" s="22"/>
      <c r="AP98" s="22"/>
    </row>
    <row r="99" spans="1:42" s="5" customFormat="1" ht="32.25" customHeight="1" collapsed="1">
      <c r="A99" s="93" t="s">
        <v>184</v>
      </c>
      <c r="B99" s="121">
        <v>18171</v>
      </c>
      <c r="C99" s="104">
        <f>SUM(F99:AK99)</f>
        <v>17517</v>
      </c>
      <c r="D99" s="138">
        <f>C99/B99*100</f>
        <v>96.400858510813933</v>
      </c>
      <c r="E99" s="89"/>
      <c r="F99" s="183">
        <v>1070</v>
      </c>
      <c r="G99" s="183">
        <v>792</v>
      </c>
      <c r="H99" s="183">
        <v>786</v>
      </c>
      <c r="I99" s="183">
        <v>562</v>
      </c>
      <c r="J99" s="183">
        <v>874</v>
      </c>
      <c r="K99" s="183">
        <v>500</v>
      </c>
      <c r="L99" s="183">
        <v>5146</v>
      </c>
      <c r="M99" s="183">
        <v>355</v>
      </c>
      <c r="N99" s="183">
        <v>539</v>
      </c>
      <c r="O99" s="184">
        <v>221</v>
      </c>
      <c r="P99" s="184">
        <v>665</v>
      </c>
      <c r="Q99" s="184">
        <v>252</v>
      </c>
      <c r="R99" s="184">
        <v>520</v>
      </c>
      <c r="S99" s="184">
        <v>420</v>
      </c>
      <c r="T99" s="184"/>
      <c r="U99" s="184">
        <v>142</v>
      </c>
      <c r="V99" s="184">
        <v>65</v>
      </c>
      <c r="W99" s="184">
        <v>544</v>
      </c>
      <c r="X99" s="184">
        <v>500</v>
      </c>
      <c r="Y99" s="184">
        <v>610</v>
      </c>
      <c r="Z99" s="185">
        <v>392</v>
      </c>
      <c r="AA99" s="186">
        <v>420</v>
      </c>
      <c r="AB99" s="186">
        <v>92</v>
      </c>
      <c r="AC99" s="186">
        <v>212</v>
      </c>
      <c r="AD99" s="186">
        <v>224</v>
      </c>
      <c r="AE99" s="186">
        <v>200</v>
      </c>
      <c r="AF99" s="186">
        <v>105</v>
      </c>
      <c r="AG99" s="186">
        <v>100</v>
      </c>
      <c r="AH99" s="186">
        <v>70</v>
      </c>
      <c r="AI99" s="186">
        <v>185</v>
      </c>
      <c r="AJ99" s="186">
        <v>9</v>
      </c>
      <c r="AK99" s="186">
        <v>945</v>
      </c>
      <c r="AL99" s="53"/>
      <c r="AO99" s="22"/>
      <c r="AP99" s="22"/>
    </row>
    <row r="100" spans="1:42" s="5" customFormat="1" ht="31.15" hidden="1" customHeight="1">
      <c r="A100" s="95" t="s">
        <v>122</v>
      </c>
      <c r="B100" s="122"/>
      <c r="C100" s="104">
        <f t="shared" si="30"/>
        <v>0</v>
      </c>
      <c r="D100" s="89" t="e">
        <f t="shared" ref="D100:D158" si="31">C100/B100</f>
        <v>#DIV/0!</v>
      </c>
      <c r="E100" s="89"/>
      <c r="F100" s="122"/>
      <c r="G100" s="122"/>
      <c r="H100" s="122"/>
      <c r="I100" s="122"/>
      <c r="J100" s="122"/>
      <c r="K100" s="122"/>
      <c r="L100" s="122"/>
      <c r="M100" s="187"/>
      <c r="N100" s="122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9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51"/>
      <c r="AO100" s="22"/>
      <c r="AP100" s="22"/>
    </row>
    <row r="101" spans="1:42" s="5" customFormat="1" ht="33.75" customHeight="1">
      <c r="A101" s="93" t="s">
        <v>210</v>
      </c>
      <c r="B101" s="104">
        <v>4383</v>
      </c>
      <c r="C101" s="104">
        <f>SUM(F101:AK101)</f>
        <v>4568</v>
      </c>
      <c r="D101" s="190">
        <f>C101/B101*100</f>
        <v>104.22085329682866</v>
      </c>
      <c r="E101" s="89"/>
      <c r="F101" s="191">
        <v>260</v>
      </c>
      <c r="G101" s="88">
        <v>228</v>
      </c>
      <c r="H101" s="191">
        <v>491</v>
      </c>
      <c r="I101" s="88">
        <v>141</v>
      </c>
      <c r="J101" s="88">
        <v>126</v>
      </c>
      <c r="K101" s="192"/>
      <c r="L101" s="88">
        <v>2130</v>
      </c>
      <c r="M101" s="191">
        <v>30</v>
      </c>
      <c r="N101" s="88">
        <v>140</v>
      </c>
      <c r="O101" s="193">
        <v>80</v>
      </c>
      <c r="P101" s="193">
        <v>195</v>
      </c>
      <c r="Q101" s="193"/>
      <c r="R101" s="193">
        <v>100</v>
      </c>
      <c r="S101" s="193"/>
      <c r="T101" s="193"/>
      <c r="U101" s="193">
        <v>22</v>
      </c>
      <c r="V101" s="193"/>
      <c r="W101" s="193">
        <v>160</v>
      </c>
      <c r="X101" s="193">
        <v>107</v>
      </c>
      <c r="Y101" s="193">
        <v>25</v>
      </c>
      <c r="Z101" s="194">
        <v>50</v>
      </c>
      <c r="AA101" s="186"/>
      <c r="AB101" s="186">
        <v>20</v>
      </c>
      <c r="AC101" s="186">
        <v>70</v>
      </c>
      <c r="AD101" s="186"/>
      <c r="AE101" s="186">
        <v>100</v>
      </c>
      <c r="AF101" s="186"/>
      <c r="AG101" s="186"/>
      <c r="AH101" s="186"/>
      <c r="AI101" s="186">
        <v>40</v>
      </c>
      <c r="AJ101" s="186"/>
      <c r="AK101" s="186">
        <v>53</v>
      </c>
      <c r="AL101" s="51"/>
      <c r="AO101" s="22"/>
      <c r="AP101" s="22"/>
    </row>
    <row r="102" spans="1:42" s="5" customFormat="1" ht="30" customHeight="1">
      <c r="A102" s="195" t="s">
        <v>186</v>
      </c>
      <c r="B102" s="104">
        <v>391</v>
      </c>
      <c r="C102" s="104">
        <f>SUM(F102:AK102)</f>
        <v>331</v>
      </c>
      <c r="D102" s="138">
        <f>C102/B102*100</f>
        <v>84.654731457800509</v>
      </c>
      <c r="E102" s="89"/>
      <c r="F102" s="88">
        <v>69</v>
      </c>
      <c r="G102" s="88">
        <v>31</v>
      </c>
      <c r="H102" s="88"/>
      <c r="I102" s="191">
        <v>36</v>
      </c>
      <c r="J102" s="88">
        <v>15</v>
      </c>
      <c r="K102" s="192"/>
      <c r="L102" s="192"/>
      <c r="M102" s="88">
        <v>33</v>
      </c>
      <c r="N102" s="88">
        <v>80</v>
      </c>
      <c r="O102" s="193"/>
      <c r="P102" s="193"/>
      <c r="Q102" s="193">
        <v>50</v>
      </c>
      <c r="R102" s="193"/>
      <c r="S102" s="193"/>
      <c r="T102" s="193"/>
      <c r="U102" s="193"/>
      <c r="V102" s="193"/>
      <c r="W102" s="193"/>
      <c r="X102" s="193"/>
      <c r="Y102" s="193"/>
      <c r="Z102" s="194"/>
      <c r="AA102" s="186"/>
      <c r="AB102" s="186">
        <v>17</v>
      </c>
      <c r="AC102" s="186"/>
      <c r="AD102" s="186"/>
      <c r="AE102" s="186"/>
      <c r="AF102" s="186"/>
      <c r="AG102" s="186"/>
      <c r="AH102" s="186"/>
      <c r="AI102" s="186"/>
      <c r="AJ102" s="186"/>
      <c r="AK102" s="186"/>
      <c r="AO102" s="22"/>
      <c r="AP102" s="22"/>
    </row>
    <row r="103" spans="1:42" s="5" customFormat="1" ht="30" customHeight="1">
      <c r="A103" s="195" t="s">
        <v>192</v>
      </c>
      <c r="B103" s="104">
        <v>4141</v>
      </c>
      <c r="C103" s="104">
        <f>SUM(F103:AK103)</f>
        <v>4297</v>
      </c>
      <c r="D103" s="138">
        <f>C103/B103*100</f>
        <v>103.76720598889158</v>
      </c>
      <c r="E103" s="89"/>
      <c r="F103" s="88">
        <v>250</v>
      </c>
      <c r="G103" s="88">
        <v>276</v>
      </c>
      <c r="H103" s="88">
        <v>244</v>
      </c>
      <c r="I103" s="191">
        <v>145</v>
      </c>
      <c r="J103" s="88">
        <v>264</v>
      </c>
      <c r="K103" s="191">
        <v>250</v>
      </c>
      <c r="L103" s="192"/>
      <c r="M103" s="88">
        <v>63</v>
      </c>
      <c r="N103" s="88">
        <v>210</v>
      </c>
      <c r="O103" s="193">
        <v>90</v>
      </c>
      <c r="P103" s="193"/>
      <c r="Q103" s="193">
        <v>100</v>
      </c>
      <c r="R103" s="193">
        <v>50</v>
      </c>
      <c r="S103" s="193">
        <v>115</v>
      </c>
      <c r="T103" s="193"/>
      <c r="U103" s="193">
        <v>90</v>
      </c>
      <c r="V103" s="193">
        <v>65</v>
      </c>
      <c r="W103" s="193">
        <v>120</v>
      </c>
      <c r="X103" s="193">
        <v>369</v>
      </c>
      <c r="Y103" s="193">
        <v>360</v>
      </c>
      <c r="Z103" s="194">
        <v>100</v>
      </c>
      <c r="AA103" s="186">
        <v>420</v>
      </c>
      <c r="AB103" s="186"/>
      <c r="AC103" s="186"/>
      <c r="AD103" s="186">
        <v>100</v>
      </c>
      <c r="AE103" s="186">
        <v>30</v>
      </c>
      <c r="AF103" s="186">
        <v>55</v>
      </c>
      <c r="AG103" s="186">
        <v>50</v>
      </c>
      <c r="AH103" s="186">
        <v>30</v>
      </c>
      <c r="AI103" s="186">
        <v>52</v>
      </c>
      <c r="AJ103" s="186">
        <v>1</v>
      </c>
      <c r="AK103" s="186">
        <v>398</v>
      </c>
      <c r="AO103" s="22"/>
      <c r="AP103" s="22"/>
    </row>
    <row r="104" spans="1:42" s="5" customFormat="1" ht="30" customHeight="1">
      <c r="A104" s="195" t="s">
        <v>181</v>
      </c>
      <c r="B104" s="183">
        <v>8301</v>
      </c>
      <c r="C104" s="104">
        <f>SUM(F104:AK104)</f>
        <v>7095</v>
      </c>
      <c r="D104" s="138">
        <f>C104/B104*100</f>
        <v>85.471629924105528</v>
      </c>
      <c r="E104" s="89"/>
      <c r="F104" s="88">
        <v>250</v>
      </c>
      <c r="G104" s="88"/>
      <c r="H104" s="88">
        <v>51</v>
      </c>
      <c r="I104" s="88">
        <v>207</v>
      </c>
      <c r="J104" s="88">
        <v>225</v>
      </c>
      <c r="K104" s="88">
        <v>250</v>
      </c>
      <c r="L104" s="88">
        <v>3016</v>
      </c>
      <c r="M104" s="88">
        <v>229</v>
      </c>
      <c r="N104" s="88">
        <v>109</v>
      </c>
      <c r="O104" s="193">
        <v>51</v>
      </c>
      <c r="P104" s="193">
        <v>470</v>
      </c>
      <c r="Q104" s="193">
        <v>102</v>
      </c>
      <c r="R104" s="193">
        <v>160</v>
      </c>
      <c r="S104" s="193">
        <v>305</v>
      </c>
      <c r="T104" s="193"/>
      <c r="U104" s="193">
        <v>30</v>
      </c>
      <c r="V104" s="193"/>
      <c r="W104" s="193">
        <v>224</v>
      </c>
      <c r="X104" s="193">
        <v>24</v>
      </c>
      <c r="Y104" s="193">
        <v>225</v>
      </c>
      <c r="Z104" s="194">
        <v>242</v>
      </c>
      <c r="AA104" s="186"/>
      <c r="AB104" s="186">
        <v>25</v>
      </c>
      <c r="AC104" s="186">
        <v>142</v>
      </c>
      <c r="AD104" s="186">
        <v>124</v>
      </c>
      <c r="AE104" s="186">
        <v>70</v>
      </c>
      <c r="AF104" s="186">
        <v>50</v>
      </c>
      <c r="AG104" s="186">
        <v>50</v>
      </c>
      <c r="AH104" s="186">
        <v>30</v>
      </c>
      <c r="AI104" s="186">
        <v>43</v>
      </c>
      <c r="AJ104" s="186">
        <v>8</v>
      </c>
      <c r="AK104" s="186">
        <v>383</v>
      </c>
      <c r="AO104" s="22"/>
      <c r="AP104" s="22"/>
    </row>
    <row r="105" spans="1:42" s="5" customFormat="1" ht="30" customHeight="1">
      <c r="A105" s="195" t="s">
        <v>187</v>
      </c>
      <c r="B105" s="104">
        <v>77</v>
      </c>
      <c r="C105" s="104">
        <f t="shared" si="30"/>
        <v>0</v>
      </c>
      <c r="D105" s="138">
        <f>C105/B105*100</f>
        <v>0</v>
      </c>
      <c r="E105" s="89"/>
      <c r="F105" s="196"/>
      <c r="G105" s="196"/>
      <c r="H105" s="104"/>
      <c r="I105" s="104"/>
      <c r="J105" s="104"/>
      <c r="K105" s="104"/>
      <c r="L105" s="104"/>
      <c r="M105" s="104"/>
      <c r="N105" s="10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5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O105" s="22"/>
      <c r="AP105" s="22"/>
    </row>
    <row r="106" spans="1:42" s="9" customFormat="1" ht="48" hidden="1" customHeight="1">
      <c r="A106" s="197" t="s">
        <v>128</v>
      </c>
      <c r="B106" s="104"/>
      <c r="C106" s="104">
        <f t="shared" si="30"/>
        <v>0</v>
      </c>
      <c r="D106" s="138" t="e">
        <f t="shared" si="31"/>
        <v>#DIV/0!</v>
      </c>
      <c r="E106" s="89"/>
      <c r="F106" s="104"/>
      <c r="G106" s="104"/>
      <c r="H106" s="104"/>
      <c r="I106" s="104"/>
      <c r="J106" s="104"/>
      <c r="K106" s="104"/>
      <c r="L106" s="104"/>
      <c r="M106" s="104"/>
      <c r="N106" s="10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5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O106" s="25"/>
      <c r="AP106" s="25"/>
    </row>
    <row r="107" spans="1:42" s="9" customFormat="1" ht="29.25" customHeight="1">
      <c r="A107" s="197" t="s">
        <v>185</v>
      </c>
      <c r="B107" s="104">
        <v>181</v>
      </c>
      <c r="C107" s="104">
        <f>SUM(F107:AK107)</f>
        <v>148</v>
      </c>
      <c r="D107" s="138">
        <f>C107/B107*100</f>
        <v>81.767955801104975</v>
      </c>
      <c r="E107" s="89"/>
      <c r="F107" s="104"/>
      <c r="G107" s="104"/>
      <c r="H107" s="104"/>
      <c r="I107" s="104">
        <v>13</v>
      </c>
      <c r="J107" s="104"/>
      <c r="K107" s="104"/>
      <c r="L107" s="104"/>
      <c r="M107" s="104"/>
      <c r="N107" s="104"/>
      <c r="O107" s="184"/>
      <c r="P107" s="184"/>
      <c r="Q107" s="184"/>
      <c r="R107" s="184">
        <v>60</v>
      </c>
      <c r="S107" s="184"/>
      <c r="T107" s="184"/>
      <c r="U107" s="184"/>
      <c r="V107" s="184"/>
      <c r="W107" s="184"/>
      <c r="X107" s="184"/>
      <c r="Y107" s="184"/>
      <c r="Z107" s="185"/>
      <c r="AA107" s="198"/>
      <c r="AB107" s="198">
        <v>30</v>
      </c>
      <c r="AC107" s="198"/>
      <c r="AD107" s="198"/>
      <c r="AE107" s="198"/>
      <c r="AF107" s="198"/>
      <c r="AG107" s="198"/>
      <c r="AH107" s="198">
        <v>10</v>
      </c>
      <c r="AI107" s="198"/>
      <c r="AJ107" s="198"/>
      <c r="AK107" s="198">
        <v>35</v>
      </c>
      <c r="AO107" s="25"/>
      <c r="AP107" s="25"/>
    </row>
    <row r="108" spans="1:42" s="9" customFormat="1" ht="30" customHeight="1">
      <c r="A108" s="195" t="s">
        <v>188</v>
      </c>
      <c r="B108" s="104">
        <v>465</v>
      </c>
      <c r="C108" s="104">
        <f>SUM(F108:AK108)</f>
        <v>612</v>
      </c>
      <c r="D108" s="138">
        <f>C108/B108*100</f>
        <v>131.61290322580646</v>
      </c>
      <c r="E108" s="89"/>
      <c r="F108" s="104">
        <v>110</v>
      </c>
      <c r="G108" s="104">
        <v>144</v>
      </c>
      <c r="H108" s="104"/>
      <c r="I108" s="104">
        <v>20</v>
      </c>
      <c r="J108" s="104">
        <v>144</v>
      </c>
      <c r="K108" s="104"/>
      <c r="L108" s="104"/>
      <c r="M108" s="104"/>
      <c r="N108" s="104"/>
      <c r="O108" s="184"/>
      <c r="P108" s="184"/>
      <c r="Q108" s="184"/>
      <c r="R108" s="184">
        <v>100</v>
      </c>
      <c r="S108" s="184"/>
      <c r="T108" s="184"/>
      <c r="U108" s="184"/>
      <c r="V108" s="184"/>
      <c r="W108" s="184">
        <v>40</v>
      </c>
      <c r="X108" s="184"/>
      <c r="Y108" s="184"/>
      <c r="Z108" s="185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>
        <v>54</v>
      </c>
      <c r="AO108" s="25"/>
      <c r="AP108" s="25"/>
    </row>
    <row r="109" spans="1:42" s="9" customFormat="1" ht="30" customHeight="1">
      <c r="A109" s="195" t="s">
        <v>189</v>
      </c>
      <c r="B109" s="104">
        <v>232</v>
      </c>
      <c r="C109" s="104">
        <f>SUM(F109:AK109)</f>
        <v>435</v>
      </c>
      <c r="D109" s="138">
        <f>C109/B109*100</f>
        <v>187.5</v>
      </c>
      <c r="E109" s="89"/>
      <c r="F109" s="104">
        <v>100</v>
      </c>
      <c r="G109" s="104">
        <v>113</v>
      </c>
      <c r="H109" s="104"/>
      <c r="I109" s="104"/>
      <c r="J109" s="104">
        <v>100</v>
      </c>
      <c r="K109" s="104"/>
      <c r="L109" s="104"/>
      <c r="M109" s="104"/>
      <c r="N109" s="104"/>
      <c r="O109" s="184"/>
      <c r="P109" s="184"/>
      <c r="Q109" s="184"/>
      <c r="R109" s="184">
        <v>50</v>
      </c>
      <c r="S109" s="184"/>
      <c r="T109" s="184"/>
      <c r="U109" s="184"/>
      <c r="V109" s="184"/>
      <c r="W109" s="184"/>
      <c r="X109" s="184"/>
      <c r="Y109" s="184"/>
      <c r="Z109" s="185"/>
      <c r="AA109" s="198"/>
      <c r="AB109" s="198"/>
      <c r="AC109" s="198"/>
      <c r="AD109" s="198"/>
      <c r="AE109" s="198"/>
      <c r="AF109" s="198"/>
      <c r="AG109" s="198"/>
      <c r="AH109" s="198"/>
      <c r="AI109" s="198">
        <v>50</v>
      </c>
      <c r="AJ109" s="198"/>
      <c r="AK109" s="198">
        <v>22</v>
      </c>
      <c r="AO109" s="25"/>
      <c r="AP109" s="25"/>
    </row>
    <row r="110" spans="1:42" s="9" customFormat="1" ht="30" customHeight="1">
      <c r="A110" s="195" t="s">
        <v>197</v>
      </c>
      <c r="B110" s="104"/>
      <c r="C110" s="104">
        <v>31</v>
      </c>
      <c r="D110" s="138"/>
      <c r="E110" s="89"/>
      <c r="F110" s="104">
        <v>31</v>
      </c>
      <c r="G110" s="104"/>
      <c r="H110" s="104"/>
      <c r="I110" s="104"/>
      <c r="J110" s="104"/>
      <c r="K110" s="104"/>
      <c r="L110" s="104"/>
      <c r="M110" s="104"/>
      <c r="N110" s="10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5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O110" s="25"/>
      <c r="AP110" s="25"/>
    </row>
    <row r="111" spans="1:42" s="9" customFormat="1" ht="31.5" customHeight="1">
      <c r="A111" s="195" t="s">
        <v>190</v>
      </c>
      <c r="B111" s="104">
        <v>992</v>
      </c>
      <c r="C111" s="104">
        <f>SUM(F111:AK111)</f>
        <v>780</v>
      </c>
      <c r="D111" s="138">
        <f>C111/B111*100</f>
        <v>78.629032258064512</v>
      </c>
      <c r="E111" s="89"/>
      <c r="F111" s="104">
        <v>21</v>
      </c>
      <c r="G111" s="104"/>
      <c r="H111" s="104">
        <v>444</v>
      </c>
      <c r="I111" s="104"/>
      <c r="J111" s="104">
        <v>70</v>
      </c>
      <c r="K111" s="104"/>
      <c r="L111" s="104"/>
      <c r="M111" s="104"/>
      <c r="N111" s="10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>
        <v>31</v>
      </c>
      <c r="Y111" s="184"/>
      <c r="Z111" s="185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>
        <v>214</v>
      </c>
      <c r="AO111" s="25"/>
      <c r="AP111" s="25"/>
    </row>
    <row r="112" spans="1:42" s="9" customFormat="1" ht="31.5" customHeight="1">
      <c r="A112" s="195" t="s">
        <v>195</v>
      </c>
      <c r="B112" s="104">
        <v>523</v>
      </c>
      <c r="C112" s="104">
        <f>SUM(F112:AK112)</f>
        <v>319</v>
      </c>
      <c r="D112" s="138">
        <f>C112/B112*100</f>
        <v>60.994263862332701</v>
      </c>
      <c r="E112" s="89"/>
      <c r="F112" s="104">
        <v>13</v>
      </c>
      <c r="G112" s="104">
        <v>286</v>
      </c>
      <c r="H112" s="104"/>
      <c r="I112" s="104"/>
      <c r="J112" s="104"/>
      <c r="K112" s="104"/>
      <c r="L112" s="104"/>
      <c r="M112" s="104"/>
      <c r="N112" s="10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5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>
        <v>20</v>
      </c>
      <c r="AO112" s="25"/>
      <c r="AP112" s="25"/>
    </row>
    <row r="113" spans="1:42" s="9" customFormat="1" ht="31.5" customHeight="1">
      <c r="A113" s="195" t="s">
        <v>209</v>
      </c>
      <c r="B113" s="104"/>
      <c r="C113" s="104">
        <f>SUM(F113:AK113)</f>
        <v>155</v>
      </c>
      <c r="D113" s="138"/>
      <c r="E113" s="89"/>
      <c r="F113" s="104"/>
      <c r="G113" s="104">
        <v>120</v>
      </c>
      <c r="H113" s="104"/>
      <c r="I113" s="104"/>
      <c r="J113" s="104">
        <v>35</v>
      </c>
      <c r="K113" s="104"/>
      <c r="L113" s="104"/>
      <c r="M113" s="104"/>
      <c r="N113" s="10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5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O113" s="25"/>
      <c r="AP113" s="25"/>
    </row>
    <row r="114" spans="1:42" s="9" customFormat="1" ht="32.25" customHeight="1">
      <c r="A114" s="195" t="s">
        <v>136</v>
      </c>
      <c r="B114" s="104"/>
      <c r="C114" s="104">
        <f t="shared" si="30"/>
        <v>0</v>
      </c>
      <c r="D114" s="138"/>
      <c r="E114" s="89"/>
      <c r="F114" s="104"/>
      <c r="G114" s="104"/>
      <c r="H114" s="104"/>
      <c r="I114" s="104"/>
      <c r="J114" s="104"/>
      <c r="K114" s="104"/>
      <c r="L114" s="104"/>
      <c r="M114" s="104"/>
      <c r="N114" s="10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5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O114" s="25"/>
      <c r="AP114" s="25"/>
    </row>
    <row r="115" spans="1:42" s="9" customFormat="1" ht="32.25" customHeight="1">
      <c r="A115" s="195" t="s">
        <v>196</v>
      </c>
      <c r="B115" s="104">
        <v>3</v>
      </c>
      <c r="C115" s="104">
        <f>SUM(F115:AK115)</f>
        <v>236</v>
      </c>
      <c r="D115" s="138"/>
      <c r="E115" s="89"/>
      <c r="F115" s="104"/>
      <c r="G115" s="104"/>
      <c r="H115" s="104">
        <v>117</v>
      </c>
      <c r="I115" s="104">
        <v>35</v>
      </c>
      <c r="J115" s="104"/>
      <c r="K115" s="104"/>
      <c r="L115" s="104"/>
      <c r="M115" s="104"/>
      <c r="N115" s="104">
        <v>11</v>
      </c>
      <c r="O115" s="184"/>
      <c r="P115" s="184"/>
      <c r="Q115" s="184"/>
      <c r="R115" s="184"/>
      <c r="S115" s="184"/>
      <c r="T115" s="184"/>
      <c r="U115" s="184">
        <v>5</v>
      </c>
      <c r="V115" s="184"/>
      <c r="W115" s="184"/>
      <c r="X115" s="184"/>
      <c r="Y115" s="184">
        <v>35</v>
      </c>
      <c r="Z115" s="185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>
        <v>6</v>
      </c>
      <c r="AK115" s="198">
        <v>27</v>
      </c>
      <c r="AO115" s="25"/>
      <c r="AP115" s="25"/>
    </row>
    <row r="116" spans="1:42" s="9" customFormat="1" ht="30" customHeight="1">
      <c r="A116" s="195" t="s">
        <v>191</v>
      </c>
      <c r="B116" s="104"/>
      <c r="C116" s="104">
        <f>SUM(F116:AK116)</f>
        <v>166</v>
      </c>
      <c r="D116" s="138" t="e">
        <f>C116/B116*100</f>
        <v>#DIV/0!</v>
      </c>
      <c r="E116" s="89"/>
      <c r="F116" s="104"/>
      <c r="G116" s="104">
        <v>96</v>
      </c>
      <c r="H116" s="104"/>
      <c r="I116" s="104"/>
      <c r="J116" s="104"/>
      <c r="K116" s="104"/>
      <c r="L116" s="104"/>
      <c r="M116" s="104"/>
      <c r="N116" s="104">
        <v>50</v>
      </c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5"/>
      <c r="AA116" s="198"/>
      <c r="AB116" s="198">
        <v>20</v>
      </c>
      <c r="AC116" s="198"/>
      <c r="AD116" s="198"/>
      <c r="AE116" s="198"/>
      <c r="AF116" s="198"/>
      <c r="AG116" s="198"/>
      <c r="AH116" s="198"/>
      <c r="AI116" s="198"/>
      <c r="AJ116" s="198"/>
      <c r="AK116" s="198"/>
      <c r="AO116" s="25"/>
      <c r="AP116" s="25"/>
    </row>
    <row r="117" spans="1:42" s="9" customFormat="1" ht="30" customHeight="1">
      <c r="A117" s="195" t="s">
        <v>204</v>
      </c>
      <c r="B117" s="104">
        <v>16</v>
      </c>
      <c r="C117" s="104">
        <v>11</v>
      </c>
      <c r="D117" s="138"/>
      <c r="E117" s="89"/>
      <c r="F117" s="104"/>
      <c r="G117" s="104"/>
      <c r="H117" s="104"/>
      <c r="I117" s="104"/>
      <c r="J117" s="104"/>
      <c r="K117" s="104"/>
      <c r="L117" s="104"/>
      <c r="M117" s="104"/>
      <c r="N117" s="10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5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>
        <v>11</v>
      </c>
      <c r="AO117" s="25"/>
      <c r="AP117" s="25"/>
    </row>
    <row r="118" spans="1:42" s="9" customFormat="1" ht="30" customHeight="1">
      <c r="A118" s="195" t="s">
        <v>212</v>
      </c>
      <c r="B118" s="104">
        <v>263</v>
      </c>
      <c r="C118" s="104">
        <f>SUM(F118:AK118)</f>
        <v>419</v>
      </c>
      <c r="D118" s="138"/>
      <c r="E118" s="89"/>
      <c r="F118" s="104">
        <v>70</v>
      </c>
      <c r="G118" s="104"/>
      <c r="H118" s="104">
        <v>47</v>
      </c>
      <c r="I118" s="104">
        <v>79</v>
      </c>
      <c r="J118" s="104"/>
      <c r="K118" s="104"/>
      <c r="L118" s="104">
        <v>100</v>
      </c>
      <c r="M118" s="104"/>
      <c r="N118" s="104"/>
      <c r="O118" s="184"/>
      <c r="P118" s="184"/>
      <c r="Q118" s="184"/>
      <c r="R118" s="184">
        <v>93</v>
      </c>
      <c r="S118" s="184"/>
      <c r="T118" s="184"/>
      <c r="U118" s="184"/>
      <c r="V118" s="184"/>
      <c r="W118" s="184"/>
      <c r="X118" s="184"/>
      <c r="Y118" s="184"/>
      <c r="Z118" s="185"/>
      <c r="AA118" s="198"/>
      <c r="AB118" s="198"/>
      <c r="AC118" s="198">
        <v>30</v>
      </c>
      <c r="AD118" s="198"/>
      <c r="AE118" s="198"/>
      <c r="AF118" s="198"/>
      <c r="AG118" s="198"/>
      <c r="AH118" s="198"/>
      <c r="AI118" s="198"/>
      <c r="AJ118" s="198"/>
      <c r="AK118" s="198"/>
      <c r="AO118" s="25"/>
      <c r="AP118" s="25"/>
    </row>
    <row r="119" spans="1:42" s="9" customFormat="1" ht="30" customHeight="1">
      <c r="A119" s="195" t="s">
        <v>215</v>
      </c>
      <c r="B119" s="104"/>
      <c r="C119" s="104">
        <f>SUM(F119:AK119)</f>
        <v>20</v>
      </c>
      <c r="D119" s="138"/>
      <c r="E119" s="89"/>
      <c r="F119" s="104"/>
      <c r="G119" s="104"/>
      <c r="H119" s="104"/>
      <c r="I119" s="104"/>
      <c r="J119" s="104"/>
      <c r="K119" s="104"/>
      <c r="L119" s="104"/>
      <c r="M119" s="104"/>
      <c r="N119" s="104">
        <v>20</v>
      </c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5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O119" s="25"/>
      <c r="AP119" s="25"/>
    </row>
    <row r="120" spans="1:42" s="5" customFormat="1" ht="33.75" customHeight="1">
      <c r="A120" s="93" t="s">
        <v>183</v>
      </c>
      <c r="B120" s="151">
        <v>60348</v>
      </c>
      <c r="C120" s="104">
        <f>SUM(F120:AK120)</f>
        <v>46833</v>
      </c>
      <c r="D120" s="138">
        <f>C120/B120*100</f>
        <v>77.604891628554384</v>
      </c>
      <c r="E120" s="89"/>
      <c r="F120" s="183">
        <v>4295</v>
      </c>
      <c r="G120" s="183">
        <v>2028</v>
      </c>
      <c r="H120" s="183">
        <v>2355</v>
      </c>
      <c r="I120" s="183">
        <v>2100</v>
      </c>
      <c r="J120" s="104">
        <v>1979</v>
      </c>
      <c r="K120" s="183">
        <v>1263</v>
      </c>
      <c r="L120" s="183">
        <v>15438</v>
      </c>
      <c r="M120" s="183">
        <v>800</v>
      </c>
      <c r="N120" s="183">
        <v>1433</v>
      </c>
      <c r="O120" s="184">
        <v>552</v>
      </c>
      <c r="P120" s="184">
        <v>1330</v>
      </c>
      <c r="Q120" s="184">
        <v>580</v>
      </c>
      <c r="R120" s="184">
        <v>1070</v>
      </c>
      <c r="S120" s="184">
        <v>817</v>
      </c>
      <c r="T120" s="199"/>
      <c r="U120" s="184">
        <v>296</v>
      </c>
      <c r="V120" s="184">
        <v>130</v>
      </c>
      <c r="W120" s="184">
        <v>966</v>
      </c>
      <c r="X120" s="184">
        <v>1106</v>
      </c>
      <c r="Y120" s="184">
        <v>1415</v>
      </c>
      <c r="Z120" s="185">
        <v>901</v>
      </c>
      <c r="AA120" s="186">
        <v>830</v>
      </c>
      <c r="AB120" s="186">
        <v>217</v>
      </c>
      <c r="AC120" s="186">
        <v>530</v>
      </c>
      <c r="AD120" s="186">
        <v>610</v>
      </c>
      <c r="AE120" s="186">
        <v>550</v>
      </c>
      <c r="AF120" s="186">
        <v>252</v>
      </c>
      <c r="AG120" s="186">
        <v>200</v>
      </c>
      <c r="AH120" s="186">
        <v>190</v>
      </c>
      <c r="AI120" s="186">
        <v>300</v>
      </c>
      <c r="AJ120" s="186">
        <v>22</v>
      </c>
      <c r="AK120" s="186">
        <v>2278</v>
      </c>
      <c r="AO120" s="22"/>
      <c r="AP120" s="22"/>
    </row>
    <row r="121" spans="1:42" s="5" customFormat="1" ht="27" hidden="1" customHeight="1">
      <c r="A121" s="95" t="s">
        <v>31</v>
      </c>
      <c r="B121" s="118" t="e">
        <f>B120/B106</f>
        <v>#DIV/0!</v>
      </c>
      <c r="C121" s="104">
        <f t="shared" si="30"/>
        <v>0</v>
      </c>
      <c r="D121" s="138" t="e">
        <f t="shared" si="31"/>
        <v>#DIV/0!</v>
      </c>
      <c r="E121" s="89"/>
      <c r="F121" s="118"/>
      <c r="G121" s="118"/>
      <c r="H121" s="104"/>
      <c r="I121" s="104"/>
      <c r="J121" s="104"/>
      <c r="K121" s="104"/>
      <c r="L121" s="104"/>
      <c r="M121" s="200"/>
      <c r="N121" s="10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5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O121" s="22"/>
      <c r="AP121" s="22"/>
    </row>
    <row r="122" spans="1:42" s="5" customFormat="1" ht="30" customHeight="1">
      <c r="A122" s="93" t="s">
        <v>64</v>
      </c>
      <c r="B122" s="121">
        <v>15198</v>
      </c>
      <c r="C122" s="104">
        <f>SUM(F122:AK122)</f>
        <v>13423</v>
      </c>
      <c r="D122" s="138">
        <f t="shared" ref="D122:D130" si="32">C122/B122*100</f>
        <v>88.320831688380053</v>
      </c>
      <c r="E122" s="89"/>
      <c r="F122" s="191">
        <v>1088</v>
      </c>
      <c r="G122" s="88">
        <v>700</v>
      </c>
      <c r="H122" s="88">
        <v>1473</v>
      </c>
      <c r="I122" s="88">
        <v>540</v>
      </c>
      <c r="J122" s="88">
        <v>378</v>
      </c>
      <c r="K122" s="88"/>
      <c r="L122" s="88">
        <v>6390</v>
      </c>
      <c r="M122" s="88">
        <v>75</v>
      </c>
      <c r="N122" s="88">
        <v>410</v>
      </c>
      <c r="O122" s="193">
        <v>232</v>
      </c>
      <c r="P122" s="193">
        <v>390</v>
      </c>
      <c r="Q122" s="193"/>
      <c r="R122" s="193">
        <v>300</v>
      </c>
      <c r="S122" s="193"/>
      <c r="T122" s="184"/>
      <c r="U122" s="193">
        <v>56</v>
      </c>
      <c r="V122" s="193"/>
      <c r="W122" s="193">
        <v>300</v>
      </c>
      <c r="X122" s="193">
        <v>235</v>
      </c>
      <c r="Y122" s="193">
        <v>63</v>
      </c>
      <c r="Z122" s="194">
        <v>125</v>
      </c>
      <c r="AA122" s="186"/>
      <c r="AB122" s="186">
        <v>50</v>
      </c>
      <c r="AC122" s="186">
        <v>175</v>
      </c>
      <c r="AD122" s="186"/>
      <c r="AE122" s="186">
        <v>300</v>
      </c>
      <c r="AF122" s="186"/>
      <c r="AG122" s="186"/>
      <c r="AH122" s="186"/>
      <c r="AI122" s="186">
        <v>60</v>
      </c>
      <c r="AJ122" s="186"/>
      <c r="AK122" s="186">
        <v>83</v>
      </c>
      <c r="AL122" s="54"/>
      <c r="AO122" s="22"/>
      <c r="AP122" s="22"/>
    </row>
    <row r="123" spans="1:42" s="5" customFormat="1" ht="30" customHeight="1">
      <c r="A123" s="93" t="s">
        <v>200</v>
      </c>
      <c r="B123" s="121">
        <v>1418</v>
      </c>
      <c r="C123" s="104">
        <f>SUM(F123:AK123)</f>
        <v>1084</v>
      </c>
      <c r="D123" s="138">
        <f t="shared" si="32"/>
        <v>76.445698166431598</v>
      </c>
      <c r="E123" s="89"/>
      <c r="F123" s="88">
        <v>343</v>
      </c>
      <c r="G123" s="88">
        <v>108</v>
      </c>
      <c r="H123" s="88"/>
      <c r="I123" s="88">
        <v>159</v>
      </c>
      <c r="J123" s="88">
        <v>30</v>
      </c>
      <c r="K123" s="88"/>
      <c r="L123" s="88"/>
      <c r="M123" s="88">
        <v>82</v>
      </c>
      <c r="N123" s="88">
        <v>200</v>
      </c>
      <c r="O123" s="193"/>
      <c r="P123" s="193"/>
      <c r="Q123" s="193">
        <v>125</v>
      </c>
      <c r="R123" s="193"/>
      <c r="S123" s="193"/>
      <c r="T123" s="193"/>
      <c r="U123" s="193"/>
      <c r="V123" s="193"/>
      <c r="W123" s="193"/>
      <c r="X123" s="193"/>
      <c r="Y123" s="193"/>
      <c r="Z123" s="194"/>
      <c r="AA123" s="186"/>
      <c r="AB123" s="186">
        <v>37</v>
      </c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54"/>
      <c r="AO123" s="22"/>
      <c r="AP123" s="22"/>
    </row>
    <row r="124" spans="1:42" s="5" customFormat="1" ht="30" customHeight="1">
      <c r="A124" s="93" t="s">
        <v>192</v>
      </c>
      <c r="B124" s="121">
        <v>11994</v>
      </c>
      <c r="C124" s="104">
        <f>SUM(F124:AK124)</f>
        <v>10478</v>
      </c>
      <c r="D124" s="138">
        <f t="shared" si="32"/>
        <v>87.360346840086706</v>
      </c>
      <c r="E124" s="89"/>
      <c r="F124" s="88">
        <v>897</v>
      </c>
      <c r="G124" s="88">
        <v>690</v>
      </c>
      <c r="H124" s="88">
        <v>732</v>
      </c>
      <c r="I124" s="88">
        <v>528</v>
      </c>
      <c r="J124" s="88">
        <v>713</v>
      </c>
      <c r="K124" s="88">
        <v>620</v>
      </c>
      <c r="L124" s="88"/>
      <c r="M124" s="88">
        <v>139</v>
      </c>
      <c r="N124" s="88">
        <v>550</v>
      </c>
      <c r="O124" s="193">
        <v>200</v>
      </c>
      <c r="P124" s="193"/>
      <c r="Q124" s="193">
        <v>200</v>
      </c>
      <c r="R124" s="193">
        <v>120</v>
      </c>
      <c r="S124" s="193">
        <v>207</v>
      </c>
      <c r="T124" s="193"/>
      <c r="U124" s="193">
        <v>180</v>
      </c>
      <c r="V124" s="193">
        <v>130</v>
      </c>
      <c r="W124" s="193">
        <v>216</v>
      </c>
      <c r="X124" s="193">
        <v>811</v>
      </c>
      <c r="Y124" s="193">
        <v>792</v>
      </c>
      <c r="Z124" s="194">
        <v>220</v>
      </c>
      <c r="AA124" s="186">
        <v>830</v>
      </c>
      <c r="AB124" s="186"/>
      <c r="AC124" s="186"/>
      <c r="AD124" s="186">
        <v>300</v>
      </c>
      <c r="AE124" s="186">
        <v>75</v>
      </c>
      <c r="AF124" s="186">
        <v>137</v>
      </c>
      <c r="AG124" s="186">
        <v>100</v>
      </c>
      <c r="AH124" s="186">
        <v>75</v>
      </c>
      <c r="AI124" s="186">
        <v>104</v>
      </c>
      <c r="AJ124" s="186">
        <v>2</v>
      </c>
      <c r="AK124" s="186">
        <v>910</v>
      </c>
      <c r="AL124" s="54"/>
      <c r="AO124" s="22"/>
      <c r="AP124" s="22"/>
    </row>
    <row r="125" spans="1:42" s="5" customFormat="1" ht="31.15" customHeight="1">
      <c r="A125" s="93" t="s">
        <v>181</v>
      </c>
      <c r="B125" s="121">
        <v>29452</v>
      </c>
      <c r="C125" s="104">
        <f>SUM(F125:AK125)</f>
        <v>19526</v>
      </c>
      <c r="D125" s="138">
        <f t="shared" si="32"/>
        <v>66.297704739915801</v>
      </c>
      <c r="E125" s="89"/>
      <c r="F125" s="88">
        <v>1298</v>
      </c>
      <c r="G125" s="88"/>
      <c r="H125" s="88">
        <v>150</v>
      </c>
      <c r="I125" s="88">
        <v>769</v>
      </c>
      <c r="J125" s="88">
        <v>562</v>
      </c>
      <c r="K125" s="88">
        <v>643</v>
      </c>
      <c r="L125" s="88">
        <v>9048</v>
      </c>
      <c r="M125" s="88">
        <v>504</v>
      </c>
      <c r="N125" s="88">
        <v>273</v>
      </c>
      <c r="O125" s="193">
        <v>120</v>
      </c>
      <c r="P125" s="193">
        <v>940</v>
      </c>
      <c r="Q125" s="193">
        <v>255</v>
      </c>
      <c r="R125" s="193">
        <v>325</v>
      </c>
      <c r="S125" s="193">
        <v>610</v>
      </c>
      <c r="T125" s="193"/>
      <c r="U125" s="193">
        <v>60</v>
      </c>
      <c r="V125" s="193"/>
      <c r="W125" s="193">
        <v>410</v>
      </c>
      <c r="X125" s="193">
        <v>60</v>
      </c>
      <c r="Y125" s="193">
        <v>560</v>
      </c>
      <c r="Z125" s="194">
        <v>556</v>
      </c>
      <c r="AA125" s="186"/>
      <c r="AB125" s="186">
        <v>55</v>
      </c>
      <c r="AC125" s="186">
        <v>355</v>
      </c>
      <c r="AD125" s="186">
        <v>310</v>
      </c>
      <c r="AE125" s="186">
        <v>175</v>
      </c>
      <c r="AF125" s="186">
        <v>115</v>
      </c>
      <c r="AG125" s="186">
        <v>100</v>
      </c>
      <c r="AH125" s="186">
        <v>90</v>
      </c>
      <c r="AI125" s="186">
        <v>86</v>
      </c>
      <c r="AJ125" s="186">
        <v>20</v>
      </c>
      <c r="AK125" s="186">
        <v>1077</v>
      </c>
      <c r="AL125" s="54"/>
      <c r="AO125" s="22"/>
      <c r="AP125" s="22"/>
    </row>
    <row r="126" spans="1:42" s="5" customFormat="1" ht="31.15" customHeight="1">
      <c r="A126" s="93" t="s">
        <v>199</v>
      </c>
      <c r="B126" s="104">
        <v>108</v>
      </c>
      <c r="C126" s="104">
        <f t="shared" si="30"/>
        <v>0</v>
      </c>
      <c r="D126" s="138">
        <f t="shared" si="32"/>
        <v>0</v>
      </c>
      <c r="E126" s="89"/>
      <c r="F126" s="196"/>
      <c r="G126" s="196"/>
      <c r="H126" s="104"/>
      <c r="I126" s="104"/>
      <c r="J126" s="104"/>
      <c r="K126" s="104"/>
      <c r="L126" s="104"/>
      <c r="M126" s="104"/>
      <c r="N126" s="10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5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54"/>
      <c r="AO126" s="22"/>
      <c r="AP126" s="22"/>
    </row>
    <row r="127" spans="1:42" s="5" customFormat="1" ht="31.15" customHeight="1">
      <c r="A127" s="195" t="s">
        <v>185</v>
      </c>
      <c r="B127" s="104">
        <v>474</v>
      </c>
      <c r="C127" s="104">
        <f>SUM(F127:AK127)</f>
        <v>388</v>
      </c>
      <c r="D127" s="138">
        <f t="shared" si="32"/>
        <v>81.856540084388186</v>
      </c>
      <c r="E127" s="89"/>
      <c r="F127" s="201"/>
      <c r="G127" s="201"/>
      <c r="H127" s="104"/>
      <c r="I127" s="104">
        <v>65</v>
      </c>
      <c r="J127" s="104"/>
      <c r="K127" s="104"/>
      <c r="L127" s="104"/>
      <c r="M127" s="104"/>
      <c r="N127" s="104"/>
      <c r="O127" s="184"/>
      <c r="P127" s="184"/>
      <c r="Q127" s="184"/>
      <c r="R127" s="184">
        <v>140</v>
      </c>
      <c r="S127" s="184"/>
      <c r="T127" s="184"/>
      <c r="U127" s="184"/>
      <c r="V127" s="184"/>
      <c r="W127" s="184"/>
      <c r="X127" s="184"/>
      <c r="Y127" s="184"/>
      <c r="Z127" s="185"/>
      <c r="AA127" s="186"/>
      <c r="AB127" s="186">
        <v>75</v>
      </c>
      <c r="AC127" s="186"/>
      <c r="AD127" s="186"/>
      <c r="AE127" s="186"/>
      <c r="AF127" s="186"/>
      <c r="AG127" s="186"/>
      <c r="AH127" s="186">
        <v>25</v>
      </c>
      <c r="AI127" s="186"/>
      <c r="AJ127" s="186"/>
      <c r="AK127" s="186">
        <v>83</v>
      </c>
      <c r="AL127" s="54"/>
      <c r="AO127" s="22"/>
      <c r="AP127" s="22"/>
    </row>
    <row r="128" spans="1:42" s="5" customFormat="1" ht="31.15" customHeight="1">
      <c r="A128" s="195" t="s">
        <v>182</v>
      </c>
      <c r="B128" s="104">
        <v>1192</v>
      </c>
      <c r="C128" s="104">
        <f>SUM(F128:AK128)</f>
        <v>1338</v>
      </c>
      <c r="D128" s="138">
        <f t="shared" si="32"/>
        <v>112.24832214765101</v>
      </c>
      <c r="E128" s="89"/>
      <c r="F128" s="201">
        <v>445</v>
      </c>
      <c r="G128" s="201">
        <v>360</v>
      </c>
      <c r="H128" s="104"/>
      <c r="I128" s="104">
        <v>39</v>
      </c>
      <c r="J128" s="104">
        <v>216</v>
      </c>
      <c r="K128" s="104"/>
      <c r="L128" s="104"/>
      <c r="M128" s="104"/>
      <c r="N128" s="104"/>
      <c r="O128" s="184"/>
      <c r="P128" s="184"/>
      <c r="Q128" s="184"/>
      <c r="R128" s="184">
        <v>140</v>
      </c>
      <c r="S128" s="184"/>
      <c r="T128" s="184"/>
      <c r="U128" s="184"/>
      <c r="V128" s="184"/>
      <c r="W128" s="184">
        <v>40</v>
      </c>
      <c r="X128" s="184"/>
      <c r="Y128" s="184"/>
      <c r="Z128" s="185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>
        <v>98</v>
      </c>
      <c r="AL128" s="54"/>
      <c r="AO128" s="22"/>
      <c r="AP128" s="22"/>
    </row>
    <row r="129" spans="1:42" s="5" customFormat="1" ht="31.15" customHeight="1">
      <c r="A129" s="195" t="s">
        <v>189</v>
      </c>
      <c r="B129" s="104">
        <v>522</v>
      </c>
      <c r="C129" s="104">
        <f>SUM(F129:AK129)</f>
        <v>508</v>
      </c>
      <c r="D129" s="138">
        <f t="shared" si="32"/>
        <v>97.318007662835242</v>
      </c>
      <c r="E129" s="89"/>
      <c r="F129" s="201">
        <v>141</v>
      </c>
      <c r="G129" s="201">
        <v>170</v>
      </c>
      <c r="H129" s="104"/>
      <c r="I129" s="104"/>
      <c r="J129" s="104">
        <v>80</v>
      </c>
      <c r="K129" s="104"/>
      <c r="L129" s="104"/>
      <c r="M129" s="104"/>
      <c r="N129" s="104"/>
      <c r="O129" s="184"/>
      <c r="P129" s="184"/>
      <c r="Q129" s="184"/>
      <c r="R129" s="184">
        <v>45</v>
      </c>
      <c r="S129" s="184"/>
      <c r="T129" s="184"/>
      <c r="U129" s="184"/>
      <c r="V129" s="184"/>
      <c r="W129" s="184"/>
      <c r="X129" s="184"/>
      <c r="Y129" s="184"/>
      <c r="Z129" s="185"/>
      <c r="AA129" s="186"/>
      <c r="AB129" s="186"/>
      <c r="AC129" s="186"/>
      <c r="AD129" s="186"/>
      <c r="AE129" s="186"/>
      <c r="AF129" s="186"/>
      <c r="AG129" s="186"/>
      <c r="AH129" s="186"/>
      <c r="AI129" s="186">
        <v>50</v>
      </c>
      <c r="AJ129" s="186"/>
      <c r="AK129" s="186">
        <v>22</v>
      </c>
      <c r="AL129" s="54"/>
      <c r="AO129" s="22"/>
      <c r="AP129" s="22"/>
    </row>
    <row r="130" spans="1:42" s="5" customFormat="1" ht="31.15" customHeight="1">
      <c r="A130" s="195" t="s">
        <v>190</v>
      </c>
      <c r="B130" s="104">
        <v>855</v>
      </c>
      <c r="C130" s="104">
        <f>SUM(F130:AK130)</f>
        <v>584</v>
      </c>
      <c r="D130" s="138">
        <f t="shared" si="32"/>
        <v>68.304093567251471</v>
      </c>
      <c r="E130" s="89"/>
      <c r="F130" s="201">
        <v>16</v>
      </c>
      <c r="G130" s="201"/>
      <c r="H130" s="104">
        <v>355</v>
      </c>
      <c r="I130" s="104"/>
      <c r="J130" s="104">
        <v>56</v>
      </c>
      <c r="K130" s="104"/>
      <c r="L130" s="104"/>
      <c r="M130" s="104"/>
      <c r="N130" s="10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>
        <v>25</v>
      </c>
      <c r="Y130" s="184"/>
      <c r="Z130" s="185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>
        <v>132</v>
      </c>
      <c r="AL130" s="54"/>
      <c r="AO130" s="22"/>
      <c r="AP130" s="22"/>
    </row>
    <row r="131" spans="1:42" s="5" customFormat="1" ht="31.15" customHeight="1">
      <c r="A131" s="195" t="s">
        <v>197</v>
      </c>
      <c r="B131" s="104"/>
      <c r="C131" s="104">
        <v>83</v>
      </c>
      <c r="D131" s="138"/>
      <c r="E131" s="89"/>
      <c r="F131" s="201">
        <v>83</v>
      </c>
      <c r="G131" s="201"/>
      <c r="H131" s="104"/>
      <c r="I131" s="104"/>
      <c r="J131" s="104"/>
      <c r="K131" s="104"/>
      <c r="L131" s="104"/>
      <c r="M131" s="104"/>
      <c r="N131" s="10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5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54"/>
      <c r="AO131" s="22"/>
      <c r="AP131" s="22"/>
    </row>
    <row r="132" spans="1:42" s="5" customFormat="1" ht="31.15" customHeight="1">
      <c r="A132" s="195" t="s">
        <v>195</v>
      </c>
      <c r="B132" s="104">
        <v>475</v>
      </c>
      <c r="C132" s="104">
        <f>SUM(F132:AK132)</f>
        <v>315</v>
      </c>
      <c r="D132" s="138"/>
      <c r="E132" s="89"/>
      <c r="F132" s="201">
        <v>13</v>
      </c>
      <c r="G132" s="201">
        <v>286</v>
      </c>
      <c r="H132" s="104"/>
      <c r="I132" s="104"/>
      <c r="J132" s="104"/>
      <c r="K132" s="104"/>
      <c r="L132" s="104"/>
      <c r="M132" s="104"/>
      <c r="N132" s="10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5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>
        <v>16</v>
      </c>
      <c r="AL132" s="54"/>
      <c r="AO132" s="22"/>
      <c r="AP132" s="22"/>
    </row>
    <row r="133" spans="1:42" s="5" customFormat="1" ht="31.15" customHeight="1">
      <c r="A133" s="195" t="s">
        <v>209</v>
      </c>
      <c r="B133" s="104"/>
      <c r="C133" s="104">
        <f>SUM(F133:AK133)</f>
        <v>155</v>
      </c>
      <c r="D133" s="138"/>
      <c r="E133" s="89"/>
      <c r="F133" s="201"/>
      <c r="G133" s="201">
        <v>120</v>
      </c>
      <c r="H133" s="104"/>
      <c r="I133" s="104"/>
      <c r="J133" s="104">
        <v>35</v>
      </c>
      <c r="K133" s="104"/>
      <c r="L133" s="104"/>
      <c r="M133" s="104"/>
      <c r="N133" s="10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5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54"/>
      <c r="AO133" s="22"/>
      <c r="AP133" s="22"/>
    </row>
    <row r="134" spans="1:42" s="5" customFormat="1" ht="31.15" customHeight="1">
      <c r="A134" s="93" t="s">
        <v>136</v>
      </c>
      <c r="B134" s="104"/>
      <c r="C134" s="104">
        <f t="shared" si="30"/>
        <v>0</v>
      </c>
      <c r="D134" s="138"/>
      <c r="E134" s="89"/>
      <c r="F134" s="201"/>
      <c r="G134" s="201"/>
      <c r="H134" s="104"/>
      <c r="I134" s="104"/>
      <c r="J134" s="104"/>
      <c r="K134" s="104"/>
      <c r="L134" s="104"/>
      <c r="M134" s="104"/>
      <c r="N134" s="10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5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54"/>
      <c r="AO134" s="22"/>
      <c r="AP134" s="22"/>
    </row>
    <row r="135" spans="1:42" s="5" customFormat="1" ht="31.15" customHeight="1">
      <c r="A135" s="93" t="s">
        <v>205</v>
      </c>
      <c r="B135" s="104">
        <v>4271</v>
      </c>
      <c r="C135" s="104">
        <f>SUM(F135:AK135)</f>
        <v>5275</v>
      </c>
      <c r="D135" s="138"/>
      <c r="E135" s="89"/>
      <c r="F135" s="201"/>
      <c r="G135" s="201"/>
      <c r="H135" s="104">
        <v>2925</v>
      </c>
      <c r="I135" s="104">
        <v>700</v>
      </c>
      <c r="J135" s="104"/>
      <c r="K135" s="104"/>
      <c r="L135" s="104"/>
      <c r="M135" s="104"/>
      <c r="N135" s="104">
        <v>220</v>
      </c>
      <c r="O135" s="184"/>
      <c r="P135" s="184"/>
      <c r="Q135" s="184"/>
      <c r="R135" s="184"/>
      <c r="S135" s="184"/>
      <c r="T135" s="184"/>
      <c r="U135" s="184">
        <v>90</v>
      </c>
      <c r="V135" s="184"/>
      <c r="W135" s="184"/>
      <c r="X135" s="184"/>
      <c r="Y135" s="184">
        <v>700</v>
      </c>
      <c r="Z135" s="185"/>
      <c r="AA135" s="186"/>
      <c r="AB135" s="186"/>
      <c r="AC135" s="186"/>
      <c r="AD135" s="186"/>
      <c r="AE135" s="186"/>
      <c r="AF135" s="186"/>
      <c r="AG135" s="186"/>
      <c r="AH135" s="186"/>
      <c r="AI135" s="186"/>
      <c r="AJ135" s="186">
        <v>120</v>
      </c>
      <c r="AK135" s="186">
        <v>520</v>
      </c>
      <c r="AL135" s="54"/>
      <c r="AO135" s="22"/>
      <c r="AP135" s="22"/>
    </row>
    <row r="136" spans="1:42" s="5" customFormat="1" ht="31.15" customHeight="1">
      <c r="A136" s="93" t="s">
        <v>191</v>
      </c>
      <c r="B136" s="104"/>
      <c r="C136" s="104">
        <f>SUM(F136:AK136)</f>
        <v>38</v>
      </c>
      <c r="D136" s="138"/>
      <c r="E136" s="89"/>
      <c r="F136" s="201"/>
      <c r="G136" s="201">
        <v>19</v>
      </c>
      <c r="H136" s="104"/>
      <c r="I136" s="104"/>
      <c r="J136" s="104"/>
      <c r="K136" s="104"/>
      <c r="L136" s="104"/>
      <c r="M136" s="104"/>
      <c r="N136" s="104">
        <v>15</v>
      </c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5"/>
      <c r="AA136" s="186"/>
      <c r="AB136" s="186">
        <v>4</v>
      </c>
      <c r="AC136" s="186"/>
      <c r="AD136" s="186"/>
      <c r="AE136" s="186"/>
      <c r="AF136" s="186"/>
      <c r="AG136" s="186"/>
      <c r="AH136" s="186"/>
      <c r="AI136" s="186"/>
      <c r="AJ136" s="186"/>
      <c r="AK136" s="186"/>
      <c r="AL136" s="54"/>
      <c r="AO136" s="22"/>
      <c r="AP136" s="22"/>
    </row>
    <row r="137" spans="1:42" s="5" customFormat="1" ht="31.15" customHeight="1">
      <c r="A137" s="93" t="s">
        <v>206</v>
      </c>
      <c r="B137" s="104">
        <v>28</v>
      </c>
      <c r="C137" s="104">
        <v>13</v>
      </c>
      <c r="D137" s="138"/>
      <c r="E137" s="89"/>
      <c r="F137" s="201"/>
      <c r="G137" s="201"/>
      <c r="H137" s="104"/>
      <c r="I137" s="104"/>
      <c r="J137" s="104"/>
      <c r="K137" s="104"/>
      <c r="L137" s="104"/>
      <c r="M137" s="104"/>
      <c r="N137" s="10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5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>
        <v>13</v>
      </c>
      <c r="AL137" s="54"/>
      <c r="AO137" s="22"/>
      <c r="AP137" s="22"/>
    </row>
    <row r="138" spans="1:42" s="5" customFormat="1" ht="31.15" customHeight="1">
      <c r="A138" s="93" t="s">
        <v>215</v>
      </c>
      <c r="B138" s="104"/>
      <c r="C138" s="104">
        <f>SUM(F138:AK138)</f>
        <v>36</v>
      </c>
      <c r="D138" s="138"/>
      <c r="E138" s="89"/>
      <c r="F138" s="201"/>
      <c r="G138" s="201"/>
      <c r="H138" s="104"/>
      <c r="I138" s="104"/>
      <c r="J138" s="104"/>
      <c r="K138" s="104"/>
      <c r="L138" s="104"/>
      <c r="M138" s="104"/>
      <c r="N138" s="104">
        <v>36</v>
      </c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5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54"/>
      <c r="AO138" s="22"/>
      <c r="AP138" s="22"/>
    </row>
    <row r="139" spans="1:42" s="5" customFormat="1" ht="31.15" customHeight="1">
      <c r="A139" s="93" t="s">
        <v>66</v>
      </c>
      <c r="B139" s="151">
        <v>33.200000000000003</v>
      </c>
      <c r="C139" s="151">
        <f>C120/C99*10</f>
        <v>26.735742421647544</v>
      </c>
      <c r="D139" s="138">
        <f>C139/B139*100</f>
        <v>80.52934464351668</v>
      </c>
      <c r="E139" s="89"/>
      <c r="F139" s="202">
        <f>F120/F99*10</f>
        <v>40.140186915887853</v>
      </c>
      <c r="G139" s="105">
        <f>G120/G99*10</f>
        <v>25.606060606060606</v>
      </c>
      <c r="H139" s="105">
        <f>H120/H101*10</f>
        <v>47.96334012219959</v>
      </c>
      <c r="I139" s="105">
        <f t="shared" ref="I139:S139" si="33">I120/I99*10</f>
        <v>37.366548042704629</v>
      </c>
      <c r="J139" s="105">
        <f t="shared" si="33"/>
        <v>22.643020594965677</v>
      </c>
      <c r="K139" s="105">
        <f t="shared" si="33"/>
        <v>25.259999999999998</v>
      </c>
      <c r="L139" s="105">
        <f t="shared" si="33"/>
        <v>30</v>
      </c>
      <c r="M139" s="105">
        <f t="shared" si="33"/>
        <v>22.535211267605636</v>
      </c>
      <c r="N139" s="105">
        <f t="shared" si="33"/>
        <v>26.586270871985157</v>
      </c>
      <c r="O139" s="184">
        <f t="shared" si="33"/>
        <v>24.97737556561086</v>
      </c>
      <c r="P139" s="184">
        <f t="shared" si="33"/>
        <v>20</v>
      </c>
      <c r="Q139" s="184">
        <f t="shared" si="33"/>
        <v>23.015873015873012</v>
      </c>
      <c r="R139" s="184">
        <f t="shared" si="33"/>
        <v>20.576923076923073</v>
      </c>
      <c r="S139" s="184">
        <f t="shared" si="33"/>
        <v>19.452380952380953</v>
      </c>
      <c r="T139" s="184"/>
      <c r="U139" s="184">
        <f>U120/U99*10</f>
        <v>20.845070422535208</v>
      </c>
      <c r="V139" s="184">
        <f>V120/V99*10</f>
        <v>20</v>
      </c>
      <c r="W139" s="184">
        <f>W120/W99*10</f>
        <v>17.757352941176471</v>
      </c>
      <c r="X139" s="184">
        <f>X120/X99*10</f>
        <v>22.12</v>
      </c>
      <c r="Y139" s="184">
        <f>Y122/Y101*10</f>
        <v>25.2</v>
      </c>
      <c r="Z139" s="185">
        <f>Z120/Z99*10</f>
        <v>22.98469387755102</v>
      </c>
      <c r="AA139" s="186">
        <f>AA120/AA103*10</f>
        <v>19.761904761904763</v>
      </c>
      <c r="AB139" s="203">
        <f t="shared" ref="AB139:AI139" si="34">AB120/AB99*10</f>
        <v>23.586956521739133</v>
      </c>
      <c r="AC139" s="186">
        <f t="shared" si="34"/>
        <v>25</v>
      </c>
      <c r="AD139" s="186">
        <f t="shared" si="34"/>
        <v>27.232142857142854</v>
      </c>
      <c r="AE139" s="186">
        <f t="shared" si="34"/>
        <v>27.5</v>
      </c>
      <c r="AF139" s="186">
        <f t="shared" si="34"/>
        <v>24</v>
      </c>
      <c r="AG139" s="186">
        <f t="shared" si="34"/>
        <v>20</v>
      </c>
      <c r="AH139" s="186">
        <f t="shared" si="34"/>
        <v>27.142857142857146</v>
      </c>
      <c r="AI139" s="186">
        <f t="shared" si="34"/>
        <v>16.216216216216218</v>
      </c>
      <c r="AJ139" s="186"/>
      <c r="AK139" s="186">
        <f>AK120/AK99*10</f>
        <v>24.105820105820108</v>
      </c>
      <c r="AL139" s="54"/>
      <c r="AO139" s="22"/>
      <c r="AP139" s="22"/>
    </row>
    <row r="140" spans="1:42" s="5" customFormat="1" ht="30" customHeight="1">
      <c r="A140" s="93" t="s">
        <v>64</v>
      </c>
      <c r="B140" s="151">
        <v>34</v>
      </c>
      <c r="C140" s="104">
        <f>C122/C101*10</f>
        <v>29.384851138353767</v>
      </c>
      <c r="D140" s="138">
        <f>C140/B140*100</f>
        <v>86.426032759864029</v>
      </c>
      <c r="E140" s="89"/>
      <c r="F140" s="204">
        <f>F122/F101*10</f>
        <v>41.846153846153847</v>
      </c>
      <c r="G140" s="205">
        <f>G122/G101*10</f>
        <v>30.701754385964914</v>
      </c>
      <c r="H140" s="205">
        <f>H122/H101*10</f>
        <v>30</v>
      </c>
      <c r="I140" s="205">
        <f>I122/I101*10</f>
        <v>38.297872340425535</v>
      </c>
      <c r="J140" s="205">
        <f>J122/J101*10</f>
        <v>30</v>
      </c>
      <c r="K140" s="205"/>
      <c r="L140" s="205">
        <f>L122/L101*10</f>
        <v>30</v>
      </c>
      <c r="M140" s="205">
        <f>M122/M101*10</f>
        <v>25</v>
      </c>
      <c r="N140" s="205">
        <f>N122/N101*10</f>
        <v>29.285714285714285</v>
      </c>
      <c r="O140" s="193">
        <f>O122/O101*10</f>
        <v>29</v>
      </c>
      <c r="P140" s="193">
        <f>P122/P101*10</f>
        <v>20</v>
      </c>
      <c r="Q140" s="193"/>
      <c r="R140" s="193">
        <f>R122/R101*10</f>
        <v>30</v>
      </c>
      <c r="S140" s="193" t="e">
        <f>S122/S101*10</f>
        <v>#DIV/0!</v>
      </c>
      <c r="T140" s="193"/>
      <c r="U140" s="193">
        <f>U122/U101*10</f>
        <v>25.454545454545453</v>
      </c>
      <c r="V140" s="193"/>
      <c r="W140" s="193">
        <f>W122/W101*10</f>
        <v>18.75</v>
      </c>
      <c r="X140" s="193">
        <f>X122/X101*10</f>
        <v>21.962616822429908</v>
      </c>
      <c r="Y140" s="193">
        <f>Y122/Y101*10</f>
        <v>25.2</v>
      </c>
      <c r="Z140" s="194">
        <f>Z122/Z101*10</f>
        <v>25</v>
      </c>
      <c r="AA140" s="186"/>
      <c r="AB140" s="186">
        <f>AB122/AB101*10</f>
        <v>25</v>
      </c>
      <c r="AC140" s="186">
        <f>AC122/AC101*10</f>
        <v>25</v>
      </c>
      <c r="AD140" s="186"/>
      <c r="AE140" s="186">
        <f>AE122/AE101*10</f>
        <v>30</v>
      </c>
      <c r="AF140" s="186">
        <f>AF122/AF103*10</f>
        <v>0</v>
      </c>
      <c r="AG140" s="186"/>
      <c r="AH140" s="186"/>
      <c r="AI140" s="186">
        <f>AI122/AI101*10</f>
        <v>15</v>
      </c>
      <c r="AJ140" s="186"/>
      <c r="AK140" s="186">
        <f>AK122/AK101*10</f>
        <v>15.660377358490567</v>
      </c>
      <c r="AL140" s="54"/>
      <c r="AO140" s="22"/>
      <c r="AP140" s="22"/>
    </row>
    <row r="141" spans="1:42" s="5" customFormat="1" ht="30" customHeight="1">
      <c r="A141" s="93" t="s">
        <v>200</v>
      </c>
      <c r="B141" s="151">
        <v>36</v>
      </c>
      <c r="C141" s="104">
        <f>C123/C102*10</f>
        <v>32.749244712990937</v>
      </c>
      <c r="D141" s="138">
        <f>C141/B141*100</f>
        <v>90.970124202752601</v>
      </c>
      <c r="E141" s="89"/>
      <c r="F141" s="206">
        <f>F123/F102*10</f>
        <v>49.710144927536234</v>
      </c>
      <c r="G141" s="206">
        <f>G123/G102*10</f>
        <v>34.838709677419352</v>
      </c>
      <c r="H141" s="206"/>
      <c r="I141" s="206"/>
      <c r="J141" s="206">
        <f>J123/J102*10</f>
        <v>20</v>
      </c>
      <c r="K141" s="206"/>
      <c r="L141" s="206"/>
      <c r="M141" s="206">
        <f>M123/M102*10</f>
        <v>24.848484848484848</v>
      </c>
      <c r="N141" s="206">
        <f>N123/N102*10</f>
        <v>25</v>
      </c>
      <c r="O141" s="207"/>
      <c r="P141" s="207"/>
      <c r="Q141" s="207">
        <f>Q123/Q102*10</f>
        <v>25</v>
      </c>
      <c r="R141" s="207"/>
      <c r="S141" s="207"/>
      <c r="T141" s="207"/>
      <c r="U141" s="207"/>
      <c r="V141" s="207"/>
      <c r="W141" s="207"/>
      <c r="X141" s="207"/>
      <c r="Y141" s="207"/>
      <c r="Z141" s="208"/>
      <c r="AA141" s="186"/>
      <c r="AB141" s="186">
        <f>AB123/AB102*10</f>
        <v>21.764705882352938</v>
      </c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54"/>
      <c r="AO141" s="22"/>
      <c r="AP141" s="22"/>
    </row>
    <row r="142" spans="1:42" s="5" customFormat="1" ht="30" customHeight="1">
      <c r="A142" s="93" t="s">
        <v>192</v>
      </c>
      <c r="B142" s="151"/>
      <c r="C142" s="104">
        <f>C124/C103*10</f>
        <v>24.384454270421223</v>
      </c>
      <c r="D142" s="138" t="e">
        <f>C142/B142*100</f>
        <v>#DIV/0!</v>
      </c>
      <c r="E142" s="89"/>
      <c r="F142" s="206">
        <f>F124/F103*10</f>
        <v>35.880000000000003</v>
      </c>
      <c r="G142" s="206">
        <f>G124/G103*10</f>
        <v>25</v>
      </c>
      <c r="H142" s="206">
        <f>H124/H103*10</f>
        <v>30</v>
      </c>
      <c r="I142" s="206">
        <f>I124/I103*10</f>
        <v>36.413793103448278</v>
      </c>
      <c r="J142" s="206"/>
      <c r="K142" s="206">
        <f>K124/K103*10</f>
        <v>24.8</v>
      </c>
      <c r="L142" s="206"/>
      <c r="M142" s="206"/>
      <c r="N142" s="206">
        <f>N124/N103*10</f>
        <v>26.19047619047619</v>
      </c>
      <c r="O142" s="207"/>
      <c r="P142" s="207"/>
      <c r="Q142" s="207">
        <f>Q124/Q103*10</f>
        <v>20</v>
      </c>
      <c r="R142" s="207">
        <f>R124/R103*10</f>
        <v>24</v>
      </c>
      <c r="S142" s="207"/>
      <c r="T142" s="207"/>
      <c r="U142" s="207">
        <f>U124/U103*10</f>
        <v>20</v>
      </c>
      <c r="V142" s="207">
        <f>V124/V103*10</f>
        <v>20</v>
      </c>
      <c r="W142" s="207"/>
      <c r="X142" s="207">
        <f>X124/X103*10</f>
        <v>21.978319783197833</v>
      </c>
      <c r="Y142" s="207">
        <f>Y124/Y103*10</f>
        <v>22</v>
      </c>
      <c r="Z142" s="208"/>
      <c r="AA142" s="186">
        <f>+AA124/AA103*10</f>
        <v>19.761904761904763</v>
      </c>
      <c r="AB142" s="186"/>
      <c r="AC142" s="186"/>
      <c r="AD142" s="186"/>
      <c r="AE142" s="186"/>
      <c r="AF142" s="186"/>
      <c r="AG142" s="186">
        <f>AG124/AG103*10</f>
        <v>20</v>
      </c>
      <c r="AH142" s="186">
        <f>AH124/AH103*10</f>
        <v>25</v>
      </c>
      <c r="AI142" s="186"/>
      <c r="AJ142" s="186"/>
      <c r="AK142" s="186"/>
      <c r="AL142" s="54"/>
      <c r="AO142" s="22"/>
      <c r="AP142" s="22"/>
    </row>
    <row r="143" spans="1:42" s="5" customFormat="1" ht="30" customHeight="1">
      <c r="A143" s="93" t="s">
        <v>181</v>
      </c>
      <c r="B143" s="151">
        <v>33</v>
      </c>
      <c r="C143" s="183">
        <f>C125/C104*10</f>
        <v>27.52078928823115</v>
      </c>
      <c r="D143" s="138">
        <f>C143/B143*100</f>
        <v>83.396331176458034</v>
      </c>
      <c r="E143" s="89"/>
      <c r="F143" s="206">
        <f>F125/F104*10</f>
        <v>51.92</v>
      </c>
      <c r="G143" s="206"/>
      <c r="H143" s="206">
        <f>H125/H104*10</f>
        <v>29.411764705882355</v>
      </c>
      <c r="I143" s="206">
        <f>I125/I104*10</f>
        <v>37.149758454106284</v>
      </c>
      <c r="J143" s="206"/>
      <c r="K143" s="206">
        <f>K125/K104*10</f>
        <v>25.72</v>
      </c>
      <c r="L143" s="209">
        <f>L125/L104*10</f>
        <v>30</v>
      </c>
      <c r="M143" s="206">
        <f>M125/M104*10</f>
        <v>22.008733624454145</v>
      </c>
      <c r="N143" s="206"/>
      <c r="O143" s="207"/>
      <c r="P143" s="207">
        <f>P125/P104*10</f>
        <v>20</v>
      </c>
      <c r="Q143" s="207">
        <f>Q125/Q104*10</f>
        <v>25</v>
      </c>
      <c r="R143" s="207">
        <f>R125/R104*10</f>
        <v>20.3125</v>
      </c>
      <c r="S143" s="207"/>
      <c r="T143" s="207"/>
      <c r="U143" s="207"/>
      <c r="V143" s="207"/>
      <c r="W143" s="207">
        <f>W125/W104*10</f>
        <v>18.303571428571427</v>
      </c>
      <c r="X143" s="207"/>
      <c r="Y143" s="207">
        <f>Y125/Y104*10</f>
        <v>24.888888888888889</v>
      </c>
      <c r="Z143" s="208">
        <f>Z125/Z104*10</f>
        <v>22.975206611570247</v>
      </c>
      <c r="AA143" s="186"/>
      <c r="AB143" s="186">
        <f>AB125/AB104*10</f>
        <v>22</v>
      </c>
      <c r="AC143" s="186"/>
      <c r="AD143" s="186">
        <f>AD125/AD104*10</f>
        <v>25</v>
      </c>
      <c r="AE143" s="186"/>
      <c r="AF143" s="186"/>
      <c r="AG143" s="186"/>
      <c r="AH143" s="186">
        <f>AH125/AH104*10</f>
        <v>30</v>
      </c>
      <c r="AI143" s="186"/>
      <c r="AJ143" s="186"/>
      <c r="AK143" s="186">
        <f>AK125/AK104*10</f>
        <v>28.120104438642297</v>
      </c>
      <c r="AL143" s="54"/>
      <c r="AO143" s="22"/>
      <c r="AP143" s="22"/>
    </row>
    <row r="144" spans="1:42" s="5" customFormat="1" ht="30" customHeight="1">
      <c r="A144" s="93" t="s">
        <v>199</v>
      </c>
      <c r="B144" s="151"/>
      <c r="C144" s="104">
        <f>SUM(F144:Z144)</f>
        <v>0</v>
      </c>
      <c r="D144" s="138"/>
      <c r="E144" s="89"/>
      <c r="F144" s="183"/>
      <c r="G144" s="183"/>
      <c r="H144" s="183"/>
      <c r="I144" s="183"/>
      <c r="J144" s="183"/>
      <c r="K144" s="183"/>
      <c r="L144" s="183"/>
      <c r="M144" s="183"/>
      <c r="N144" s="183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5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54"/>
      <c r="AO144" s="22"/>
      <c r="AP144" s="22"/>
    </row>
    <row r="145" spans="1:42" s="5" customFormat="1" ht="30" customHeight="1">
      <c r="A145" s="195" t="s">
        <v>182</v>
      </c>
      <c r="B145" s="151">
        <v>23</v>
      </c>
      <c r="C145" s="104">
        <f>C128/C108*10</f>
        <v>21.862745098039213</v>
      </c>
      <c r="D145" s="138">
        <f>C145/B145*100</f>
        <v>95.055413469735711</v>
      </c>
      <c r="E145" s="89"/>
      <c r="F145" s="104">
        <f>F128/F108*10</f>
        <v>40.45454545454546</v>
      </c>
      <c r="G145" s="104">
        <f>G128/G108*10</f>
        <v>25</v>
      </c>
      <c r="H145" s="104"/>
      <c r="I145" s="104">
        <f>I128/I108*10</f>
        <v>19.5</v>
      </c>
      <c r="J145" s="104">
        <f>J128/J108*10</f>
        <v>15</v>
      </c>
      <c r="K145" s="104"/>
      <c r="L145" s="104"/>
      <c r="M145" s="104"/>
      <c r="N145" s="104"/>
      <c r="O145" s="184"/>
      <c r="P145" s="184"/>
      <c r="Q145" s="184"/>
      <c r="R145" s="184">
        <f>R128/R108*10</f>
        <v>14</v>
      </c>
      <c r="S145" s="184"/>
      <c r="T145" s="184"/>
      <c r="U145" s="184"/>
      <c r="V145" s="184"/>
      <c r="W145" s="184"/>
      <c r="X145" s="184"/>
      <c r="Y145" s="184"/>
      <c r="Z145" s="185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>
        <f>AK128/AK108*10</f>
        <v>18.148148148148149</v>
      </c>
      <c r="AL145" s="54"/>
      <c r="AO145" s="22"/>
      <c r="AP145" s="22"/>
    </row>
    <row r="146" spans="1:42" s="5" customFormat="1" ht="30" customHeight="1">
      <c r="A146" s="195" t="s">
        <v>189</v>
      </c>
      <c r="B146" s="151"/>
      <c r="C146" s="104">
        <f>C129/C109*10</f>
        <v>11.678160919540231</v>
      </c>
      <c r="D146" s="138"/>
      <c r="E146" s="89"/>
      <c r="F146" s="104"/>
      <c r="G146" s="104">
        <f>G129/G109*10</f>
        <v>15.044247787610619</v>
      </c>
      <c r="H146" s="104"/>
      <c r="I146" s="104"/>
      <c r="J146" s="104">
        <f>J129/J109*10</f>
        <v>8</v>
      </c>
      <c r="K146" s="104"/>
      <c r="L146" s="104"/>
      <c r="M146" s="104"/>
      <c r="N146" s="104"/>
      <c r="O146" s="184"/>
      <c r="P146" s="184"/>
      <c r="Q146" s="184"/>
      <c r="R146" s="184">
        <v>36</v>
      </c>
      <c r="S146" s="184"/>
      <c r="T146" s="184"/>
      <c r="U146" s="184"/>
      <c r="V146" s="184"/>
      <c r="W146" s="184"/>
      <c r="X146" s="184"/>
      <c r="Y146" s="184"/>
      <c r="Z146" s="185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54"/>
      <c r="AO146" s="22"/>
      <c r="AP146" s="22"/>
    </row>
    <row r="147" spans="1:42" s="5" customFormat="1" ht="30" customHeight="1">
      <c r="A147" s="195" t="s">
        <v>185</v>
      </c>
      <c r="B147" s="151"/>
      <c r="C147" s="183">
        <f>C127/C107*10</f>
        <v>26.216216216216214</v>
      </c>
      <c r="D147" s="138"/>
      <c r="E147" s="89"/>
      <c r="F147" s="104"/>
      <c r="G147" s="104"/>
      <c r="H147" s="104"/>
      <c r="I147" s="104"/>
      <c r="J147" s="104"/>
      <c r="K147" s="104"/>
      <c r="L147" s="104"/>
      <c r="M147" s="104"/>
      <c r="N147" s="104"/>
      <c r="O147" s="184"/>
      <c r="P147" s="184"/>
      <c r="Q147" s="184"/>
      <c r="R147" s="184">
        <f>R127/R107*10</f>
        <v>23.333333333333336</v>
      </c>
      <c r="S147" s="184"/>
      <c r="T147" s="184"/>
      <c r="U147" s="184"/>
      <c r="V147" s="184"/>
      <c r="W147" s="184"/>
      <c r="X147" s="184"/>
      <c r="Y147" s="184"/>
      <c r="Z147" s="185"/>
      <c r="AA147" s="186"/>
      <c r="AB147" s="186"/>
      <c r="AC147" s="186"/>
      <c r="AD147" s="186"/>
      <c r="AE147" s="186"/>
      <c r="AF147" s="186"/>
      <c r="AG147" s="186"/>
      <c r="AH147" s="186">
        <f>AH127/AH107*10</f>
        <v>25</v>
      </c>
      <c r="AI147" s="186"/>
      <c r="AJ147" s="186"/>
      <c r="AK147" s="186"/>
      <c r="AL147" s="54"/>
      <c r="AO147" s="22"/>
      <c r="AP147" s="22"/>
    </row>
    <row r="148" spans="1:42" s="5" customFormat="1" ht="30" customHeight="1">
      <c r="A148" s="195" t="s">
        <v>190</v>
      </c>
      <c r="B148" s="151">
        <v>11</v>
      </c>
      <c r="C148" s="104">
        <f>C130/C111*10</f>
        <v>7.4871794871794872</v>
      </c>
      <c r="D148" s="138"/>
      <c r="E148" s="89"/>
      <c r="F148" s="104"/>
      <c r="G148" s="104"/>
      <c r="H148" s="104">
        <f>H130/H111*10</f>
        <v>7.9954954954954962</v>
      </c>
      <c r="I148" s="104"/>
      <c r="J148" s="104">
        <f>J130/J111*10</f>
        <v>8</v>
      </c>
      <c r="K148" s="104"/>
      <c r="L148" s="104"/>
      <c r="M148" s="104"/>
      <c r="N148" s="10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>
        <f>X130/X111*10</f>
        <v>8.064516129032258</v>
      </c>
      <c r="Y148" s="184"/>
      <c r="Z148" s="185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54"/>
      <c r="AO148" s="22"/>
      <c r="AP148" s="22"/>
    </row>
    <row r="149" spans="1:42" s="5" customFormat="1" ht="30" customHeight="1">
      <c r="A149" s="93" t="s">
        <v>135</v>
      </c>
      <c r="B149" s="210"/>
      <c r="C149" s="104">
        <f t="shared" si="30"/>
        <v>0</v>
      </c>
      <c r="D149" s="138"/>
      <c r="E149" s="211"/>
      <c r="F149" s="212"/>
      <c r="G149" s="212"/>
      <c r="H149" s="212"/>
      <c r="I149" s="212"/>
      <c r="J149" s="212"/>
      <c r="K149" s="212"/>
      <c r="L149" s="212"/>
      <c r="M149" s="212"/>
      <c r="N149" s="212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5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54"/>
      <c r="AO149" s="22"/>
      <c r="AP149" s="22"/>
    </row>
    <row r="150" spans="1:42" s="5" customFormat="1" ht="30" hidden="1" customHeight="1">
      <c r="A150" s="95" t="s">
        <v>102</v>
      </c>
      <c r="B150" s="151"/>
      <c r="C150" s="104">
        <f t="shared" si="30"/>
        <v>0</v>
      </c>
      <c r="D150" s="138"/>
      <c r="E150" s="89"/>
      <c r="F150" s="104"/>
      <c r="G150" s="104"/>
      <c r="H150" s="104"/>
      <c r="I150" s="104"/>
      <c r="J150" s="104"/>
      <c r="K150" s="104"/>
      <c r="L150" s="104"/>
      <c r="M150" s="104"/>
      <c r="N150" s="10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5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54"/>
      <c r="AO150" s="22"/>
      <c r="AP150" s="22"/>
    </row>
    <row r="151" spans="1:42" s="5" customFormat="1" ht="30" hidden="1" customHeight="1">
      <c r="A151" s="95" t="s">
        <v>67</v>
      </c>
      <c r="B151" s="139"/>
      <c r="C151" s="104">
        <f>SUM(F151:Z151)</f>
        <v>7477.5</v>
      </c>
      <c r="D151" s="138" t="e">
        <f t="shared" si="31"/>
        <v>#DIV/0!</v>
      </c>
      <c r="E151" s="89"/>
      <c r="F151" s="213">
        <f t="shared" ref="F151:Z151" si="35">(F99-F150)/2</f>
        <v>535</v>
      </c>
      <c r="G151" s="214">
        <f t="shared" si="35"/>
        <v>396</v>
      </c>
      <c r="H151" s="214">
        <f t="shared" si="35"/>
        <v>393</v>
      </c>
      <c r="I151" s="213">
        <f t="shared" si="35"/>
        <v>281</v>
      </c>
      <c r="J151" s="214">
        <f t="shared" si="35"/>
        <v>437</v>
      </c>
      <c r="K151" s="213">
        <f t="shared" si="35"/>
        <v>250</v>
      </c>
      <c r="L151" s="214">
        <f t="shared" si="35"/>
        <v>2573</v>
      </c>
      <c r="M151" s="214">
        <f t="shared" si="35"/>
        <v>177.5</v>
      </c>
      <c r="N151" s="214">
        <f t="shared" si="35"/>
        <v>269.5</v>
      </c>
      <c r="O151" s="215">
        <f t="shared" si="35"/>
        <v>110.5</v>
      </c>
      <c r="P151" s="215">
        <f t="shared" si="35"/>
        <v>332.5</v>
      </c>
      <c r="Q151" s="215">
        <f t="shared" si="35"/>
        <v>126</v>
      </c>
      <c r="R151" s="215">
        <f t="shared" si="35"/>
        <v>260</v>
      </c>
      <c r="S151" s="215">
        <f t="shared" si="35"/>
        <v>210</v>
      </c>
      <c r="T151" s="215">
        <f t="shared" si="35"/>
        <v>0</v>
      </c>
      <c r="U151" s="215">
        <f t="shared" si="35"/>
        <v>71</v>
      </c>
      <c r="V151" s="215">
        <f t="shared" si="35"/>
        <v>32.5</v>
      </c>
      <c r="W151" s="215">
        <f t="shared" si="35"/>
        <v>272</v>
      </c>
      <c r="X151" s="215">
        <f t="shared" si="35"/>
        <v>250</v>
      </c>
      <c r="Y151" s="215">
        <f t="shared" si="35"/>
        <v>305</v>
      </c>
      <c r="Z151" s="216">
        <f t="shared" si="35"/>
        <v>196</v>
      </c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54"/>
      <c r="AO151" s="22"/>
      <c r="AP151" s="22"/>
    </row>
    <row r="152" spans="1:42" s="5" customFormat="1" ht="30" customHeight="1">
      <c r="A152" s="95" t="s">
        <v>195</v>
      </c>
      <c r="B152" s="139"/>
      <c r="C152" s="104">
        <f>SUM(F152:AK152)</f>
        <v>406</v>
      </c>
      <c r="D152" s="138"/>
      <c r="E152" s="89"/>
      <c r="F152" s="213"/>
      <c r="G152" s="217">
        <v>406</v>
      </c>
      <c r="H152" s="218"/>
      <c r="I152" s="219"/>
      <c r="J152" s="218"/>
      <c r="K152" s="219"/>
      <c r="L152" s="218"/>
      <c r="M152" s="218"/>
      <c r="N152" s="218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1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54"/>
      <c r="AO152" s="22"/>
      <c r="AP152" s="22"/>
    </row>
    <row r="153" spans="1:42" s="5" customFormat="1" ht="30" customHeight="1">
      <c r="A153" s="95" t="s">
        <v>196</v>
      </c>
      <c r="B153" s="139"/>
      <c r="C153" s="104">
        <f>C135/C115*10</f>
        <v>223.5169491525424</v>
      </c>
      <c r="D153" s="138"/>
      <c r="E153" s="89"/>
      <c r="F153" s="213"/>
      <c r="G153" s="214"/>
      <c r="H153" s="218">
        <f>H135/H115*10</f>
        <v>250</v>
      </c>
      <c r="I153" s="219"/>
      <c r="J153" s="218"/>
      <c r="K153" s="219"/>
      <c r="L153" s="218"/>
      <c r="M153" s="218"/>
      <c r="N153" s="218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1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54"/>
      <c r="AO153" s="22"/>
      <c r="AP153" s="22"/>
    </row>
    <row r="154" spans="1:42" s="5" customFormat="1" ht="30" customHeight="1">
      <c r="A154" s="95" t="s">
        <v>191</v>
      </c>
      <c r="B154" s="139"/>
      <c r="C154" s="104">
        <f>SUM(D154:AK154)</f>
        <v>0</v>
      </c>
      <c r="D154" s="138"/>
      <c r="E154" s="89"/>
      <c r="F154" s="213"/>
      <c r="G154" s="214"/>
      <c r="H154" s="218"/>
      <c r="I154" s="219"/>
      <c r="J154" s="218"/>
      <c r="K154" s="219"/>
      <c r="L154" s="218"/>
      <c r="M154" s="218"/>
      <c r="N154" s="218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1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54"/>
      <c r="AO154" s="22"/>
      <c r="AP154" s="22"/>
    </row>
    <row r="155" spans="1:42" s="5" customFormat="1" ht="30" customHeight="1">
      <c r="A155" s="95" t="s">
        <v>193</v>
      </c>
      <c r="B155" s="139"/>
      <c r="C155" s="104">
        <f>SUM(F155:AK155)</f>
        <v>30935</v>
      </c>
      <c r="D155" s="138"/>
      <c r="E155" s="89"/>
      <c r="F155" s="217">
        <v>4200</v>
      </c>
      <c r="G155" s="214"/>
      <c r="H155" s="218">
        <v>2100</v>
      </c>
      <c r="I155" s="222">
        <v>2000</v>
      </c>
      <c r="J155" s="218"/>
      <c r="K155" s="222">
        <v>868</v>
      </c>
      <c r="L155" s="218">
        <v>18521</v>
      </c>
      <c r="M155" s="218"/>
      <c r="N155" s="218">
        <v>1076</v>
      </c>
      <c r="O155" s="220">
        <v>300</v>
      </c>
      <c r="P155" s="220"/>
      <c r="Q155" s="220"/>
      <c r="R155" s="220">
        <v>670</v>
      </c>
      <c r="S155" s="220"/>
      <c r="T155" s="220"/>
      <c r="U155" s="220"/>
      <c r="V155" s="220"/>
      <c r="W155" s="220"/>
      <c r="X155" s="220"/>
      <c r="Y155" s="220"/>
      <c r="Z155" s="221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>
        <v>1200</v>
      </c>
      <c r="AL155" s="54"/>
      <c r="AO155" s="22"/>
      <c r="AP155" s="22"/>
    </row>
    <row r="156" spans="1:42" s="5" customFormat="1" ht="30" customHeight="1">
      <c r="A156" s="93" t="s">
        <v>214</v>
      </c>
      <c r="B156" s="121"/>
      <c r="C156" s="104">
        <f t="shared" si="30"/>
        <v>550</v>
      </c>
      <c r="D156" s="138" t="e">
        <f t="shared" si="31"/>
        <v>#DIV/0!</v>
      </c>
      <c r="E156" s="89"/>
      <c r="F156" s="196">
        <v>480</v>
      </c>
      <c r="G156" s="196"/>
      <c r="H156" s="104"/>
      <c r="I156" s="183"/>
      <c r="J156" s="104">
        <v>70</v>
      </c>
      <c r="K156" s="183"/>
      <c r="L156" s="104"/>
      <c r="M156" s="104"/>
      <c r="N156" s="10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5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54"/>
      <c r="AO156" s="22"/>
      <c r="AP156" s="22"/>
    </row>
    <row r="157" spans="1:42" s="5" customFormat="1" ht="30" hidden="1" customHeight="1">
      <c r="A157" s="93" t="s">
        <v>68</v>
      </c>
      <c r="B157" s="151"/>
      <c r="C157" s="104">
        <f t="shared" si="30"/>
        <v>0</v>
      </c>
      <c r="D157" s="138" t="e">
        <f t="shared" si="31"/>
        <v>#DIV/0!</v>
      </c>
      <c r="E157" s="89"/>
      <c r="F157" s="151"/>
      <c r="G157" s="151"/>
      <c r="H157" s="104"/>
      <c r="I157" s="104"/>
      <c r="J157" s="104"/>
      <c r="K157" s="104"/>
      <c r="L157" s="104"/>
      <c r="M157" s="104"/>
      <c r="N157" s="10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5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54"/>
      <c r="AO157" s="22"/>
      <c r="AP157" s="22"/>
    </row>
    <row r="158" spans="1:42" s="5" customFormat="1" ht="30" hidden="1" customHeight="1">
      <c r="A158" s="93" t="s">
        <v>69</v>
      </c>
      <c r="B158" s="121">
        <v>5700</v>
      </c>
      <c r="C158" s="104">
        <f t="shared" si="30"/>
        <v>5685</v>
      </c>
      <c r="D158" s="138">
        <f t="shared" si="31"/>
        <v>0.99736842105263157</v>
      </c>
      <c r="E158" s="89"/>
      <c r="F158" s="214">
        <v>157</v>
      </c>
      <c r="G158" s="214">
        <v>162</v>
      </c>
      <c r="H158" s="214">
        <v>803</v>
      </c>
      <c r="I158" s="214">
        <v>367</v>
      </c>
      <c r="J158" s="214">
        <v>10</v>
      </c>
      <c r="K158" s="214">
        <v>144</v>
      </c>
      <c r="L158" s="214">
        <v>608</v>
      </c>
      <c r="M158" s="214">
        <v>739</v>
      </c>
      <c r="N158" s="214">
        <v>243</v>
      </c>
      <c r="O158" s="215">
        <v>30</v>
      </c>
      <c r="P158" s="215">
        <v>280</v>
      </c>
      <c r="Q158" s="215">
        <v>339</v>
      </c>
      <c r="R158" s="215">
        <v>12</v>
      </c>
      <c r="S158" s="215">
        <v>679</v>
      </c>
      <c r="T158" s="215">
        <v>189</v>
      </c>
      <c r="U158" s="215">
        <v>59</v>
      </c>
      <c r="V158" s="215">
        <v>115</v>
      </c>
      <c r="W158" s="215">
        <v>30</v>
      </c>
      <c r="X158" s="215">
        <v>351</v>
      </c>
      <c r="Y158" s="215">
        <v>368</v>
      </c>
      <c r="Z158" s="21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54"/>
      <c r="AO158" s="22"/>
      <c r="AP158" s="22"/>
    </row>
    <row r="159" spans="1:42" s="5" customFormat="1" ht="27" hidden="1" customHeight="1">
      <c r="A159" s="95" t="s">
        <v>70</v>
      </c>
      <c r="B159" s="104"/>
      <c r="C159" s="104">
        <f t="shared" si="30"/>
        <v>0</v>
      </c>
      <c r="D159" s="138"/>
      <c r="E159" s="89"/>
      <c r="F159" s="214"/>
      <c r="G159" s="214"/>
      <c r="H159" s="104"/>
      <c r="I159" s="104"/>
      <c r="J159" s="104"/>
      <c r="K159" s="104"/>
      <c r="L159" s="104"/>
      <c r="M159" s="104"/>
      <c r="N159" s="10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5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54"/>
      <c r="AO159" s="22"/>
      <c r="AP159" s="22"/>
    </row>
    <row r="160" spans="1:42" s="5" customFormat="1" ht="31.9" hidden="1" customHeight="1" outlineLevel="1">
      <c r="A160" s="95" t="s">
        <v>71</v>
      </c>
      <c r="B160" s="121">
        <v>5178</v>
      </c>
      <c r="C160" s="104">
        <f t="shared" si="30"/>
        <v>0</v>
      </c>
      <c r="D160" s="138">
        <f>C160/B160</f>
        <v>0</v>
      </c>
      <c r="E160" s="89"/>
      <c r="F160" s="214"/>
      <c r="G160" s="214"/>
      <c r="H160" s="214"/>
      <c r="I160" s="214"/>
      <c r="J160" s="214"/>
      <c r="K160" s="214"/>
      <c r="L160" s="214"/>
      <c r="M160" s="214"/>
      <c r="N160" s="214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55"/>
      <c r="AO160" s="22"/>
      <c r="AP160" s="22"/>
    </row>
    <row r="161" spans="1:42" s="5" customFormat="1" ht="30" hidden="1" customHeight="1" outlineLevel="1">
      <c r="A161" s="95" t="s">
        <v>72</v>
      </c>
      <c r="B161" s="104"/>
      <c r="C161" s="104">
        <f t="shared" si="30"/>
        <v>0</v>
      </c>
      <c r="D161" s="138" t="e">
        <f>C161/B161</f>
        <v>#DIV/0!</v>
      </c>
      <c r="E161" s="89"/>
      <c r="F161" s="104"/>
      <c r="G161" s="104"/>
      <c r="H161" s="104"/>
      <c r="I161" s="104"/>
      <c r="J161" s="104"/>
      <c r="K161" s="104"/>
      <c r="L161" s="104"/>
      <c r="M161" s="104"/>
      <c r="N161" s="10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5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54"/>
      <c r="AO161" s="22"/>
      <c r="AP161" s="22"/>
    </row>
    <row r="162" spans="1:42" s="5" customFormat="1" ht="27.75" hidden="1" customHeight="1">
      <c r="A162" s="95" t="s">
        <v>124</v>
      </c>
      <c r="B162" s="144">
        <f>B161/B160</f>
        <v>0</v>
      </c>
      <c r="C162" s="104" t="e">
        <f t="shared" si="30"/>
        <v>#DIV/0!</v>
      </c>
      <c r="D162" s="138" t="e">
        <f>C162/B162</f>
        <v>#DIV/0!</v>
      </c>
      <c r="E162" s="89"/>
      <c r="F162" s="144" t="e">
        <f>F161/F160</f>
        <v>#DIV/0!</v>
      </c>
      <c r="G162" s="144" t="e">
        <f t="shared" ref="G162:Z162" si="36">G161/G160</f>
        <v>#DIV/0!</v>
      </c>
      <c r="H162" s="144" t="e">
        <f t="shared" si="36"/>
        <v>#DIV/0!</v>
      </c>
      <c r="I162" s="144" t="e">
        <f t="shared" si="36"/>
        <v>#DIV/0!</v>
      </c>
      <c r="J162" s="144" t="e">
        <f t="shared" si="36"/>
        <v>#DIV/0!</v>
      </c>
      <c r="K162" s="144" t="e">
        <f t="shared" si="36"/>
        <v>#DIV/0!</v>
      </c>
      <c r="L162" s="144" t="e">
        <f t="shared" si="36"/>
        <v>#DIV/0!</v>
      </c>
      <c r="M162" s="144" t="e">
        <f t="shared" si="36"/>
        <v>#DIV/0!</v>
      </c>
      <c r="N162" s="144" t="e">
        <f t="shared" si="36"/>
        <v>#DIV/0!</v>
      </c>
      <c r="O162" s="223" t="e">
        <f t="shared" si="36"/>
        <v>#DIV/0!</v>
      </c>
      <c r="P162" s="223" t="e">
        <f t="shared" si="36"/>
        <v>#DIV/0!</v>
      </c>
      <c r="Q162" s="223" t="e">
        <f t="shared" si="36"/>
        <v>#DIV/0!</v>
      </c>
      <c r="R162" s="223" t="e">
        <f t="shared" si="36"/>
        <v>#DIV/0!</v>
      </c>
      <c r="S162" s="223" t="e">
        <f t="shared" si="36"/>
        <v>#DIV/0!</v>
      </c>
      <c r="T162" s="223" t="e">
        <f t="shared" si="36"/>
        <v>#DIV/0!</v>
      </c>
      <c r="U162" s="223" t="e">
        <f t="shared" si="36"/>
        <v>#DIV/0!</v>
      </c>
      <c r="V162" s="223" t="e">
        <f t="shared" si="36"/>
        <v>#DIV/0!</v>
      </c>
      <c r="W162" s="223" t="e">
        <f t="shared" si="36"/>
        <v>#DIV/0!</v>
      </c>
      <c r="X162" s="223" t="e">
        <f t="shared" si="36"/>
        <v>#DIV/0!</v>
      </c>
      <c r="Y162" s="223" t="e">
        <f t="shared" si="36"/>
        <v>#DIV/0!</v>
      </c>
      <c r="Z162" s="224" t="e">
        <f t="shared" si="36"/>
        <v>#DIV/0!</v>
      </c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54"/>
      <c r="AO162" s="22"/>
      <c r="AP162" s="22"/>
    </row>
    <row r="163" spans="1:42" s="5" customFormat="1" ht="27.75" hidden="1" customHeight="1">
      <c r="A163" s="95" t="s">
        <v>65</v>
      </c>
      <c r="B163" s="139"/>
      <c r="C163" s="104">
        <f t="shared" si="30"/>
        <v>0</v>
      </c>
      <c r="D163" s="138"/>
      <c r="E163" s="89"/>
      <c r="F163" s="139">
        <f>F160-F161</f>
        <v>0</v>
      </c>
      <c r="G163" s="139">
        <f t="shared" ref="G163:Z163" si="37">G160-G161</f>
        <v>0</v>
      </c>
      <c r="H163" s="139">
        <f t="shared" si="37"/>
        <v>0</v>
      </c>
      <c r="I163" s="139">
        <f t="shared" si="37"/>
        <v>0</v>
      </c>
      <c r="J163" s="139">
        <f t="shared" si="37"/>
        <v>0</v>
      </c>
      <c r="K163" s="139">
        <f t="shared" si="37"/>
        <v>0</v>
      </c>
      <c r="L163" s="139">
        <f>L160-L161-L159</f>
        <v>0</v>
      </c>
      <c r="M163" s="139">
        <f t="shared" si="37"/>
        <v>0</v>
      </c>
      <c r="N163" s="139">
        <f t="shared" si="37"/>
        <v>0</v>
      </c>
      <c r="O163" s="207">
        <f t="shared" si="37"/>
        <v>0</v>
      </c>
      <c r="P163" s="207">
        <f>P160-P161</f>
        <v>0</v>
      </c>
      <c r="Q163" s="207">
        <f t="shared" si="37"/>
        <v>0</v>
      </c>
      <c r="R163" s="207">
        <f t="shared" si="37"/>
        <v>0</v>
      </c>
      <c r="S163" s="207">
        <f>S160-S161</f>
        <v>0</v>
      </c>
      <c r="T163" s="207">
        <f t="shared" si="37"/>
        <v>0</v>
      </c>
      <c r="U163" s="207">
        <f>U160-U161</f>
        <v>0</v>
      </c>
      <c r="V163" s="207">
        <f t="shared" si="37"/>
        <v>0</v>
      </c>
      <c r="W163" s="207">
        <f>W160-W161</f>
        <v>0</v>
      </c>
      <c r="X163" s="207">
        <f t="shared" si="37"/>
        <v>0</v>
      </c>
      <c r="Y163" s="207">
        <f t="shared" si="37"/>
        <v>0</v>
      </c>
      <c r="Z163" s="208">
        <f t="shared" si="37"/>
        <v>0</v>
      </c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55"/>
      <c r="AO163" s="22"/>
      <c r="AP163" s="22"/>
    </row>
    <row r="164" spans="1:42" s="5" customFormat="1" ht="27.75" hidden="1" customHeight="1">
      <c r="A164" s="95" t="s">
        <v>127</v>
      </c>
      <c r="B164" s="104"/>
      <c r="C164" s="104">
        <f t="shared" si="30"/>
        <v>0</v>
      </c>
      <c r="D164" s="138" t="e">
        <f>C164/B164</f>
        <v>#DIV/0!</v>
      </c>
      <c r="E164" s="89"/>
      <c r="F164" s="104"/>
      <c r="G164" s="104"/>
      <c r="H164" s="104"/>
      <c r="I164" s="104"/>
      <c r="J164" s="104"/>
      <c r="K164" s="104"/>
      <c r="L164" s="104"/>
      <c r="M164" s="104"/>
      <c r="N164" s="10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5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54"/>
      <c r="AO164" s="22"/>
      <c r="AP164" s="22"/>
    </row>
    <row r="165" spans="1:42" s="5" customFormat="1" ht="30" hidden="1" customHeight="1">
      <c r="A165" s="93" t="s">
        <v>73</v>
      </c>
      <c r="B165" s="104"/>
      <c r="C165" s="104">
        <f t="shared" si="30"/>
        <v>0</v>
      </c>
      <c r="D165" s="138" t="e">
        <f>C165/B165</f>
        <v>#DIV/0!</v>
      </c>
      <c r="E165" s="89"/>
      <c r="F165" s="104"/>
      <c r="G165" s="104"/>
      <c r="H165" s="104"/>
      <c r="I165" s="104"/>
      <c r="J165" s="104"/>
      <c r="K165" s="104"/>
      <c r="L165" s="104"/>
      <c r="M165" s="104"/>
      <c r="N165" s="10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5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54"/>
      <c r="AO165" s="22"/>
      <c r="AP165" s="22"/>
    </row>
    <row r="166" spans="1:42" s="5" customFormat="1" ht="31.15" hidden="1" customHeight="1">
      <c r="A166" s="95" t="s">
        <v>31</v>
      </c>
      <c r="B166" s="89" t="e">
        <f>B165/B164</f>
        <v>#DIV/0!</v>
      </c>
      <c r="C166" s="104" t="e">
        <f t="shared" si="30"/>
        <v>#DIV/0!</v>
      </c>
      <c r="D166" s="138"/>
      <c r="E166" s="89"/>
      <c r="F166" s="122" t="e">
        <f t="shared" ref="F166:Z166" si="38">F165/F164</f>
        <v>#DIV/0!</v>
      </c>
      <c r="G166" s="122" t="e">
        <f t="shared" si="38"/>
        <v>#DIV/0!</v>
      </c>
      <c r="H166" s="104" t="e">
        <f t="shared" si="38"/>
        <v>#DIV/0!</v>
      </c>
      <c r="I166" s="104" t="e">
        <f t="shared" si="38"/>
        <v>#DIV/0!</v>
      </c>
      <c r="J166" s="104" t="e">
        <f t="shared" si="38"/>
        <v>#DIV/0!</v>
      </c>
      <c r="K166" s="104" t="e">
        <f t="shared" si="38"/>
        <v>#DIV/0!</v>
      </c>
      <c r="L166" s="104" t="e">
        <f t="shared" si="38"/>
        <v>#DIV/0!</v>
      </c>
      <c r="M166" s="104" t="e">
        <f t="shared" si="38"/>
        <v>#DIV/0!</v>
      </c>
      <c r="N166" s="104" t="e">
        <f t="shared" si="38"/>
        <v>#DIV/0!</v>
      </c>
      <c r="O166" s="184" t="e">
        <f t="shared" si="38"/>
        <v>#DIV/0!</v>
      </c>
      <c r="P166" s="184" t="e">
        <f t="shared" si="38"/>
        <v>#DIV/0!</v>
      </c>
      <c r="Q166" s="184" t="e">
        <f t="shared" si="38"/>
        <v>#DIV/0!</v>
      </c>
      <c r="R166" s="184" t="e">
        <f t="shared" si="38"/>
        <v>#DIV/0!</v>
      </c>
      <c r="S166" s="184" t="e">
        <f t="shared" si="38"/>
        <v>#DIV/0!</v>
      </c>
      <c r="T166" s="184" t="e">
        <f t="shared" si="38"/>
        <v>#DIV/0!</v>
      </c>
      <c r="U166" s="184" t="e">
        <f t="shared" si="38"/>
        <v>#DIV/0!</v>
      </c>
      <c r="V166" s="184" t="e">
        <f t="shared" si="38"/>
        <v>#DIV/0!</v>
      </c>
      <c r="W166" s="184" t="e">
        <f t="shared" si="38"/>
        <v>#DIV/0!</v>
      </c>
      <c r="X166" s="184" t="e">
        <f t="shared" si="38"/>
        <v>#DIV/0!</v>
      </c>
      <c r="Y166" s="184" t="e">
        <f t="shared" si="38"/>
        <v>#DIV/0!</v>
      </c>
      <c r="Z166" s="185" t="e">
        <f t="shared" si="38"/>
        <v>#DIV/0!</v>
      </c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54"/>
      <c r="AO166" s="22"/>
      <c r="AP166" s="22"/>
    </row>
    <row r="167" spans="1:42" s="5" customFormat="1" ht="30" hidden="1" customHeight="1">
      <c r="A167" s="93" t="s">
        <v>66</v>
      </c>
      <c r="B167" s="225" t="e">
        <f>B165/B161*10</f>
        <v>#DIV/0!</v>
      </c>
      <c r="C167" s="104" t="e">
        <f t="shared" si="30"/>
        <v>#DIV/0!</v>
      </c>
      <c r="D167" s="138" t="e">
        <f>C167/B167</f>
        <v>#DIV/0!</v>
      </c>
      <c r="E167" s="89"/>
      <c r="F167" s="105" t="e">
        <f t="shared" ref="F167" si="39">F165/F161*10</f>
        <v>#DIV/0!</v>
      </c>
      <c r="G167" s="105" t="e">
        <f t="shared" ref="G167:H167" si="40">G165/G161*10</f>
        <v>#DIV/0!</v>
      </c>
      <c r="H167" s="105" t="e">
        <f t="shared" si="40"/>
        <v>#DIV/0!</v>
      </c>
      <c r="I167" s="105" t="e">
        <f>I165/I161*10</f>
        <v>#DIV/0!</v>
      </c>
      <c r="J167" s="105" t="e">
        <f>J165/J161*10</f>
        <v>#DIV/0!</v>
      </c>
      <c r="K167" s="105" t="e">
        <f>K165/K161*10</f>
        <v>#DIV/0!</v>
      </c>
      <c r="L167" s="105" t="e">
        <f>L165/L161*10</f>
        <v>#DIV/0!</v>
      </c>
      <c r="M167" s="105" t="e">
        <f>M165/M161*10</f>
        <v>#DIV/0!</v>
      </c>
      <c r="N167" s="105" t="e">
        <f t="shared" ref="N167:S167" si="41">N165/N161*10</f>
        <v>#DIV/0!</v>
      </c>
      <c r="O167" s="184" t="e">
        <f t="shared" si="41"/>
        <v>#DIV/0!</v>
      </c>
      <c r="P167" s="184" t="e">
        <f t="shared" si="41"/>
        <v>#DIV/0!</v>
      </c>
      <c r="Q167" s="184" t="e">
        <f t="shared" si="41"/>
        <v>#DIV/0!</v>
      </c>
      <c r="R167" s="184" t="e">
        <f t="shared" si="41"/>
        <v>#DIV/0!</v>
      </c>
      <c r="S167" s="184" t="e">
        <f t="shared" si="41"/>
        <v>#DIV/0!</v>
      </c>
      <c r="T167" s="184" t="e">
        <f>T165/T161*10</f>
        <v>#DIV/0!</v>
      </c>
      <c r="U167" s="184" t="e">
        <f>U165/U161*10</f>
        <v>#DIV/0!</v>
      </c>
      <c r="V167" s="184" t="e">
        <f t="shared" ref="V167:W167" si="42">V165/V161*10</f>
        <v>#DIV/0!</v>
      </c>
      <c r="W167" s="184" t="e">
        <f t="shared" si="42"/>
        <v>#DIV/0!</v>
      </c>
      <c r="X167" s="184" t="e">
        <f>X165/X161*10</f>
        <v>#DIV/0!</v>
      </c>
      <c r="Y167" s="184" t="e">
        <f>Y165/Y161*10</f>
        <v>#DIV/0!</v>
      </c>
      <c r="Z167" s="185" t="e">
        <f>Z165/Z161*10</f>
        <v>#DIV/0!</v>
      </c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54"/>
      <c r="AO167" s="22"/>
      <c r="AP167" s="22"/>
    </row>
    <row r="168" spans="1:42" s="5" customFormat="1" ht="30" hidden="1" customHeight="1" outlineLevel="1">
      <c r="A168" s="93" t="s">
        <v>74</v>
      </c>
      <c r="B168" s="88">
        <v>961.5</v>
      </c>
      <c r="C168" s="104">
        <f t="shared" si="30"/>
        <v>1013.5</v>
      </c>
      <c r="D168" s="138"/>
      <c r="E168" s="89"/>
      <c r="F168" s="214">
        <v>22</v>
      </c>
      <c r="G168" s="214">
        <v>86</v>
      </c>
      <c r="H168" s="104">
        <v>90</v>
      </c>
      <c r="I168" s="104">
        <v>0.5</v>
      </c>
      <c r="J168" s="104">
        <v>16</v>
      </c>
      <c r="K168" s="104">
        <v>10</v>
      </c>
      <c r="L168" s="104">
        <v>127</v>
      </c>
      <c r="M168" s="104">
        <v>94</v>
      </c>
      <c r="N168" s="104">
        <v>47</v>
      </c>
      <c r="O168" s="184">
        <v>24</v>
      </c>
      <c r="P168" s="184">
        <v>76</v>
      </c>
      <c r="Q168" s="184">
        <v>129</v>
      </c>
      <c r="R168" s="184"/>
      <c r="S168" s="184">
        <v>8</v>
      </c>
      <c r="T168" s="184">
        <v>36</v>
      </c>
      <c r="U168" s="184">
        <v>26</v>
      </c>
      <c r="V168" s="184"/>
      <c r="W168" s="184">
        <v>11</v>
      </c>
      <c r="X168" s="184">
        <v>95</v>
      </c>
      <c r="Y168" s="184">
        <v>110</v>
      </c>
      <c r="Z168" s="185">
        <v>6</v>
      </c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54"/>
      <c r="AO168" s="22"/>
      <c r="AP168" s="22"/>
    </row>
    <row r="169" spans="1:42" s="5" customFormat="1" ht="30" hidden="1" customHeight="1">
      <c r="A169" s="93" t="s">
        <v>75</v>
      </c>
      <c r="B169" s="226"/>
      <c r="C169" s="104">
        <f t="shared" si="30"/>
        <v>0</v>
      </c>
      <c r="D169" s="227"/>
      <c r="E169" s="121"/>
      <c r="F169" s="225"/>
      <c r="G169" s="225"/>
      <c r="H169" s="104"/>
      <c r="I169" s="104"/>
      <c r="J169" s="104"/>
      <c r="K169" s="104"/>
      <c r="L169" s="104"/>
      <c r="M169" s="104"/>
      <c r="N169" s="10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5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54"/>
      <c r="AO169" s="22"/>
      <c r="AP169" s="22"/>
    </row>
    <row r="170" spans="1:42" s="5" customFormat="1" ht="30" hidden="1" customHeight="1">
      <c r="A170" s="93" t="s">
        <v>62</v>
      </c>
      <c r="B170" s="226"/>
      <c r="C170" s="104">
        <f t="shared" si="30"/>
        <v>0</v>
      </c>
      <c r="D170" s="227"/>
      <c r="E170" s="121"/>
      <c r="F170" s="225"/>
      <c r="G170" s="225"/>
      <c r="H170" s="104"/>
      <c r="I170" s="104"/>
      <c r="J170" s="104"/>
      <c r="K170" s="104"/>
      <c r="L170" s="104"/>
      <c r="M170" s="104"/>
      <c r="N170" s="10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5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54"/>
      <c r="AO170" s="22"/>
      <c r="AP170" s="22"/>
    </row>
    <row r="171" spans="1:42" s="5" customFormat="1" ht="30" hidden="1" customHeight="1" outlineLevel="1">
      <c r="A171" s="93" t="s">
        <v>76</v>
      </c>
      <c r="B171" s="139">
        <v>900.1</v>
      </c>
      <c r="C171" s="104">
        <f t="shared" si="30"/>
        <v>0</v>
      </c>
      <c r="D171" s="138"/>
      <c r="E171" s="89"/>
      <c r="F171" s="214"/>
      <c r="G171" s="214"/>
      <c r="H171" s="214"/>
      <c r="I171" s="214"/>
      <c r="J171" s="214"/>
      <c r="K171" s="214"/>
      <c r="L171" s="214"/>
      <c r="M171" s="214"/>
      <c r="N171" s="214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54"/>
      <c r="AO171" s="22"/>
      <c r="AP171" s="22"/>
    </row>
    <row r="172" spans="1:42" s="5" customFormat="1" ht="30" hidden="1" customHeight="1">
      <c r="A172" s="95" t="s">
        <v>133</v>
      </c>
      <c r="B172" s="105"/>
      <c r="C172" s="104">
        <f t="shared" ref="C172:C189" si="43">SUM(F172:Z172)</f>
        <v>0</v>
      </c>
      <c r="D172" s="138" t="e">
        <f t="shared" ref="D172:D182" si="44">C172/B172</f>
        <v>#DIV/0!</v>
      </c>
      <c r="E172" s="89"/>
      <c r="F172" s="125"/>
      <c r="G172" s="125"/>
      <c r="H172" s="125"/>
      <c r="I172" s="125"/>
      <c r="J172" s="125"/>
      <c r="K172" s="125"/>
      <c r="L172" s="125"/>
      <c r="M172" s="228"/>
      <c r="N172" s="228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30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54"/>
      <c r="AO172" s="22"/>
      <c r="AP172" s="22"/>
    </row>
    <row r="173" spans="1:42" s="5" customFormat="1" ht="30" hidden="1" customHeight="1">
      <c r="A173" s="93" t="s">
        <v>134</v>
      </c>
      <c r="B173" s="105"/>
      <c r="C173" s="104">
        <f t="shared" si="43"/>
        <v>0</v>
      </c>
      <c r="D173" s="138" t="e">
        <f t="shared" si="44"/>
        <v>#DIV/0!</v>
      </c>
      <c r="E173" s="89"/>
      <c r="F173" s="125"/>
      <c r="G173" s="125"/>
      <c r="H173" s="228"/>
      <c r="I173" s="125"/>
      <c r="J173" s="125"/>
      <c r="K173" s="125"/>
      <c r="L173" s="125"/>
      <c r="M173" s="228"/>
      <c r="N173" s="228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30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54"/>
      <c r="AO173" s="22"/>
      <c r="AP173" s="22"/>
    </row>
    <row r="174" spans="1:42" s="5" customFormat="1" ht="30" hidden="1" customHeight="1">
      <c r="A174" s="93" t="s">
        <v>66</v>
      </c>
      <c r="B174" s="151" t="e">
        <f>B173/B172*10</f>
        <v>#DIV/0!</v>
      </c>
      <c r="C174" s="104">
        <f>SUM(F174:Z174)</f>
        <v>0</v>
      </c>
      <c r="D174" s="138" t="e">
        <f t="shared" si="44"/>
        <v>#DIV/0!</v>
      </c>
      <c r="E174" s="89"/>
      <c r="F174" s="228"/>
      <c r="G174" s="228"/>
      <c r="H174" s="228"/>
      <c r="I174" s="228"/>
      <c r="J174" s="228"/>
      <c r="K174" s="228"/>
      <c r="L174" s="228"/>
      <c r="M174" s="228"/>
      <c r="N174" s="228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30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54"/>
      <c r="AO174" s="22"/>
      <c r="AP174" s="22"/>
    </row>
    <row r="175" spans="1:42" s="9" customFormat="1" ht="34.5" customHeight="1">
      <c r="A175" s="93" t="s">
        <v>77</v>
      </c>
      <c r="B175" s="104">
        <v>5980</v>
      </c>
      <c r="C175" s="104">
        <f>SUM(F175:AK175)</f>
        <v>5290</v>
      </c>
      <c r="D175" s="138">
        <f t="shared" si="44"/>
        <v>0.88461538461538458</v>
      </c>
      <c r="E175" s="89"/>
      <c r="F175" s="104">
        <v>250</v>
      </c>
      <c r="G175" s="104">
        <v>450</v>
      </c>
      <c r="H175" s="104">
        <v>500</v>
      </c>
      <c r="I175" s="104">
        <v>210</v>
      </c>
      <c r="J175" s="104">
        <v>250</v>
      </c>
      <c r="K175" s="104"/>
      <c r="L175" s="104">
        <v>1800</v>
      </c>
      <c r="M175" s="104">
        <v>50</v>
      </c>
      <c r="N175" s="183">
        <v>400</v>
      </c>
      <c r="O175" s="184"/>
      <c r="P175" s="184">
        <v>250</v>
      </c>
      <c r="Q175" s="184">
        <v>50</v>
      </c>
      <c r="R175" s="184">
        <v>50</v>
      </c>
      <c r="S175" s="184">
        <v>150</v>
      </c>
      <c r="T175" s="184"/>
      <c r="U175" s="184">
        <v>50</v>
      </c>
      <c r="V175" s="184"/>
      <c r="W175" s="184">
        <v>140</v>
      </c>
      <c r="X175" s="184">
        <v>100</v>
      </c>
      <c r="Y175" s="184">
        <v>100</v>
      </c>
      <c r="Z175" s="185">
        <v>50</v>
      </c>
      <c r="AA175" s="198">
        <v>250</v>
      </c>
      <c r="AB175" s="198">
        <v>20</v>
      </c>
      <c r="AC175" s="198">
        <v>50</v>
      </c>
      <c r="AD175" s="198"/>
      <c r="AE175" s="198">
        <v>70</v>
      </c>
      <c r="AF175" s="198"/>
      <c r="AG175" s="198"/>
      <c r="AH175" s="198">
        <v>10</v>
      </c>
      <c r="AI175" s="198"/>
      <c r="AJ175" s="198"/>
      <c r="AK175" s="198">
        <v>40</v>
      </c>
      <c r="AL175" s="56"/>
      <c r="AO175" s="25"/>
      <c r="AP175" s="25"/>
    </row>
    <row r="176" spans="1:42" s="9" customFormat="1" ht="30" hidden="1" customHeight="1">
      <c r="A176" s="95" t="s">
        <v>78</v>
      </c>
      <c r="B176" s="231">
        <f>B175/B178</f>
        <v>5.6952380952380956E-2</v>
      </c>
      <c r="C176" s="104">
        <f t="shared" si="43"/>
        <v>0</v>
      </c>
      <c r="D176" s="138">
        <f t="shared" si="44"/>
        <v>0</v>
      </c>
      <c r="E176" s="89"/>
      <c r="F176" s="118"/>
      <c r="G176" s="118"/>
      <c r="H176" s="118"/>
      <c r="I176" s="118"/>
      <c r="J176" s="118"/>
      <c r="K176" s="118"/>
      <c r="L176" s="118"/>
      <c r="M176" s="118"/>
      <c r="N176" s="118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3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56"/>
      <c r="AO176" s="25"/>
      <c r="AP176" s="25"/>
    </row>
    <row r="177" spans="1:42" s="5" customFormat="1" ht="30" hidden="1" customHeight="1">
      <c r="A177" s="93" t="s">
        <v>79</v>
      </c>
      <c r="B177" s="104">
        <v>172</v>
      </c>
      <c r="C177" s="104">
        <f t="shared" si="43"/>
        <v>0</v>
      </c>
      <c r="D177" s="138">
        <f t="shared" si="44"/>
        <v>0</v>
      </c>
      <c r="E177" s="89"/>
      <c r="F177" s="88"/>
      <c r="G177" s="88"/>
      <c r="H177" s="88"/>
      <c r="I177" s="88"/>
      <c r="J177" s="88"/>
      <c r="K177" s="88"/>
      <c r="L177" s="88"/>
      <c r="M177" s="88"/>
      <c r="N177" s="192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4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54"/>
      <c r="AO177" s="22"/>
      <c r="AP177" s="22"/>
    </row>
    <row r="178" spans="1:42" s="5" customFormat="1" ht="30" hidden="1" customHeight="1" outlineLevel="1">
      <c r="A178" s="93" t="s">
        <v>80</v>
      </c>
      <c r="B178" s="104">
        <v>105000</v>
      </c>
      <c r="C178" s="104">
        <f t="shared" si="43"/>
        <v>0</v>
      </c>
      <c r="D178" s="138">
        <f t="shared" si="44"/>
        <v>0</v>
      </c>
      <c r="E178" s="89"/>
      <c r="F178" s="88"/>
      <c r="G178" s="88"/>
      <c r="H178" s="88"/>
      <c r="I178" s="88"/>
      <c r="J178" s="88"/>
      <c r="K178" s="88"/>
      <c r="L178" s="88"/>
      <c r="M178" s="88"/>
      <c r="N178" s="88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4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54"/>
      <c r="AO178" s="22"/>
      <c r="AP178" s="22"/>
    </row>
    <row r="179" spans="1:42" s="5" customFormat="1" ht="30" hidden="1" customHeight="1" outlineLevel="1">
      <c r="A179" s="93" t="s">
        <v>81</v>
      </c>
      <c r="B179" s="104">
        <v>81875</v>
      </c>
      <c r="C179" s="104">
        <f t="shared" si="43"/>
        <v>0</v>
      </c>
      <c r="D179" s="138">
        <f t="shared" si="44"/>
        <v>0</v>
      </c>
      <c r="E179" s="89"/>
      <c r="F179" s="104"/>
      <c r="G179" s="104"/>
      <c r="H179" s="104"/>
      <c r="I179" s="104"/>
      <c r="J179" s="104"/>
      <c r="K179" s="104"/>
      <c r="L179" s="104"/>
      <c r="M179" s="104"/>
      <c r="N179" s="10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5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54"/>
      <c r="AO179" s="22"/>
      <c r="AP179" s="22"/>
    </row>
    <row r="180" spans="1:42" s="5" customFormat="1" ht="30" hidden="1" customHeight="1">
      <c r="A180" s="95" t="s">
        <v>31</v>
      </c>
      <c r="B180" s="234">
        <f>B179/B178</f>
        <v>0.77976190476190477</v>
      </c>
      <c r="C180" s="104">
        <f t="shared" si="43"/>
        <v>0</v>
      </c>
      <c r="D180" s="138">
        <f t="shared" si="44"/>
        <v>0</v>
      </c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235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54"/>
      <c r="AO180" s="22"/>
      <c r="AP180" s="22"/>
    </row>
    <row r="181" spans="1:42" s="5" customFormat="1" ht="30" hidden="1" customHeight="1">
      <c r="A181" s="93" t="s">
        <v>82</v>
      </c>
      <c r="B181" s="121">
        <v>75052</v>
      </c>
      <c r="C181" s="104">
        <f t="shared" si="43"/>
        <v>0</v>
      </c>
      <c r="D181" s="138">
        <f t="shared" si="44"/>
        <v>0</v>
      </c>
      <c r="E181" s="89"/>
      <c r="F181" s="88"/>
      <c r="G181" s="88"/>
      <c r="H181" s="88"/>
      <c r="I181" s="88"/>
      <c r="J181" s="88"/>
      <c r="K181" s="88"/>
      <c r="L181" s="88"/>
      <c r="M181" s="88"/>
      <c r="N181" s="88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4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54"/>
      <c r="AO181" s="22"/>
      <c r="AP181" s="22"/>
    </row>
    <row r="182" spans="1:42" s="5" customFormat="1" ht="30" hidden="1" customHeight="1">
      <c r="A182" s="93" t="s">
        <v>83</v>
      </c>
      <c r="B182" s="121">
        <v>10126</v>
      </c>
      <c r="C182" s="104">
        <f t="shared" si="43"/>
        <v>0</v>
      </c>
      <c r="D182" s="138">
        <f t="shared" si="44"/>
        <v>0</v>
      </c>
      <c r="E182" s="89"/>
      <c r="F182" s="88"/>
      <c r="G182" s="88"/>
      <c r="H182" s="88"/>
      <c r="I182" s="88"/>
      <c r="J182" s="88"/>
      <c r="K182" s="88"/>
      <c r="L182" s="88"/>
      <c r="M182" s="88"/>
      <c r="N182" s="88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4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54"/>
      <c r="AO182" s="22"/>
      <c r="AP182" s="22"/>
    </row>
    <row r="183" spans="1:42" s="5" customFormat="1" ht="30" hidden="1" customHeight="1">
      <c r="A183" s="93" t="s">
        <v>103</v>
      </c>
      <c r="B183" s="104">
        <v>0</v>
      </c>
      <c r="C183" s="104">
        <f t="shared" si="43"/>
        <v>0</v>
      </c>
      <c r="D183" s="138"/>
      <c r="E183" s="89"/>
      <c r="F183" s="126"/>
      <c r="G183" s="126"/>
      <c r="H183" s="126"/>
      <c r="I183" s="126"/>
      <c r="J183" s="126"/>
      <c r="K183" s="126"/>
      <c r="L183" s="126"/>
      <c r="M183" s="126"/>
      <c r="N183" s="126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235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54"/>
      <c r="AO183" s="22"/>
      <c r="AP183" s="22"/>
    </row>
    <row r="184" spans="1:42" s="9" customFormat="1" ht="229.5" hidden="1" outlineLevel="1">
      <c r="A184" s="93" t="s">
        <v>208</v>
      </c>
      <c r="B184" s="121">
        <v>90210</v>
      </c>
      <c r="C184" s="104">
        <f t="shared" si="43"/>
        <v>0</v>
      </c>
      <c r="D184" s="138">
        <f t="shared" ref="D184:D191" si="45">C184/B184</f>
        <v>0</v>
      </c>
      <c r="E184" s="89"/>
      <c r="F184" s="139"/>
      <c r="G184" s="139"/>
      <c r="H184" s="139"/>
      <c r="I184" s="139"/>
      <c r="J184" s="139"/>
      <c r="K184" s="139"/>
      <c r="L184" s="139"/>
      <c r="M184" s="139"/>
      <c r="N184" s="139"/>
      <c r="O184" s="207"/>
      <c r="P184" s="188"/>
      <c r="Q184" s="188"/>
      <c r="R184" s="188"/>
      <c r="S184" s="188"/>
      <c r="T184" s="188"/>
      <c r="U184" s="188"/>
      <c r="V184" s="188"/>
      <c r="W184" s="188"/>
      <c r="X184" s="188"/>
      <c r="Y184" s="188"/>
      <c r="Z184" s="20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  <c r="AL184" s="56"/>
      <c r="AO184" s="25"/>
      <c r="AP184" s="25"/>
    </row>
    <row r="185" spans="1:42" s="9" customFormat="1" ht="38.25" outlineLevel="1">
      <c r="A185" s="93" t="s">
        <v>198</v>
      </c>
      <c r="B185" s="121">
        <v>6270</v>
      </c>
      <c r="C185" s="104">
        <f>SUM(F185:AK185)</f>
        <v>4374</v>
      </c>
      <c r="D185" s="138">
        <f t="shared" si="45"/>
        <v>0.69760765550239234</v>
      </c>
      <c r="E185" s="89"/>
      <c r="F185" s="139">
        <v>600</v>
      </c>
      <c r="G185" s="139"/>
      <c r="H185" s="139">
        <v>600</v>
      </c>
      <c r="I185" s="139">
        <v>40</v>
      </c>
      <c r="J185" s="139"/>
      <c r="K185" s="139">
        <v>500</v>
      </c>
      <c r="L185" s="139">
        <v>1500</v>
      </c>
      <c r="M185" s="139"/>
      <c r="N185" s="139"/>
      <c r="O185" s="207"/>
      <c r="P185" s="188">
        <v>50</v>
      </c>
      <c r="Q185" s="188"/>
      <c r="R185" s="188">
        <v>600</v>
      </c>
      <c r="S185" s="188"/>
      <c r="T185" s="188"/>
      <c r="U185" s="188"/>
      <c r="V185" s="188"/>
      <c r="W185" s="188"/>
      <c r="X185" s="188"/>
      <c r="Y185" s="188">
        <v>50</v>
      </c>
      <c r="Z185" s="208">
        <v>50</v>
      </c>
      <c r="AA185" s="198">
        <v>120</v>
      </c>
      <c r="AB185" s="198"/>
      <c r="AC185" s="198">
        <v>30</v>
      </c>
      <c r="AD185" s="198">
        <v>224</v>
      </c>
      <c r="AE185" s="198"/>
      <c r="AF185" s="198"/>
      <c r="AG185" s="198"/>
      <c r="AH185" s="198"/>
      <c r="AI185" s="198"/>
      <c r="AJ185" s="198">
        <v>10</v>
      </c>
      <c r="AK185" s="198"/>
      <c r="AL185" s="56"/>
      <c r="AO185" s="25"/>
      <c r="AP185" s="25"/>
    </row>
    <row r="186" spans="1:42" s="9" customFormat="1" ht="56.25" customHeight="1" outlineLevel="1">
      <c r="A186" s="93" t="s">
        <v>194</v>
      </c>
      <c r="B186" s="121">
        <v>7197</v>
      </c>
      <c r="C186" s="104">
        <f>SUM(F186:AK186)</f>
        <v>6504</v>
      </c>
      <c r="D186" s="138">
        <f t="shared" si="45"/>
        <v>0.90370987911629841</v>
      </c>
      <c r="E186" s="89"/>
      <c r="F186" s="139">
        <v>480</v>
      </c>
      <c r="G186" s="139">
        <v>146</v>
      </c>
      <c r="H186" s="139">
        <v>158</v>
      </c>
      <c r="I186" s="139">
        <v>225</v>
      </c>
      <c r="J186" s="139"/>
      <c r="K186" s="139">
        <v>385</v>
      </c>
      <c r="L186" s="139">
        <v>1255</v>
      </c>
      <c r="M186" s="139">
        <v>217</v>
      </c>
      <c r="N186" s="139">
        <v>312</v>
      </c>
      <c r="O186" s="207"/>
      <c r="P186" s="188">
        <v>241</v>
      </c>
      <c r="Q186" s="188">
        <v>50</v>
      </c>
      <c r="R186" s="188">
        <v>463</v>
      </c>
      <c r="S186" s="188">
        <v>646</v>
      </c>
      <c r="T186" s="236">
        <v>224</v>
      </c>
      <c r="U186" s="188"/>
      <c r="V186" s="188"/>
      <c r="W186" s="188">
        <v>54</v>
      </c>
      <c r="X186" s="188"/>
      <c r="Y186" s="188">
        <v>22</v>
      </c>
      <c r="Z186" s="208"/>
      <c r="AA186" s="198"/>
      <c r="AB186" s="198">
        <v>423</v>
      </c>
      <c r="AC186" s="198">
        <v>140</v>
      </c>
      <c r="AD186" s="198">
        <v>10</v>
      </c>
      <c r="AE186" s="198">
        <v>150</v>
      </c>
      <c r="AF186" s="198"/>
      <c r="AG186" s="198">
        <v>10</v>
      </c>
      <c r="AH186" s="198">
        <v>30</v>
      </c>
      <c r="AI186" s="198">
        <v>45</v>
      </c>
      <c r="AJ186" s="198">
        <v>22</v>
      </c>
      <c r="AK186" s="198">
        <v>796</v>
      </c>
      <c r="AL186" s="56"/>
      <c r="AO186" s="25"/>
      <c r="AP186" s="25"/>
    </row>
    <row r="187" spans="1:42" s="10" customFormat="1" ht="30" customHeight="1" outlineLevel="1">
      <c r="A187" s="93" t="s">
        <v>145</v>
      </c>
      <c r="B187" s="121">
        <v>5576</v>
      </c>
      <c r="C187" s="104">
        <f>SUM(F187:AK187)</f>
        <v>5611</v>
      </c>
      <c r="D187" s="138">
        <f t="shared" si="45"/>
        <v>1.0062769010043042</v>
      </c>
      <c r="E187" s="89"/>
      <c r="F187" s="154">
        <v>480</v>
      </c>
      <c r="G187" s="154">
        <v>146</v>
      </c>
      <c r="H187" s="188">
        <v>158</v>
      </c>
      <c r="I187" s="154">
        <v>225</v>
      </c>
      <c r="J187" s="154"/>
      <c r="K187" s="236">
        <v>385</v>
      </c>
      <c r="L187" s="158">
        <v>1255</v>
      </c>
      <c r="M187" s="154">
        <v>217</v>
      </c>
      <c r="N187" s="236">
        <v>312</v>
      </c>
      <c r="O187" s="188"/>
      <c r="P187" s="188">
        <v>241</v>
      </c>
      <c r="Q187" s="188">
        <v>50</v>
      </c>
      <c r="R187" s="188">
        <v>463</v>
      </c>
      <c r="S187" s="188">
        <v>200</v>
      </c>
      <c r="T187" s="188"/>
      <c r="U187" s="188"/>
      <c r="V187" s="188"/>
      <c r="W187" s="188">
        <v>54</v>
      </c>
      <c r="X187" s="188"/>
      <c r="Y187" s="188">
        <v>22</v>
      </c>
      <c r="Z187" s="189"/>
      <c r="AA187" s="198"/>
      <c r="AB187" s="198">
        <v>200</v>
      </c>
      <c r="AC187" s="198">
        <v>140</v>
      </c>
      <c r="AD187" s="198">
        <v>10</v>
      </c>
      <c r="AE187" s="198">
        <v>150</v>
      </c>
      <c r="AF187" s="198"/>
      <c r="AG187" s="198">
        <v>10</v>
      </c>
      <c r="AH187" s="198">
        <v>30</v>
      </c>
      <c r="AI187" s="198">
        <v>45</v>
      </c>
      <c r="AJ187" s="198">
        <v>22</v>
      </c>
      <c r="AK187" s="198">
        <v>796</v>
      </c>
      <c r="AL187" s="57"/>
      <c r="AO187" s="26"/>
      <c r="AP187" s="26"/>
    </row>
    <row r="188" spans="1:42" s="9" customFormat="1" ht="30" hidden="1" customHeight="1">
      <c r="A188" s="93" t="s">
        <v>84</v>
      </c>
      <c r="B188" s="237"/>
      <c r="C188" s="104">
        <f t="shared" si="43"/>
        <v>0</v>
      </c>
      <c r="D188" s="89" t="e">
        <f t="shared" si="45"/>
        <v>#DIV/0!</v>
      </c>
      <c r="E188" s="89"/>
      <c r="F188" s="237"/>
      <c r="G188" s="237"/>
      <c r="H188" s="237"/>
      <c r="I188" s="237"/>
      <c r="J188" s="237"/>
      <c r="K188" s="237"/>
      <c r="L188" s="237"/>
      <c r="M188" s="237"/>
      <c r="N188" s="23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3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56"/>
      <c r="AO188" s="25"/>
      <c r="AP188" s="25"/>
    </row>
    <row r="189" spans="1:42" s="9" customFormat="1" ht="30" hidden="1" customHeight="1" outlineLevel="1">
      <c r="A189" s="93" t="s">
        <v>85</v>
      </c>
      <c r="B189" s="121"/>
      <c r="C189" s="104">
        <f t="shared" si="43"/>
        <v>0</v>
      </c>
      <c r="D189" s="89" t="e">
        <f t="shared" si="45"/>
        <v>#DIV/0!</v>
      </c>
      <c r="E189" s="89"/>
      <c r="F189" s="158"/>
      <c r="G189" s="158"/>
      <c r="H189" s="158"/>
      <c r="I189" s="158"/>
      <c r="J189" s="158"/>
      <c r="K189" s="158"/>
      <c r="L189" s="158"/>
      <c r="M189" s="158"/>
      <c r="N189" s="158"/>
      <c r="O189" s="188"/>
      <c r="P189" s="188"/>
      <c r="Q189" s="138"/>
      <c r="R189" s="188"/>
      <c r="S189" s="188"/>
      <c r="T189" s="188"/>
      <c r="U189" s="188"/>
      <c r="V189" s="188"/>
      <c r="W189" s="188"/>
      <c r="X189" s="188"/>
      <c r="Y189" s="188"/>
      <c r="Z189" s="189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56"/>
      <c r="AO189" s="25"/>
      <c r="AP189" s="25"/>
    </row>
    <row r="190" spans="1:42" s="10" customFormat="1" ht="30" customHeight="1" outlineLevel="1">
      <c r="A190" s="93" t="s">
        <v>86</v>
      </c>
      <c r="B190" s="104"/>
      <c r="C190" s="104">
        <f>SUM(F190:AK190)</f>
        <v>1009</v>
      </c>
      <c r="D190" s="138"/>
      <c r="E190" s="89"/>
      <c r="F190" s="158"/>
      <c r="G190" s="154"/>
      <c r="H190" s="154"/>
      <c r="I190" s="154">
        <v>123</v>
      </c>
      <c r="J190" s="154"/>
      <c r="K190" s="236">
        <v>150</v>
      </c>
      <c r="L190" s="154">
        <v>250</v>
      </c>
      <c r="M190" s="236">
        <v>68</v>
      </c>
      <c r="N190" s="154"/>
      <c r="O190" s="188"/>
      <c r="P190" s="188">
        <v>80</v>
      </c>
      <c r="Q190" s="188"/>
      <c r="R190" s="188">
        <v>100</v>
      </c>
      <c r="S190" s="188"/>
      <c r="T190" s="188"/>
      <c r="U190" s="188"/>
      <c r="V190" s="188"/>
      <c r="W190" s="188">
        <v>110</v>
      </c>
      <c r="X190" s="188"/>
      <c r="Y190" s="188"/>
      <c r="Z190" s="189"/>
      <c r="AA190" s="198">
        <v>70</v>
      </c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>
        <v>58</v>
      </c>
      <c r="AL190" s="57"/>
      <c r="AO190" s="26"/>
      <c r="AP190" s="26"/>
    </row>
    <row r="191" spans="1:42" s="9" customFormat="1" ht="30" hidden="1" customHeight="1">
      <c r="A191" s="93" t="s">
        <v>87</v>
      </c>
      <c r="B191" s="89"/>
      <c r="C191" s="104">
        <f t="shared" ref="C191:C195" si="46">SUM(F191:Z191)</f>
        <v>0</v>
      </c>
      <c r="D191" s="89" t="e">
        <f t="shared" si="45"/>
        <v>#DIV/0!</v>
      </c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235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56"/>
      <c r="AO191" s="25"/>
      <c r="AP191" s="25"/>
    </row>
    <row r="192" spans="1:42" s="9" customFormat="1" ht="30" customHeight="1">
      <c r="A192" s="95" t="s">
        <v>88</v>
      </c>
      <c r="B192" s="104"/>
      <c r="C192" s="104"/>
      <c r="D192" s="121"/>
      <c r="E192" s="121"/>
      <c r="F192" s="154"/>
      <c r="G192" s="154"/>
      <c r="H192" s="154"/>
      <c r="I192" s="154"/>
      <c r="J192" s="154"/>
      <c r="K192" s="154"/>
      <c r="L192" s="154"/>
      <c r="M192" s="154"/>
      <c r="N192" s="154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9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56"/>
      <c r="AO192" s="25"/>
      <c r="AP192" s="25"/>
    </row>
    <row r="193" spans="1:47" s="10" customFormat="1" ht="37.5" customHeight="1" outlineLevel="1">
      <c r="A193" s="95" t="s">
        <v>89</v>
      </c>
      <c r="B193" s="104">
        <v>7032</v>
      </c>
      <c r="C193" s="104">
        <f>SUM(F193:AK193)</f>
        <v>6048</v>
      </c>
      <c r="D193" s="232">
        <f t="shared" ref="D193:D205" si="47">C193/B193</f>
        <v>0.86006825938566556</v>
      </c>
      <c r="E193" s="118"/>
      <c r="F193" s="121">
        <v>471</v>
      </c>
      <c r="G193" s="239"/>
      <c r="H193" s="240">
        <v>300</v>
      </c>
      <c r="I193" s="121">
        <v>453</v>
      </c>
      <c r="J193" s="121"/>
      <c r="K193" s="240">
        <v>150</v>
      </c>
      <c r="L193" s="121">
        <v>400</v>
      </c>
      <c r="M193" s="240">
        <v>600</v>
      </c>
      <c r="N193" s="121"/>
      <c r="O193" s="227"/>
      <c r="P193" s="227">
        <v>400</v>
      </c>
      <c r="Q193" s="227">
        <v>150</v>
      </c>
      <c r="R193" s="227">
        <v>196</v>
      </c>
      <c r="S193" s="227">
        <v>165</v>
      </c>
      <c r="T193" s="227"/>
      <c r="U193" s="227"/>
      <c r="V193" s="227"/>
      <c r="W193" s="227">
        <v>90</v>
      </c>
      <c r="X193" s="227"/>
      <c r="Y193" s="227">
        <v>50</v>
      </c>
      <c r="Z193" s="238"/>
      <c r="AA193" s="198"/>
      <c r="AB193" s="198">
        <v>130</v>
      </c>
      <c r="AC193" s="198">
        <v>10</v>
      </c>
      <c r="AD193" s="198">
        <v>30</v>
      </c>
      <c r="AE193" s="198">
        <v>580</v>
      </c>
      <c r="AF193" s="198"/>
      <c r="AG193" s="198">
        <v>30</v>
      </c>
      <c r="AH193" s="198">
        <v>90</v>
      </c>
      <c r="AI193" s="198"/>
      <c r="AJ193" s="198">
        <v>35</v>
      </c>
      <c r="AK193" s="198">
        <v>1718</v>
      </c>
      <c r="AL193" s="57"/>
      <c r="AO193" s="26"/>
      <c r="AP193" s="26"/>
    </row>
    <row r="194" spans="1:47" s="9" customFormat="1" ht="30" hidden="1" customHeight="1" outlineLevel="1">
      <c r="A194" s="95" t="s">
        <v>90</v>
      </c>
      <c r="B194" s="104"/>
      <c r="C194" s="104">
        <f t="shared" si="46"/>
        <v>0</v>
      </c>
      <c r="D194" s="118" t="e">
        <f t="shared" si="47"/>
        <v>#DIV/0!</v>
      </c>
      <c r="E194" s="118"/>
      <c r="F194" s="139"/>
      <c r="G194" s="139"/>
      <c r="H194" s="139"/>
      <c r="I194" s="139"/>
      <c r="J194" s="139"/>
      <c r="K194" s="139"/>
      <c r="L194" s="139"/>
      <c r="M194" s="139"/>
      <c r="N194" s="139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8"/>
      <c r="AA194" s="198"/>
      <c r="AB194" s="198"/>
      <c r="AC194" s="198"/>
      <c r="AD194" s="198"/>
      <c r="AE194" s="198"/>
      <c r="AF194" s="198"/>
      <c r="AG194" s="198"/>
      <c r="AH194" s="198"/>
      <c r="AI194" s="198"/>
      <c r="AJ194" s="198"/>
      <c r="AK194" s="198"/>
      <c r="AL194" s="56"/>
      <c r="AO194" s="25"/>
      <c r="AP194" s="25"/>
      <c r="AU194" s="9" t="s">
        <v>0</v>
      </c>
    </row>
    <row r="195" spans="1:47" s="9" customFormat="1" ht="30" hidden="1" customHeight="1" outlineLevel="1">
      <c r="A195" s="95" t="s">
        <v>91</v>
      </c>
      <c r="B195" s="121"/>
      <c r="C195" s="104">
        <f t="shared" si="46"/>
        <v>0</v>
      </c>
      <c r="D195" s="118" t="e">
        <f>C195/B195</f>
        <v>#DIV/0!</v>
      </c>
      <c r="E195" s="118"/>
      <c r="F195" s="121"/>
      <c r="G195" s="121"/>
      <c r="H195" s="121"/>
      <c r="I195" s="121"/>
      <c r="J195" s="121"/>
      <c r="K195" s="121"/>
      <c r="L195" s="121"/>
      <c r="M195" s="121"/>
      <c r="N195" s="121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7"/>
      <c r="Z195" s="23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  <c r="AL195" s="58"/>
      <c r="AO195" s="25"/>
      <c r="AP195" s="25"/>
    </row>
    <row r="196" spans="1:47" s="9" customFormat="1" ht="30" hidden="1" customHeight="1">
      <c r="A196" s="95" t="s">
        <v>92</v>
      </c>
      <c r="B196" s="237"/>
      <c r="C196" s="237" t="e">
        <f>C193/C194</f>
        <v>#DIV/0!</v>
      </c>
      <c r="D196" s="118" t="e">
        <f t="shared" si="47"/>
        <v>#DIV/0!</v>
      </c>
      <c r="E196" s="118"/>
      <c r="F196" s="237"/>
      <c r="G196" s="237"/>
      <c r="H196" s="237"/>
      <c r="I196" s="237"/>
      <c r="J196" s="237"/>
      <c r="K196" s="237"/>
      <c r="L196" s="237"/>
      <c r="M196" s="237"/>
      <c r="N196" s="23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7"/>
      <c r="Z196" s="23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  <c r="AL196" s="56"/>
      <c r="AO196" s="25"/>
      <c r="AP196" s="25"/>
    </row>
    <row r="197" spans="1:47" s="10" customFormat="1" ht="39.75" customHeight="1" outlineLevel="1">
      <c r="A197" s="95" t="s">
        <v>93</v>
      </c>
      <c r="B197" s="104">
        <v>24268</v>
      </c>
      <c r="C197" s="121">
        <f>SUM(F197:AK197)</f>
        <v>24938</v>
      </c>
      <c r="D197" s="241">
        <f t="shared" si="47"/>
        <v>1.0276083731663095</v>
      </c>
      <c r="E197" s="118"/>
      <c r="F197" s="240">
        <v>3023</v>
      </c>
      <c r="G197" s="239"/>
      <c r="H197" s="121"/>
      <c r="I197" s="240">
        <v>3000</v>
      </c>
      <c r="J197" s="121"/>
      <c r="K197" s="240"/>
      <c r="L197" s="240">
        <v>15000</v>
      </c>
      <c r="M197" s="240">
        <v>2100</v>
      </c>
      <c r="N197" s="121"/>
      <c r="O197" s="227"/>
      <c r="P197" s="227"/>
      <c r="Q197" s="227"/>
      <c r="R197" s="227">
        <v>1000</v>
      </c>
      <c r="S197" s="227"/>
      <c r="T197" s="227"/>
      <c r="U197" s="227"/>
      <c r="V197" s="227"/>
      <c r="W197" s="227"/>
      <c r="X197" s="227"/>
      <c r="Y197" s="227"/>
      <c r="Z197" s="238"/>
      <c r="AA197" s="198"/>
      <c r="AB197" s="198"/>
      <c r="AC197" s="198">
        <v>400</v>
      </c>
      <c r="AD197" s="198"/>
      <c r="AE197" s="198"/>
      <c r="AF197" s="198"/>
      <c r="AG197" s="198"/>
      <c r="AH197" s="242">
        <v>340</v>
      </c>
      <c r="AI197" s="198"/>
      <c r="AJ197" s="198"/>
      <c r="AK197" s="198">
        <v>75</v>
      </c>
      <c r="AL197" s="57"/>
      <c r="AO197" s="26"/>
      <c r="AP197" s="26"/>
    </row>
    <row r="198" spans="1:47" s="9" customFormat="1" ht="27.75" hidden="1" customHeight="1" outlineLevel="1">
      <c r="A198" s="95" t="s">
        <v>90</v>
      </c>
      <c r="B198" s="104"/>
      <c r="C198" s="121">
        <f>SUM(F198:Z198)</f>
        <v>0</v>
      </c>
      <c r="D198" s="118" t="e">
        <f t="shared" si="47"/>
        <v>#DIV/0!</v>
      </c>
      <c r="E198" s="118"/>
      <c r="F198" s="139"/>
      <c r="G198" s="139"/>
      <c r="H198" s="139"/>
      <c r="I198" s="139"/>
      <c r="J198" s="139"/>
      <c r="K198" s="139"/>
      <c r="L198" s="139"/>
      <c r="M198" s="139"/>
      <c r="N198" s="139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  <c r="AL198" s="56"/>
      <c r="AO198" s="25"/>
      <c r="AP198" s="25"/>
    </row>
    <row r="199" spans="1:47" s="9" customFormat="1" ht="27" hidden="1" customHeight="1" outlineLevel="1">
      <c r="A199" s="95" t="s">
        <v>91</v>
      </c>
      <c r="B199" s="121"/>
      <c r="C199" s="121">
        <f>C197*0.3</f>
        <v>7481.4</v>
      </c>
      <c r="D199" s="118" t="e">
        <f t="shared" si="47"/>
        <v>#DIV/0!</v>
      </c>
      <c r="E199" s="118"/>
      <c r="F199" s="121"/>
      <c r="G199" s="121"/>
      <c r="H199" s="121"/>
      <c r="I199" s="121"/>
      <c r="J199" s="121"/>
      <c r="K199" s="121"/>
      <c r="L199" s="121"/>
      <c r="M199" s="121"/>
      <c r="N199" s="121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3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  <c r="AL199" s="56"/>
      <c r="AO199" s="25"/>
      <c r="AP199" s="25"/>
    </row>
    <row r="200" spans="1:47" s="10" customFormat="1" ht="30" hidden="1" customHeight="1">
      <c r="A200" s="95" t="s">
        <v>92</v>
      </c>
      <c r="B200" s="118"/>
      <c r="C200" s="118" t="e">
        <f>C197/C198</f>
        <v>#DIV/0!</v>
      </c>
      <c r="D200" s="118" t="e">
        <f t="shared" si="47"/>
        <v>#DIV/0!</v>
      </c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3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  <c r="AL200" s="57"/>
      <c r="AO200" s="26"/>
      <c r="AP200" s="26"/>
    </row>
    <row r="201" spans="1:47" s="10" customFormat="1" ht="30" customHeight="1" outlineLevel="1">
      <c r="A201" s="95" t="s">
        <v>94</v>
      </c>
      <c r="B201" s="104">
        <v>5504</v>
      </c>
      <c r="C201" s="121">
        <f>SUM(F201:Z201)</f>
        <v>8802</v>
      </c>
      <c r="D201" s="232">
        <f t="shared" si="47"/>
        <v>1.5992005813953489</v>
      </c>
      <c r="E201" s="118"/>
      <c r="F201" s="121">
        <v>552</v>
      </c>
      <c r="G201" s="243"/>
      <c r="H201" s="121">
        <v>2500</v>
      </c>
      <c r="I201" s="244">
        <v>1500</v>
      </c>
      <c r="J201" s="245"/>
      <c r="K201" s="241">
        <v>2000</v>
      </c>
      <c r="L201" s="241">
        <v>1000</v>
      </c>
      <c r="M201" s="121"/>
      <c r="N201" s="243"/>
      <c r="O201" s="232"/>
      <c r="P201" s="227"/>
      <c r="Q201" s="227"/>
      <c r="R201" s="232">
        <v>1250</v>
      </c>
      <c r="S201" s="232"/>
      <c r="T201" s="232"/>
      <c r="U201" s="232"/>
      <c r="V201" s="232"/>
      <c r="W201" s="232"/>
      <c r="X201" s="227"/>
      <c r="Y201" s="232"/>
      <c r="Z201" s="238"/>
      <c r="AA201" s="198"/>
      <c r="AB201" s="198"/>
      <c r="AC201" s="198">
        <v>300</v>
      </c>
      <c r="AD201" s="198"/>
      <c r="AE201" s="198">
        <v>500</v>
      </c>
      <c r="AF201" s="198"/>
      <c r="AG201" s="198"/>
      <c r="AH201" s="198"/>
      <c r="AI201" s="198"/>
      <c r="AJ201" s="198"/>
      <c r="AK201" s="198"/>
      <c r="AL201" s="57"/>
      <c r="AO201" s="26"/>
      <c r="AP201" s="26"/>
    </row>
    <row r="202" spans="1:47" s="9" customFormat="1" ht="30" hidden="1" customHeight="1" outlineLevel="1">
      <c r="A202" s="95" t="s">
        <v>90</v>
      </c>
      <c r="B202" s="104"/>
      <c r="C202" s="121">
        <f>SUM(F202:Z202)</f>
        <v>0</v>
      </c>
      <c r="D202" s="118"/>
      <c r="E202" s="118"/>
      <c r="F202" s="139"/>
      <c r="G202" s="139"/>
      <c r="H202" s="139"/>
      <c r="I202" s="139"/>
      <c r="J202" s="139"/>
      <c r="K202" s="139"/>
      <c r="L202" s="139"/>
      <c r="M202" s="139"/>
      <c r="N202" s="139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  <c r="AL202" s="56"/>
      <c r="AO202" s="25"/>
      <c r="AP202" s="25"/>
    </row>
    <row r="203" spans="1:47" s="9" customFormat="1" ht="30" hidden="1" customHeight="1" outlineLevel="1">
      <c r="A203" s="95" t="s">
        <v>95</v>
      </c>
      <c r="B203" s="104"/>
      <c r="C203" s="121">
        <f>C201*0.19</f>
        <v>1672.38</v>
      </c>
      <c r="D203" s="118"/>
      <c r="E203" s="118"/>
      <c r="F203" s="121"/>
      <c r="G203" s="121"/>
      <c r="H203" s="121"/>
      <c r="I203" s="121"/>
      <c r="J203" s="121"/>
      <c r="K203" s="121"/>
      <c r="L203" s="121"/>
      <c r="M203" s="121"/>
      <c r="N203" s="121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3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  <c r="AL203" s="56"/>
      <c r="AO203" s="25"/>
      <c r="AP203" s="25"/>
    </row>
    <row r="204" spans="1:47" s="10" customFormat="1" ht="30" hidden="1" customHeight="1">
      <c r="A204" s="95" t="s">
        <v>96</v>
      </c>
      <c r="B204" s="118"/>
      <c r="C204" s="118" t="e">
        <f>C201/C202</f>
        <v>#DIV/0!</v>
      </c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3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  <c r="AL204" s="57"/>
      <c r="AO204" s="26"/>
      <c r="AP204" s="26"/>
    </row>
    <row r="205" spans="1:47" s="9" customFormat="1" ht="30" hidden="1" customHeight="1">
      <c r="A205" s="95" t="s">
        <v>97</v>
      </c>
      <c r="B205" s="121">
        <v>12</v>
      </c>
      <c r="C205" s="121">
        <f>SUM(F205:Z205)</f>
        <v>0</v>
      </c>
      <c r="D205" s="118">
        <f t="shared" si="47"/>
        <v>0</v>
      </c>
      <c r="E205" s="118"/>
      <c r="F205" s="154"/>
      <c r="G205" s="154"/>
      <c r="H205" s="154"/>
      <c r="I205" s="154"/>
      <c r="J205" s="154"/>
      <c r="K205" s="154"/>
      <c r="L205" s="154"/>
      <c r="M205" s="154"/>
      <c r="N205" s="154"/>
      <c r="O205" s="188"/>
      <c r="P205" s="188"/>
      <c r="Q205" s="188"/>
      <c r="R205" s="188"/>
      <c r="S205" s="188"/>
      <c r="T205" s="188"/>
      <c r="U205" s="188"/>
      <c r="V205" s="188"/>
      <c r="W205" s="188"/>
      <c r="X205" s="188"/>
      <c r="Y205" s="188"/>
      <c r="Z205" s="189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  <c r="AL205" s="56"/>
      <c r="AO205" s="25"/>
      <c r="AP205" s="25"/>
    </row>
    <row r="206" spans="1:47" s="9" customFormat="1" ht="30" hidden="1" customHeight="1">
      <c r="A206" s="95" t="s">
        <v>95</v>
      </c>
      <c r="B206" s="121"/>
      <c r="C206" s="121">
        <f>C205*0.7</f>
        <v>0</v>
      </c>
      <c r="D206" s="118"/>
      <c r="E206" s="118"/>
      <c r="F206" s="121"/>
      <c r="G206" s="121"/>
      <c r="H206" s="121"/>
      <c r="I206" s="121"/>
      <c r="J206" s="121"/>
      <c r="K206" s="121"/>
      <c r="L206" s="121"/>
      <c r="M206" s="121"/>
      <c r="N206" s="121"/>
      <c r="O206" s="227"/>
      <c r="P206" s="227"/>
      <c r="Q206" s="188"/>
      <c r="R206" s="227"/>
      <c r="S206" s="227"/>
      <c r="T206" s="227"/>
      <c r="U206" s="227"/>
      <c r="V206" s="227"/>
      <c r="W206" s="227"/>
      <c r="X206" s="227"/>
      <c r="Y206" s="227"/>
      <c r="Z206" s="23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  <c r="AL206" s="56"/>
      <c r="AO206" s="25"/>
      <c r="AP206" s="25"/>
    </row>
    <row r="207" spans="1:47" s="9" customFormat="1" ht="47.25" hidden="1" customHeight="1">
      <c r="A207" s="93" t="s">
        <v>98</v>
      </c>
      <c r="B207" s="121"/>
      <c r="C207" s="121">
        <f>SUM(F207:Z207)</f>
        <v>0</v>
      </c>
      <c r="D207" s="118" t="e">
        <f>C207/B207</f>
        <v>#DIV/0!</v>
      </c>
      <c r="E207" s="118"/>
      <c r="F207" s="158"/>
      <c r="G207" s="158"/>
      <c r="H207" s="158"/>
      <c r="I207" s="158"/>
      <c r="J207" s="158"/>
      <c r="K207" s="158"/>
      <c r="L207" s="158"/>
      <c r="M207" s="158"/>
      <c r="N207" s="158"/>
      <c r="O207" s="188"/>
      <c r="P207" s="188"/>
      <c r="Q207" s="188"/>
      <c r="R207" s="188"/>
      <c r="S207" s="188"/>
      <c r="T207" s="188"/>
      <c r="U207" s="188"/>
      <c r="V207" s="188"/>
      <c r="W207" s="188"/>
      <c r="X207" s="188"/>
      <c r="Y207" s="188"/>
      <c r="Z207" s="189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56"/>
      <c r="AO207" s="25"/>
      <c r="AP207" s="25"/>
    </row>
    <row r="208" spans="1:47" s="9" customFormat="1" ht="30" hidden="1" customHeight="1">
      <c r="A208" s="95" t="s">
        <v>95</v>
      </c>
      <c r="B208" s="121"/>
      <c r="C208" s="121">
        <f>C207*0.2</f>
        <v>0</v>
      </c>
      <c r="D208" s="118" t="e">
        <f>C208/B208</f>
        <v>#DIV/0!</v>
      </c>
      <c r="E208" s="118"/>
      <c r="F208" s="121"/>
      <c r="G208" s="121"/>
      <c r="H208" s="121"/>
      <c r="I208" s="121"/>
      <c r="J208" s="121"/>
      <c r="K208" s="121"/>
      <c r="L208" s="121"/>
      <c r="M208" s="121"/>
      <c r="N208" s="121"/>
      <c r="O208" s="227"/>
      <c r="P208" s="227"/>
      <c r="Q208" s="188"/>
      <c r="R208" s="227"/>
      <c r="S208" s="227"/>
      <c r="T208" s="227"/>
      <c r="U208" s="227"/>
      <c r="V208" s="227"/>
      <c r="W208" s="227"/>
      <c r="X208" s="227"/>
      <c r="Y208" s="227"/>
      <c r="Z208" s="23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  <c r="AL208" s="56"/>
      <c r="AO208" s="25"/>
      <c r="AP208" s="25"/>
    </row>
    <row r="209" spans="1:42" s="9" customFormat="1" ht="30" customHeight="1">
      <c r="A209" s="93" t="s">
        <v>111</v>
      </c>
      <c r="B209" s="240"/>
      <c r="C209" s="121">
        <f>SUM(F209:Z209)</f>
        <v>0</v>
      </c>
      <c r="D209" s="118"/>
      <c r="E209" s="118"/>
      <c r="F209" s="158"/>
      <c r="G209" s="158"/>
      <c r="H209" s="158"/>
      <c r="I209" s="158"/>
      <c r="J209" s="158"/>
      <c r="K209" s="158"/>
      <c r="L209" s="158"/>
      <c r="M209" s="158"/>
      <c r="N209" s="158"/>
      <c r="O209" s="188"/>
      <c r="P209" s="188"/>
      <c r="Q209" s="188"/>
      <c r="R209" s="188"/>
      <c r="S209" s="188"/>
      <c r="T209" s="188"/>
      <c r="U209" s="188"/>
      <c r="V209" s="188"/>
      <c r="W209" s="188"/>
      <c r="X209" s="188"/>
      <c r="Y209" s="188"/>
      <c r="Z209" s="189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  <c r="AL209" s="56"/>
      <c r="AO209" s="25"/>
      <c r="AP209" s="25"/>
    </row>
    <row r="210" spans="1:42" s="9" customFormat="1" ht="30" customHeight="1">
      <c r="A210" s="93" t="s">
        <v>213</v>
      </c>
      <c r="B210" s="121"/>
      <c r="C210" s="121">
        <f>SUM(F210:AK210)</f>
        <v>192</v>
      </c>
      <c r="D210" s="232"/>
      <c r="E210" s="118"/>
      <c r="F210" s="121"/>
      <c r="G210" s="121"/>
      <c r="H210" s="121">
        <v>0</v>
      </c>
      <c r="I210" s="121"/>
      <c r="J210" s="121"/>
      <c r="K210" s="121"/>
      <c r="L210" s="121"/>
      <c r="M210" s="121"/>
      <c r="N210" s="121"/>
      <c r="O210" s="227"/>
      <c r="P210" s="227"/>
      <c r="Q210" s="227"/>
      <c r="R210" s="227">
        <v>192</v>
      </c>
      <c r="S210" s="227"/>
      <c r="T210" s="227"/>
      <c r="U210" s="227"/>
      <c r="V210" s="227"/>
      <c r="W210" s="227"/>
      <c r="X210" s="227"/>
      <c r="Y210" s="227"/>
      <c r="Z210" s="238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59"/>
      <c r="AO210" s="25"/>
      <c r="AP210" s="25"/>
    </row>
    <row r="211" spans="1:42" s="9" customFormat="1" ht="76.5">
      <c r="A211" s="95" t="s">
        <v>201</v>
      </c>
      <c r="B211" s="121">
        <v>5549</v>
      </c>
      <c r="C211" s="121">
        <f>SUM(F211:AK211)</f>
        <v>5445</v>
      </c>
      <c r="D211" s="118"/>
      <c r="E211" s="118"/>
      <c r="F211" s="121">
        <v>230</v>
      </c>
      <c r="G211" s="121">
        <v>450</v>
      </c>
      <c r="H211" s="121">
        <v>460</v>
      </c>
      <c r="I211" s="121">
        <v>210</v>
      </c>
      <c r="J211" s="121">
        <v>230</v>
      </c>
      <c r="K211" s="121"/>
      <c r="L211" s="121">
        <v>2500</v>
      </c>
      <c r="M211" s="121">
        <v>110</v>
      </c>
      <c r="N211" s="121">
        <v>360</v>
      </c>
      <c r="O211" s="227"/>
      <c r="P211" s="227">
        <v>160</v>
      </c>
      <c r="Q211" s="188">
        <v>50</v>
      </c>
      <c r="R211" s="227"/>
      <c r="S211" s="227"/>
      <c r="T211" s="227"/>
      <c r="U211" s="227">
        <v>10</v>
      </c>
      <c r="V211" s="227"/>
      <c r="W211" s="227">
        <v>100</v>
      </c>
      <c r="X211" s="227">
        <v>100</v>
      </c>
      <c r="Y211" s="227">
        <v>60</v>
      </c>
      <c r="Z211" s="238">
        <v>50</v>
      </c>
      <c r="AA211" s="198">
        <v>100</v>
      </c>
      <c r="AB211" s="198">
        <v>15</v>
      </c>
      <c r="AC211" s="198">
        <v>30</v>
      </c>
      <c r="AD211" s="198"/>
      <c r="AE211" s="198">
        <v>70</v>
      </c>
      <c r="AF211" s="198"/>
      <c r="AG211" s="198">
        <v>0</v>
      </c>
      <c r="AH211" s="198">
        <v>5</v>
      </c>
      <c r="AI211" s="198">
        <v>80</v>
      </c>
      <c r="AJ211" s="198"/>
      <c r="AK211" s="198">
        <v>65</v>
      </c>
      <c r="AL211" s="56"/>
      <c r="AO211" s="25"/>
      <c r="AP211" s="25"/>
    </row>
    <row r="212" spans="1:42" s="9" customFormat="1" ht="38.25">
      <c r="A212" s="95" t="s">
        <v>202</v>
      </c>
      <c r="B212" s="151">
        <v>5186</v>
      </c>
      <c r="C212" s="247">
        <f>SUM(D212:AK212)</f>
        <v>5225</v>
      </c>
      <c r="D212" s="119"/>
      <c r="E212" s="119"/>
      <c r="F212" s="247">
        <v>200</v>
      </c>
      <c r="G212" s="247">
        <v>450</v>
      </c>
      <c r="H212" s="247">
        <v>450</v>
      </c>
      <c r="I212" s="247">
        <v>160</v>
      </c>
      <c r="J212" s="247">
        <v>230</v>
      </c>
      <c r="K212" s="247"/>
      <c r="L212" s="247">
        <v>2500</v>
      </c>
      <c r="M212" s="247">
        <v>110</v>
      </c>
      <c r="N212" s="247">
        <v>280</v>
      </c>
      <c r="O212" s="227"/>
      <c r="P212" s="227">
        <v>160</v>
      </c>
      <c r="Q212" s="227"/>
      <c r="R212" s="227"/>
      <c r="S212" s="227"/>
      <c r="T212" s="227"/>
      <c r="U212" s="227">
        <v>10</v>
      </c>
      <c r="V212" s="227"/>
      <c r="W212" s="227">
        <v>100</v>
      </c>
      <c r="X212" s="227">
        <v>100</v>
      </c>
      <c r="Y212" s="227">
        <v>60</v>
      </c>
      <c r="Z212" s="238">
        <v>50</v>
      </c>
      <c r="AA212" s="246">
        <v>100</v>
      </c>
      <c r="AB212" s="246">
        <v>15</v>
      </c>
      <c r="AC212" s="246">
        <v>30</v>
      </c>
      <c r="AD212" s="246"/>
      <c r="AE212" s="246">
        <v>70</v>
      </c>
      <c r="AF212" s="246"/>
      <c r="AG212" s="246">
        <v>0</v>
      </c>
      <c r="AH212" s="246">
        <v>5</v>
      </c>
      <c r="AI212" s="246">
        <v>80</v>
      </c>
      <c r="AJ212" s="246"/>
      <c r="AK212" s="246">
        <v>65</v>
      </c>
      <c r="AL212" s="60"/>
      <c r="AO212" s="25"/>
      <c r="AP212" s="25"/>
    </row>
    <row r="213" spans="1:42" ht="38.25" hidden="1">
      <c r="A213" s="248"/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  <c r="R213" s="248"/>
      <c r="S213" s="248"/>
      <c r="T213" s="248"/>
      <c r="U213" s="248"/>
      <c r="V213" s="248"/>
      <c r="W213" s="248"/>
      <c r="X213" s="248"/>
      <c r="Y213" s="248"/>
      <c r="Z213" s="248"/>
      <c r="AA213" s="249"/>
      <c r="AB213" s="249"/>
      <c r="AC213" s="249"/>
      <c r="AD213" s="249"/>
      <c r="AE213" s="249"/>
      <c r="AF213" s="249"/>
      <c r="AG213" s="249"/>
      <c r="AH213" s="249"/>
      <c r="AI213" s="249"/>
      <c r="AJ213" s="249"/>
      <c r="AK213" s="249"/>
    </row>
    <row r="214" spans="1:42" ht="27" hidden="1" customHeight="1">
      <c r="A214" s="250" t="s">
        <v>123</v>
      </c>
      <c r="B214" s="251"/>
      <c r="C214" s="251">
        <f>SUM(F214:Z214)</f>
        <v>0</v>
      </c>
      <c r="D214" s="251"/>
      <c r="E214" s="251"/>
      <c r="F214" s="251"/>
      <c r="G214" s="251"/>
      <c r="H214" s="251"/>
      <c r="I214" s="251"/>
      <c r="J214" s="251"/>
      <c r="K214" s="251"/>
      <c r="L214" s="251"/>
      <c r="M214" s="251"/>
      <c r="N214" s="251"/>
      <c r="O214" s="251"/>
      <c r="P214" s="251"/>
      <c r="Q214" s="251"/>
      <c r="R214" s="251"/>
      <c r="S214" s="251"/>
      <c r="T214" s="251"/>
      <c r="U214" s="251"/>
      <c r="V214" s="251"/>
      <c r="W214" s="251"/>
      <c r="X214" s="251"/>
      <c r="Y214" s="251"/>
      <c r="Z214" s="251"/>
      <c r="AA214" s="249"/>
      <c r="AB214" s="249"/>
      <c r="AC214" s="249"/>
      <c r="AD214" s="249"/>
      <c r="AE214" s="249"/>
      <c r="AF214" s="249"/>
      <c r="AG214" s="249"/>
      <c r="AH214" s="249"/>
      <c r="AI214" s="249"/>
      <c r="AJ214" s="249"/>
      <c r="AK214" s="249"/>
    </row>
    <row r="215" spans="1:42" ht="18" hidden="1" customHeight="1">
      <c r="A215" s="250" t="s">
        <v>125</v>
      </c>
      <c r="B215" s="251">
        <v>108</v>
      </c>
      <c r="C215" s="251">
        <f>SUM(F215:Z215)</f>
        <v>0</v>
      </c>
      <c r="D215" s="251"/>
      <c r="E215" s="251"/>
      <c r="F215" s="251"/>
      <c r="G215" s="251"/>
      <c r="H215" s="251"/>
      <c r="I215" s="251"/>
      <c r="J215" s="251"/>
      <c r="K215" s="251"/>
      <c r="L215" s="251"/>
      <c r="M215" s="251"/>
      <c r="N215" s="251"/>
      <c r="O215" s="251"/>
      <c r="P215" s="251"/>
      <c r="Q215" s="251"/>
      <c r="R215" s="251"/>
      <c r="S215" s="251"/>
      <c r="T215" s="251"/>
      <c r="U215" s="251"/>
      <c r="V215" s="251"/>
      <c r="W215" s="251"/>
      <c r="X215" s="251"/>
      <c r="Y215" s="251"/>
      <c r="Z215" s="251"/>
      <c r="AA215" s="249"/>
      <c r="AB215" s="249"/>
      <c r="AC215" s="249"/>
      <c r="AD215" s="249"/>
      <c r="AE215" s="249"/>
      <c r="AF215" s="249"/>
      <c r="AG215" s="249"/>
      <c r="AH215" s="249"/>
      <c r="AI215" s="249"/>
      <c r="AJ215" s="249"/>
      <c r="AK215" s="249"/>
    </row>
    <row r="216" spans="1:42" ht="18" hidden="1" customHeight="1">
      <c r="A216" s="252"/>
      <c r="B216" s="253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  <c r="P216" s="253"/>
      <c r="Q216" s="253"/>
      <c r="R216" s="253"/>
      <c r="S216" s="253"/>
      <c r="T216" s="253"/>
      <c r="U216" s="253"/>
      <c r="V216" s="253"/>
      <c r="W216" s="253"/>
      <c r="X216" s="253"/>
      <c r="Y216" s="253"/>
      <c r="Z216" s="253"/>
      <c r="AA216" s="249"/>
      <c r="AB216" s="249"/>
      <c r="AC216" s="249"/>
      <c r="AD216" s="249"/>
      <c r="AE216" s="249"/>
      <c r="AF216" s="249"/>
      <c r="AG216" s="249"/>
      <c r="AH216" s="249"/>
      <c r="AI216" s="249"/>
      <c r="AJ216" s="249"/>
      <c r="AK216" s="249"/>
    </row>
    <row r="217" spans="1:42" ht="24" hidden="1" customHeight="1">
      <c r="A217" s="254" t="s">
        <v>99</v>
      </c>
      <c r="B217" s="253"/>
      <c r="C217" s="253">
        <f>SUM(F217:Z217)</f>
        <v>0</v>
      </c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 s="253"/>
      <c r="P217" s="253"/>
      <c r="Q217" s="253"/>
      <c r="R217" s="253"/>
      <c r="S217" s="253"/>
      <c r="T217" s="253"/>
      <c r="U217" s="253"/>
      <c r="V217" s="253"/>
      <c r="W217" s="253"/>
      <c r="X217" s="253"/>
      <c r="Y217" s="253"/>
      <c r="Z217" s="253"/>
      <c r="AA217" s="249"/>
      <c r="AB217" s="249"/>
      <c r="AC217" s="249"/>
      <c r="AD217" s="249"/>
      <c r="AE217" s="249"/>
      <c r="AF217" s="249"/>
      <c r="AG217" s="249"/>
      <c r="AH217" s="249"/>
      <c r="AI217" s="249"/>
      <c r="AJ217" s="249"/>
      <c r="AK217" s="249"/>
    </row>
    <row r="218" spans="1:42" s="12" customFormat="1" ht="21" hidden="1" customHeight="1">
      <c r="A218" s="255" t="s">
        <v>100</v>
      </c>
      <c r="B218" s="256"/>
      <c r="C218" s="256">
        <f>SUM(F218:Z218)</f>
        <v>0</v>
      </c>
      <c r="D218" s="256"/>
      <c r="E218" s="256"/>
      <c r="F218" s="256"/>
      <c r="G218" s="256"/>
      <c r="H218" s="256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6"/>
      <c r="AA218" s="249"/>
      <c r="AB218" s="249"/>
      <c r="AC218" s="249"/>
      <c r="AD218" s="249"/>
      <c r="AE218" s="249"/>
      <c r="AF218" s="249"/>
      <c r="AG218" s="249"/>
      <c r="AH218" s="249"/>
      <c r="AI218" s="249"/>
      <c r="AJ218" s="249"/>
      <c r="AK218" s="249"/>
      <c r="AO218" s="27"/>
      <c r="AP218" s="27"/>
    </row>
    <row r="219" spans="1:42" s="12" customFormat="1" ht="32.25" hidden="1" customHeight="1">
      <c r="A219" s="255" t="s">
        <v>146</v>
      </c>
      <c r="B219" s="256"/>
      <c r="C219" s="256">
        <f>SUM(F219:Z219)</f>
        <v>0</v>
      </c>
      <c r="D219" s="256"/>
      <c r="E219" s="256"/>
      <c r="F219" s="256"/>
      <c r="G219" s="256"/>
      <c r="H219" s="256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  <c r="Z219" s="256"/>
      <c r="AA219" s="249"/>
      <c r="AB219" s="249"/>
      <c r="AC219" s="249"/>
      <c r="AD219" s="249"/>
      <c r="AE219" s="249"/>
      <c r="AF219" s="249"/>
      <c r="AG219" s="249"/>
      <c r="AH219" s="249"/>
      <c r="AI219" s="249"/>
      <c r="AJ219" s="249"/>
      <c r="AK219" s="249"/>
      <c r="AO219" s="27"/>
      <c r="AP219" s="27"/>
    </row>
    <row r="220" spans="1:42" s="12" customFormat="1" ht="21" hidden="1" customHeight="1">
      <c r="A220" s="257"/>
      <c r="B220" s="257"/>
      <c r="C220" s="257"/>
      <c r="D220" s="257"/>
      <c r="E220" s="257"/>
      <c r="F220" s="257"/>
      <c r="G220" s="257"/>
      <c r="H220" s="257"/>
      <c r="I220" s="257"/>
      <c r="J220" s="257"/>
      <c r="K220" s="257"/>
      <c r="L220" s="257"/>
      <c r="M220" s="257"/>
      <c r="N220" s="257"/>
      <c r="O220" s="257"/>
      <c r="P220" s="257"/>
      <c r="Q220" s="257"/>
      <c r="R220" s="257"/>
      <c r="S220" s="257"/>
      <c r="T220" s="257"/>
      <c r="U220" s="257"/>
      <c r="V220" s="257"/>
      <c r="W220" s="257"/>
      <c r="X220" s="257"/>
      <c r="Y220" s="257"/>
      <c r="Z220" s="257"/>
      <c r="AA220" s="249"/>
      <c r="AB220" s="249"/>
      <c r="AC220" s="249"/>
      <c r="AD220" s="249"/>
      <c r="AE220" s="249"/>
      <c r="AF220" s="249"/>
      <c r="AG220" s="249"/>
      <c r="AH220" s="249"/>
      <c r="AI220" s="249"/>
      <c r="AJ220" s="249"/>
      <c r="AK220" s="249"/>
      <c r="AO220" s="27"/>
      <c r="AP220" s="27"/>
    </row>
    <row r="221" spans="1:42" s="12" customFormat="1" ht="21" hidden="1" customHeight="1">
      <c r="A221" s="257" t="s">
        <v>101</v>
      </c>
      <c r="B221" s="257"/>
      <c r="C221" s="257"/>
      <c r="D221" s="257"/>
      <c r="E221" s="257"/>
      <c r="F221" s="257"/>
      <c r="G221" s="257"/>
      <c r="H221" s="257"/>
      <c r="I221" s="257"/>
      <c r="J221" s="257"/>
      <c r="K221" s="257"/>
      <c r="L221" s="257"/>
      <c r="M221" s="257"/>
      <c r="N221" s="257"/>
      <c r="O221" s="257"/>
      <c r="P221" s="257"/>
      <c r="Q221" s="257"/>
      <c r="R221" s="257"/>
      <c r="S221" s="257"/>
      <c r="T221" s="257"/>
      <c r="U221" s="257"/>
      <c r="V221" s="257"/>
      <c r="W221" s="257"/>
      <c r="X221" s="257"/>
      <c r="Y221" s="257"/>
      <c r="Z221" s="257"/>
      <c r="AA221" s="249"/>
      <c r="AB221" s="249"/>
      <c r="AC221" s="249"/>
      <c r="AD221" s="249"/>
      <c r="AE221" s="249"/>
      <c r="AF221" s="249"/>
      <c r="AG221" s="249"/>
      <c r="AH221" s="249"/>
      <c r="AI221" s="249"/>
      <c r="AJ221" s="249"/>
      <c r="AK221" s="249"/>
      <c r="AO221" s="82"/>
      <c r="AP221" s="82"/>
    </row>
    <row r="222" spans="1:42" s="12" customFormat="1" ht="34.5" customHeight="1">
      <c r="A222" s="256" t="s">
        <v>203</v>
      </c>
      <c r="B222" s="256">
        <v>363</v>
      </c>
      <c r="C222" s="256">
        <f>SUM(F222:AK222)</f>
        <v>220</v>
      </c>
      <c r="D222" s="256"/>
      <c r="E222" s="256"/>
      <c r="F222" s="256">
        <v>30</v>
      </c>
      <c r="G222" s="256"/>
      <c r="H222" s="256">
        <v>10</v>
      </c>
      <c r="I222" s="256">
        <v>50</v>
      </c>
      <c r="J222" s="256"/>
      <c r="K222" s="256"/>
      <c r="L222" s="256"/>
      <c r="M222" s="256"/>
      <c r="N222" s="256">
        <v>80</v>
      </c>
      <c r="O222" s="256"/>
      <c r="P222" s="256"/>
      <c r="Q222" s="256">
        <v>50</v>
      </c>
      <c r="R222" s="256"/>
      <c r="S222" s="256"/>
      <c r="T222" s="256"/>
      <c r="U222" s="256"/>
      <c r="V222" s="256"/>
      <c r="W222" s="256"/>
      <c r="X222" s="256"/>
      <c r="Y222" s="256"/>
      <c r="Z222" s="256"/>
      <c r="AA222" s="258"/>
      <c r="AB222" s="258"/>
      <c r="AC222" s="258"/>
      <c r="AD222" s="258"/>
      <c r="AE222" s="258"/>
      <c r="AF222" s="258"/>
      <c r="AG222" s="258"/>
      <c r="AH222" s="258"/>
      <c r="AI222" s="258"/>
      <c r="AJ222" s="258"/>
      <c r="AK222" s="258"/>
      <c r="AO222" s="84"/>
      <c r="AP222" s="84"/>
    </row>
    <row r="223" spans="1:42" s="12" customFormat="1" ht="21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O223" s="83"/>
      <c r="AP223" s="83"/>
    </row>
    <row r="224" spans="1:42" s="12" customFormat="1" ht="21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O224" s="27"/>
      <c r="AP224" s="27"/>
    </row>
    <row r="225" spans="1:42" s="12" customFormat="1" ht="21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O225" s="27"/>
      <c r="AP225" s="27"/>
    </row>
    <row r="226" spans="1:42" s="12" customFormat="1" ht="21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O226" s="27"/>
      <c r="AP226" s="27"/>
    </row>
    <row r="227" spans="1:42" s="12" customFormat="1" ht="21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O227" s="27"/>
      <c r="AP227" s="27"/>
    </row>
    <row r="228" spans="1:42" s="12" customFormat="1" ht="21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O228" s="27"/>
      <c r="AP228" s="27"/>
    </row>
    <row r="229" spans="1:42" s="12" customFormat="1" ht="21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O229" s="27"/>
      <c r="AP229" s="27"/>
    </row>
    <row r="230" spans="1:42" s="12" customFormat="1" ht="21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O230" s="27"/>
      <c r="AP230" s="27"/>
    </row>
    <row r="231" spans="1:42" s="12" customFormat="1" ht="21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O231" s="27"/>
      <c r="AP231" s="27"/>
    </row>
    <row r="232" spans="1:42" s="12" customFormat="1" ht="21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O232" s="27"/>
      <c r="AP232" s="27"/>
    </row>
    <row r="233" spans="1:42" s="12" customFormat="1" ht="21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O233" s="27"/>
      <c r="AP233" s="27"/>
    </row>
    <row r="234" spans="1:42" s="12" customFormat="1" ht="21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O234" s="27"/>
      <c r="AP234" s="27"/>
    </row>
    <row r="235" spans="1:42" s="12" customFormat="1" ht="21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O235" s="27"/>
      <c r="AP235" s="27"/>
    </row>
    <row r="236" spans="1:42" s="12" customFormat="1" ht="21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O236" s="27"/>
      <c r="AP236" s="27"/>
    </row>
    <row r="237" spans="1:42" s="12" customFormat="1" ht="21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O237" s="27"/>
      <c r="AP237" s="27"/>
    </row>
    <row r="238" spans="1:42" s="12" customFormat="1" ht="21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O238" s="27"/>
      <c r="AP238" s="27"/>
    </row>
    <row r="239" spans="1:42" s="12" customFormat="1" ht="21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O239" s="27"/>
      <c r="AP239" s="27"/>
    </row>
    <row r="240" spans="1:42" s="12" customFormat="1" ht="21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O240" s="27"/>
      <c r="AP240" s="27"/>
    </row>
    <row r="241" spans="1:42" s="12" customFormat="1" ht="21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O241" s="27"/>
      <c r="AP241" s="27"/>
    </row>
    <row r="242" spans="1:42" s="12" customFormat="1" ht="21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O242" s="27"/>
      <c r="AP242" s="27"/>
    </row>
    <row r="243" spans="1:42" s="12" customFormat="1" ht="21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O243" s="27"/>
      <c r="AP243" s="27"/>
    </row>
    <row r="244" spans="1:42" s="12" customFormat="1" ht="21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O244" s="27"/>
      <c r="AP244" s="27"/>
    </row>
    <row r="245" spans="1:42" s="12" customFormat="1" ht="21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O245" s="27"/>
      <c r="AP245" s="27"/>
    </row>
    <row r="246" spans="1:42" s="12" customFormat="1" ht="21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O246" s="27"/>
      <c r="AP246" s="27"/>
    </row>
    <row r="247" spans="1:42" s="12" customFormat="1" ht="21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O247" s="27"/>
      <c r="AP247" s="27"/>
    </row>
    <row r="248" spans="1:42" s="12" customFormat="1" ht="21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O248" s="27"/>
      <c r="AP248" s="27"/>
    </row>
    <row r="249" spans="1:42" s="12" customFormat="1" ht="21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O249" s="27"/>
      <c r="AP249" s="27"/>
    </row>
    <row r="250" spans="1:42" s="12" customFormat="1" ht="21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O250" s="27"/>
      <c r="AP250" s="27"/>
    </row>
    <row r="251" spans="1:42" s="12" customFormat="1" ht="21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O251" s="27"/>
      <c r="AP251" s="27"/>
    </row>
    <row r="252" spans="1:42" s="12" customFormat="1" ht="21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O252" s="27"/>
      <c r="AP252" s="27"/>
    </row>
    <row r="253" spans="1:42" s="12" customFormat="1" ht="21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O253" s="27"/>
      <c r="AP253" s="27"/>
    </row>
    <row r="254" spans="1:42" s="12" customFormat="1" ht="21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O254" s="27"/>
      <c r="AP254" s="27"/>
    </row>
    <row r="255" spans="1:42" s="12" customFormat="1" ht="21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O255" s="27"/>
      <c r="AP255" s="27"/>
    </row>
    <row r="256" spans="1:42" s="12" customFormat="1" ht="21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O256" s="27"/>
      <c r="AP256" s="27"/>
    </row>
    <row r="257" spans="1:42" s="12" customFormat="1" ht="21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O257" s="27"/>
      <c r="AP257" s="27"/>
    </row>
    <row r="258" spans="1:42" s="12" customFormat="1" ht="21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O258" s="27"/>
      <c r="AP258" s="27"/>
    </row>
    <row r="259" spans="1:42" s="12" customFormat="1" ht="21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O259" s="27"/>
      <c r="AP259" s="27"/>
    </row>
    <row r="260" spans="1:42" s="12" customFormat="1" ht="21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O260" s="27"/>
      <c r="AP260" s="27"/>
    </row>
    <row r="261" spans="1:42" s="12" customFormat="1" ht="21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O261" s="27"/>
      <c r="AP261" s="27"/>
    </row>
    <row r="262" spans="1:42" s="12" customFormat="1" ht="21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O262" s="27"/>
      <c r="AP262" s="27"/>
    </row>
    <row r="263" spans="1:42" s="12" customFormat="1" ht="21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O263" s="27"/>
      <c r="AP263" s="27"/>
    </row>
    <row r="264" spans="1:42" s="12" customFormat="1" ht="21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O264" s="27"/>
      <c r="AP264" s="27"/>
    </row>
    <row r="265" spans="1:42" s="12" customFormat="1" ht="21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O265" s="27"/>
      <c r="AP265" s="27"/>
    </row>
    <row r="266" spans="1:42" ht="16.5" customHeight="1">
      <c r="A266" s="63"/>
      <c r="B266" s="64"/>
      <c r="C266" s="64"/>
      <c r="D266" s="64"/>
      <c r="E266" s="64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</row>
    <row r="267" spans="1:42" ht="41.25" hidden="1" customHeight="1">
      <c r="A267" s="264"/>
      <c r="B267" s="264"/>
      <c r="C267" s="264"/>
      <c r="D267" s="264"/>
      <c r="E267" s="264"/>
      <c r="F267" s="264"/>
      <c r="G267" s="264"/>
      <c r="H267" s="264"/>
      <c r="I267" s="264"/>
      <c r="J267" s="264"/>
      <c r="K267" s="264"/>
      <c r="L267" s="264"/>
      <c r="M267" s="264"/>
      <c r="N267" s="264"/>
      <c r="O267" s="264"/>
      <c r="P267" s="264"/>
      <c r="Q267" s="264"/>
      <c r="R267" s="264"/>
      <c r="S267" s="264"/>
      <c r="T267" s="264"/>
      <c r="U267" s="264"/>
      <c r="V267" s="264"/>
      <c r="W267" s="264"/>
      <c r="X267" s="264"/>
      <c r="Y267" s="264"/>
      <c r="Z267" s="264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</row>
    <row r="268" spans="1:42" ht="20.25" hidden="1" customHeight="1">
      <c r="A268" s="262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</row>
    <row r="269" spans="1:42" ht="16.5" hidden="1" customHeight="1">
      <c r="A269" s="66"/>
      <c r="B269" s="39"/>
      <c r="C269" s="39"/>
      <c r="D269" s="39"/>
      <c r="E269" s="39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</row>
    <row r="270" spans="1:42" ht="9" hidden="1" customHeight="1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</row>
    <row r="271" spans="1:42" s="5" customFormat="1" ht="48.75" hidden="1" customHeight="1">
      <c r="A271" s="69" t="s">
        <v>102</v>
      </c>
      <c r="B271" s="43"/>
      <c r="C271" s="43">
        <f>SUM(F271:Z271)</f>
        <v>259083</v>
      </c>
      <c r="D271" s="43"/>
      <c r="E271" s="41"/>
      <c r="F271" s="42">
        <v>9345</v>
      </c>
      <c r="G271" s="42">
        <v>9100</v>
      </c>
      <c r="H271" s="42">
        <v>16579</v>
      </c>
      <c r="I271" s="42">
        <v>16195</v>
      </c>
      <c r="J271" s="42">
        <v>7250</v>
      </c>
      <c r="K271" s="42">
        <v>17539</v>
      </c>
      <c r="L271" s="42">
        <v>12001</v>
      </c>
      <c r="M271" s="42">
        <v>14609</v>
      </c>
      <c r="N271" s="42">
        <v>13004</v>
      </c>
      <c r="O271" s="42">
        <v>3780</v>
      </c>
      <c r="P271" s="42">
        <v>8536</v>
      </c>
      <c r="Q271" s="42">
        <v>11438</v>
      </c>
      <c r="R271" s="42">
        <v>16561</v>
      </c>
      <c r="S271" s="42">
        <v>15418</v>
      </c>
      <c r="T271" s="42">
        <v>18986</v>
      </c>
      <c r="U271" s="42">
        <v>13238</v>
      </c>
      <c r="V271" s="42">
        <v>7143</v>
      </c>
      <c r="W271" s="42">
        <v>4504</v>
      </c>
      <c r="X271" s="42">
        <v>11688</v>
      </c>
      <c r="Y271" s="42">
        <v>21385</v>
      </c>
      <c r="Z271" s="42">
        <v>10784</v>
      </c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O271" s="22"/>
      <c r="AP271" s="22"/>
    </row>
    <row r="272" spans="1:42" ht="21" hidden="1" customHeight="1">
      <c r="A272" s="71" t="s">
        <v>104</v>
      </c>
      <c r="B272" s="72"/>
      <c r="C272" s="43">
        <f>SUM(F272:Z272)</f>
        <v>380</v>
      </c>
      <c r="D272" s="43"/>
      <c r="E272" s="43"/>
      <c r="F272" s="71">
        <v>16</v>
      </c>
      <c r="G272" s="71">
        <v>21</v>
      </c>
      <c r="H272" s="71">
        <v>32</v>
      </c>
      <c r="I272" s="71">
        <v>25</v>
      </c>
      <c r="J272" s="71">
        <v>16</v>
      </c>
      <c r="K272" s="71">
        <v>31</v>
      </c>
      <c r="L272" s="71">
        <v>14</v>
      </c>
      <c r="M272" s="71">
        <v>29</v>
      </c>
      <c r="N272" s="71">
        <v>18</v>
      </c>
      <c r="O272" s="71">
        <v>8</v>
      </c>
      <c r="P272" s="71">
        <v>7</v>
      </c>
      <c r="Q272" s="71">
        <v>15</v>
      </c>
      <c r="R272" s="71">
        <v>25</v>
      </c>
      <c r="S272" s="71">
        <v>31</v>
      </c>
      <c r="T272" s="71">
        <v>10</v>
      </c>
      <c r="U272" s="71">
        <v>8</v>
      </c>
      <c r="V272" s="71">
        <v>8</v>
      </c>
      <c r="W272" s="71">
        <v>6</v>
      </c>
      <c r="X272" s="71">
        <v>12</v>
      </c>
      <c r="Y272" s="71">
        <v>35</v>
      </c>
      <c r="Z272" s="71">
        <v>13</v>
      </c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</row>
    <row r="273" spans="1:43" ht="0.6" hidden="1" customHeight="1">
      <c r="A273" s="71" t="s">
        <v>105</v>
      </c>
      <c r="B273" s="72"/>
      <c r="C273" s="43">
        <f>SUM(F273:Z273)</f>
        <v>208</v>
      </c>
      <c r="D273" s="43"/>
      <c r="E273" s="43"/>
      <c r="F273" s="71">
        <v>10</v>
      </c>
      <c r="G273" s="71">
        <v>2</v>
      </c>
      <c r="H273" s="71">
        <v>42</v>
      </c>
      <c r="I273" s="71">
        <v>11</v>
      </c>
      <c r="J273" s="71">
        <v>9</v>
      </c>
      <c r="K273" s="71">
        <v>30</v>
      </c>
      <c r="L273" s="71">
        <v>9</v>
      </c>
      <c r="M273" s="71">
        <v>15</v>
      </c>
      <c r="N273" s="71">
        <v>1</v>
      </c>
      <c r="O273" s="71">
        <v>2</v>
      </c>
      <c r="P273" s="71">
        <v>5</v>
      </c>
      <c r="Q273" s="71">
        <v>1</v>
      </c>
      <c r="R273" s="71">
        <v>4</v>
      </c>
      <c r="S273" s="71">
        <v>8</v>
      </c>
      <c r="T273" s="71">
        <v>14</v>
      </c>
      <c r="U273" s="71">
        <v>2</v>
      </c>
      <c r="V273" s="71">
        <v>1</v>
      </c>
      <c r="W273" s="71">
        <v>2</v>
      </c>
      <c r="X273" s="71">
        <v>16</v>
      </c>
      <c r="Y273" s="71">
        <v>16</v>
      </c>
      <c r="Z273" s="71">
        <v>8</v>
      </c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</row>
    <row r="274" spans="1:43" ht="2.4500000000000002" hidden="1" customHeight="1">
      <c r="A274" s="71" t="s">
        <v>105</v>
      </c>
      <c r="B274" s="72"/>
      <c r="C274" s="43">
        <f>SUM(F274:Z274)</f>
        <v>194</v>
      </c>
      <c r="D274" s="43"/>
      <c r="E274" s="43"/>
      <c r="F274" s="71">
        <v>10</v>
      </c>
      <c r="G274" s="71">
        <v>2</v>
      </c>
      <c r="H274" s="71">
        <v>42</v>
      </c>
      <c r="I274" s="71">
        <v>11</v>
      </c>
      <c r="J274" s="71">
        <v>2</v>
      </c>
      <c r="K274" s="71">
        <v>30</v>
      </c>
      <c r="L274" s="71">
        <v>9</v>
      </c>
      <c r="M274" s="71">
        <v>15</v>
      </c>
      <c r="N274" s="71">
        <v>1</v>
      </c>
      <c r="O274" s="71">
        <v>2</v>
      </c>
      <c r="P274" s="71">
        <v>5</v>
      </c>
      <c r="Q274" s="71">
        <v>1</v>
      </c>
      <c r="R274" s="71">
        <v>4</v>
      </c>
      <c r="S274" s="71">
        <v>1</v>
      </c>
      <c r="T274" s="71">
        <v>14</v>
      </c>
      <c r="U274" s="71">
        <v>2</v>
      </c>
      <c r="V274" s="71">
        <v>1</v>
      </c>
      <c r="W274" s="71">
        <v>2</v>
      </c>
      <c r="X274" s="71">
        <v>16</v>
      </c>
      <c r="Y274" s="71">
        <v>16</v>
      </c>
      <c r="Z274" s="71">
        <v>8</v>
      </c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</row>
    <row r="275" spans="1:43" ht="24" hidden="1" customHeight="1">
      <c r="A275" s="71" t="s">
        <v>53</v>
      </c>
      <c r="B275" s="43">
        <v>554</v>
      </c>
      <c r="C275" s="43">
        <f>SUM(F275:Z275)</f>
        <v>574</v>
      </c>
      <c r="D275" s="43"/>
      <c r="E275" s="43"/>
      <c r="F275" s="73">
        <v>11</v>
      </c>
      <c r="G275" s="73">
        <v>15</v>
      </c>
      <c r="H275" s="73">
        <v>93</v>
      </c>
      <c r="I275" s="73">
        <v>30</v>
      </c>
      <c r="J275" s="73">
        <v>15</v>
      </c>
      <c r="K275" s="73">
        <v>55</v>
      </c>
      <c r="L275" s="73">
        <v>16</v>
      </c>
      <c r="M275" s="73">
        <v>18</v>
      </c>
      <c r="N275" s="73">
        <v>16</v>
      </c>
      <c r="O275" s="73">
        <v>10</v>
      </c>
      <c r="P275" s="73">
        <v>11</v>
      </c>
      <c r="Q275" s="73">
        <v>40</v>
      </c>
      <c r="R275" s="73">
        <v>22</v>
      </c>
      <c r="S275" s="73">
        <v>55</v>
      </c>
      <c r="T275" s="73">
        <v>14</v>
      </c>
      <c r="U275" s="73">
        <v>29</v>
      </c>
      <c r="V275" s="73">
        <v>22</v>
      </c>
      <c r="W275" s="73">
        <v>9</v>
      </c>
      <c r="X275" s="73">
        <v>7</v>
      </c>
      <c r="Y275" s="73">
        <v>60</v>
      </c>
      <c r="Z275" s="73">
        <v>26</v>
      </c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</row>
    <row r="276" spans="1:43" ht="16.5" hidden="1" customHeight="1">
      <c r="A276" s="74"/>
      <c r="B276" s="75"/>
      <c r="C276" s="75"/>
      <c r="D276" s="75"/>
      <c r="E276" s="75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</row>
    <row r="277" spans="1:43" s="11" customFormat="1" ht="16.5" hidden="1" customHeight="1">
      <c r="A277" s="71" t="s">
        <v>108</v>
      </c>
      <c r="B277" s="72"/>
      <c r="C277" s="71">
        <f>SUM(F277:Z277)</f>
        <v>40</v>
      </c>
      <c r="D277" s="71"/>
      <c r="E277" s="71"/>
      <c r="F277" s="71">
        <v>3</v>
      </c>
      <c r="G277" s="71"/>
      <c r="H277" s="71">
        <v>1</v>
      </c>
      <c r="I277" s="71">
        <v>6</v>
      </c>
      <c r="J277" s="71"/>
      <c r="K277" s="71">
        <v>1</v>
      </c>
      <c r="L277" s="71"/>
      <c r="M277" s="71"/>
      <c r="N277" s="71">
        <v>1</v>
      </c>
      <c r="O277" s="71"/>
      <c r="P277" s="71">
        <v>2</v>
      </c>
      <c r="Q277" s="71">
        <v>1</v>
      </c>
      <c r="R277" s="71">
        <v>3</v>
      </c>
      <c r="S277" s="71">
        <v>1</v>
      </c>
      <c r="T277" s="71">
        <v>3</v>
      </c>
      <c r="U277" s="71">
        <v>7</v>
      </c>
      <c r="V277" s="71">
        <v>1</v>
      </c>
      <c r="W277" s="71">
        <v>1</v>
      </c>
      <c r="X277" s="71">
        <v>1</v>
      </c>
      <c r="Y277" s="71">
        <v>4</v>
      </c>
      <c r="Z277" s="71">
        <v>4</v>
      </c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N277" s="19"/>
      <c r="AQ277" s="20"/>
    </row>
    <row r="278" spans="1:43" ht="16.5" hidden="1" customHeight="1">
      <c r="A278" s="74"/>
      <c r="B278" s="75"/>
      <c r="C278" s="75"/>
      <c r="D278" s="75"/>
      <c r="E278" s="75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</row>
    <row r="279" spans="1:43" ht="21" hidden="1" customHeight="1">
      <c r="A279" s="71" t="s">
        <v>110</v>
      </c>
      <c r="B279" s="43">
        <v>45</v>
      </c>
      <c r="C279" s="43">
        <f>SUM(F279:Z279)</f>
        <v>58</v>
      </c>
      <c r="D279" s="43"/>
      <c r="E279" s="43"/>
      <c r="F279" s="73">
        <v>5</v>
      </c>
      <c r="G279" s="73">
        <v>3</v>
      </c>
      <c r="H279" s="73"/>
      <c r="I279" s="73">
        <v>5</v>
      </c>
      <c r="J279" s="73">
        <v>2</v>
      </c>
      <c r="K279" s="73"/>
      <c r="L279" s="73">
        <v>2</v>
      </c>
      <c r="M279" s="73">
        <v>0</v>
      </c>
      <c r="N279" s="73">
        <v>3</v>
      </c>
      <c r="O279" s="73">
        <v>3</v>
      </c>
      <c r="P279" s="73">
        <v>3</v>
      </c>
      <c r="Q279" s="73">
        <v>2</v>
      </c>
      <c r="R279" s="73">
        <v>2</v>
      </c>
      <c r="S279" s="73">
        <v>10</v>
      </c>
      <c r="T279" s="73">
        <v>6</v>
      </c>
      <c r="U279" s="73">
        <v>6</v>
      </c>
      <c r="V279" s="73">
        <v>1</v>
      </c>
      <c r="W279" s="73">
        <v>1</v>
      </c>
      <c r="X279" s="73">
        <v>4</v>
      </c>
      <c r="Y279" s="73"/>
      <c r="Z279" s="73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</row>
    <row r="280" spans="1:43" ht="16.5" hidden="1" customHeight="1">
      <c r="A280" s="74"/>
      <c r="B280" s="75"/>
      <c r="C280" s="75"/>
      <c r="D280" s="75"/>
      <c r="E280" s="75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</row>
    <row r="281" spans="1:43" ht="16.5" hidden="1" customHeight="1">
      <c r="A281" s="74"/>
      <c r="B281" s="75"/>
      <c r="C281" s="75"/>
      <c r="D281" s="75"/>
      <c r="E281" s="75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</row>
    <row r="282" spans="1:43" ht="13.5" hidden="1" customHeight="1">
      <c r="A282" s="74"/>
      <c r="B282" s="75"/>
      <c r="C282" s="75"/>
      <c r="D282" s="75"/>
      <c r="E282" s="75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</row>
    <row r="283" spans="1:43" ht="16.5" hidden="1" customHeight="1">
      <c r="A283" s="74"/>
      <c r="B283" s="75"/>
      <c r="C283" s="75"/>
      <c r="D283" s="75"/>
      <c r="E283" s="75"/>
      <c r="F283" s="62"/>
      <c r="G283" s="62"/>
      <c r="H283" s="62"/>
      <c r="I283" s="62"/>
      <c r="J283" s="62"/>
      <c r="K283" s="62" t="s">
        <v>117</v>
      </c>
      <c r="L283" s="62"/>
      <c r="M283" s="62"/>
      <c r="N283" s="62"/>
      <c r="O283" s="62"/>
      <c r="P283" s="62"/>
      <c r="Q283" s="62"/>
      <c r="R283" s="62"/>
      <c r="S283" s="62"/>
      <c r="T283" s="62" t="s">
        <v>120</v>
      </c>
      <c r="U283" s="62"/>
      <c r="V283" s="62" t="s">
        <v>118</v>
      </c>
      <c r="W283" s="62"/>
      <c r="X283" s="62"/>
      <c r="Y283" s="62" t="s">
        <v>119</v>
      </c>
      <c r="Z283" s="62" t="s">
        <v>116</v>
      </c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</row>
    <row r="284" spans="1:43" ht="16.5" hidden="1" customHeight="1">
      <c r="A284" s="74"/>
      <c r="B284" s="75"/>
      <c r="C284" s="75"/>
      <c r="D284" s="75"/>
      <c r="E284" s="75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</row>
    <row r="285" spans="1:43" ht="22.5" hidden="1" customHeight="1">
      <c r="A285" s="40" t="s">
        <v>126</v>
      </c>
      <c r="B285" s="72"/>
      <c r="C285" s="61">
        <f>SUM(F285:Z285)</f>
        <v>49</v>
      </c>
      <c r="D285" s="72"/>
      <c r="E285" s="72"/>
      <c r="F285" s="71">
        <v>1</v>
      </c>
      <c r="G285" s="71">
        <v>2</v>
      </c>
      <c r="H285" s="71"/>
      <c r="I285" s="71">
        <v>2</v>
      </c>
      <c r="J285" s="71"/>
      <c r="K285" s="71">
        <v>3</v>
      </c>
      <c r="L285" s="71">
        <v>1</v>
      </c>
      <c r="M285" s="71">
        <v>1</v>
      </c>
      <c r="N285" s="71">
        <v>8</v>
      </c>
      <c r="O285" s="71">
        <v>6</v>
      </c>
      <c r="P285" s="71">
        <v>1</v>
      </c>
      <c r="Q285" s="71">
        <v>0</v>
      </c>
      <c r="R285" s="71">
        <v>1</v>
      </c>
      <c r="S285" s="71">
        <v>4</v>
      </c>
      <c r="T285" s="71">
        <v>3</v>
      </c>
      <c r="U285" s="71">
        <v>2</v>
      </c>
      <c r="V285" s="71">
        <v>1</v>
      </c>
      <c r="W285" s="71">
        <v>1</v>
      </c>
      <c r="X285" s="71">
        <v>7</v>
      </c>
      <c r="Y285" s="71"/>
      <c r="Z285" s="71">
        <v>5</v>
      </c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</row>
    <row r="286" spans="1:43" ht="35.25" hidden="1">
      <c r="A286" s="74"/>
      <c r="B286" s="75"/>
      <c r="C286" s="75"/>
      <c r="D286" s="75"/>
      <c r="E286" s="75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</row>
    <row r="287" spans="1:43" ht="35.25" hidden="1">
      <c r="A287" s="74"/>
      <c r="B287" s="75"/>
      <c r="C287" s="75">
        <v>131503</v>
      </c>
      <c r="D287" s="75">
        <v>0.61502018062005714</v>
      </c>
      <c r="E287" s="75">
        <v>21</v>
      </c>
      <c r="F287" s="62">
        <v>8327</v>
      </c>
      <c r="G287" s="62">
        <v>5302</v>
      </c>
      <c r="H287" s="62">
        <v>13625</v>
      </c>
      <c r="I287" s="62">
        <v>6959</v>
      </c>
      <c r="J287" s="62">
        <v>1953</v>
      </c>
      <c r="K287" s="62">
        <v>10108</v>
      </c>
      <c r="L287" s="62">
        <v>4682</v>
      </c>
      <c r="M287" s="62">
        <v>7236</v>
      </c>
      <c r="N287" s="62">
        <v>4955</v>
      </c>
      <c r="O287" s="62">
        <v>1778</v>
      </c>
      <c r="P287" s="62">
        <v>2151</v>
      </c>
      <c r="Q287" s="62">
        <v>4490</v>
      </c>
      <c r="R287" s="62">
        <v>8940</v>
      </c>
      <c r="S287" s="62">
        <v>5313</v>
      </c>
      <c r="T287" s="62">
        <v>8101</v>
      </c>
      <c r="U287" s="62">
        <v>4187</v>
      </c>
      <c r="V287" s="62">
        <v>3748</v>
      </c>
      <c r="W287" s="62">
        <v>1948</v>
      </c>
      <c r="X287" s="62">
        <v>4526</v>
      </c>
      <c r="Y287" s="62">
        <v>16714</v>
      </c>
      <c r="Z287" s="62">
        <v>6460</v>
      </c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</row>
    <row r="288" spans="1:43" ht="35.25" hidden="1">
      <c r="A288" s="74"/>
      <c r="B288" s="75"/>
      <c r="C288" s="75"/>
      <c r="D288" s="75"/>
      <c r="E288" s="75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</row>
    <row r="289" spans="1:38" ht="35.25" hidden="1">
      <c r="A289" s="74"/>
      <c r="B289" s="75"/>
      <c r="C289" s="75"/>
      <c r="D289" s="75"/>
      <c r="E289" s="75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</row>
    <row r="290" spans="1:38" ht="35.25" hidden="1">
      <c r="A290" s="74"/>
      <c r="B290" s="75"/>
      <c r="C290" s="75"/>
      <c r="D290" s="75"/>
      <c r="E290" s="75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</row>
    <row r="291" spans="1:38" ht="35.25" hidden="1">
      <c r="A291" s="74"/>
      <c r="B291" s="75"/>
      <c r="C291" s="75"/>
      <c r="D291" s="75"/>
      <c r="E291" s="75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</row>
    <row r="292" spans="1:38" ht="35.25" hidden="1">
      <c r="A292" s="74"/>
      <c r="B292" s="75"/>
      <c r="C292" s="75">
        <f>SUM(F292:Z292)</f>
        <v>91993</v>
      </c>
      <c r="D292" s="75"/>
      <c r="E292" s="75"/>
      <c r="F292" s="76">
        <v>7450</v>
      </c>
      <c r="G292" s="76">
        <v>2273</v>
      </c>
      <c r="H292" s="76">
        <v>2632</v>
      </c>
      <c r="I292" s="76">
        <v>5776</v>
      </c>
      <c r="J292" s="76">
        <v>2995</v>
      </c>
      <c r="K292" s="73">
        <v>5799</v>
      </c>
      <c r="L292" s="76">
        <v>4262</v>
      </c>
      <c r="M292" s="76">
        <v>3174</v>
      </c>
      <c r="N292" s="76">
        <v>5009</v>
      </c>
      <c r="O292" s="76">
        <v>1437</v>
      </c>
      <c r="P292" s="76">
        <v>1895</v>
      </c>
      <c r="Q292" s="73">
        <v>7055</v>
      </c>
      <c r="R292" s="76">
        <v>6899</v>
      </c>
      <c r="S292" s="76">
        <v>4489</v>
      </c>
      <c r="T292" s="73">
        <v>7908</v>
      </c>
      <c r="U292" s="76">
        <v>4099</v>
      </c>
      <c r="V292" s="76">
        <v>2782</v>
      </c>
      <c r="W292" s="76">
        <v>2085</v>
      </c>
      <c r="X292" s="76">
        <v>6228</v>
      </c>
      <c r="Y292" s="76">
        <v>5162</v>
      </c>
      <c r="Z292" s="77">
        <v>2584</v>
      </c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</row>
    <row r="293" spans="1:38" ht="35.25" hidden="1">
      <c r="A293" s="74"/>
      <c r="B293" s="75"/>
      <c r="C293" s="75">
        <f>SUM(F293:Z293)</f>
        <v>4424</v>
      </c>
      <c r="D293" s="75"/>
      <c r="E293" s="75"/>
      <c r="F293" s="78">
        <f t="shared" ref="F293:Z293" si="48">F21-F292</f>
        <v>0</v>
      </c>
      <c r="G293" s="78">
        <f t="shared" si="48"/>
        <v>887</v>
      </c>
      <c r="H293" s="78">
        <f t="shared" si="48"/>
        <v>2868</v>
      </c>
      <c r="I293" s="78">
        <f t="shared" si="48"/>
        <v>0</v>
      </c>
      <c r="J293" s="78">
        <f t="shared" si="48"/>
        <v>0</v>
      </c>
      <c r="K293" s="78">
        <f t="shared" si="48"/>
        <v>151</v>
      </c>
      <c r="L293" s="78">
        <f t="shared" si="48"/>
        <v>0</v>
      </c>
      <c r="M293" s="78">
        <f t="shared" si="48"/>
        <v>286</v>
      </c>
      <c r="N293" s="78">
        <f t="shared" si="48"/>
        <v>0</v>
      </c>
      <c r="O293" s="78">
        <f t="shared" si="48"/>
        <v>0</v>
      </c>
      <c r="P293" s="78">
        <f t="shared" si="48"/>
        <v>213</v>
      </c>
      <c r="Q293" s="78">
        <f t="shared" si="48"/>
        <v>0</v>
      </c>
      <c r="R293" s="78">
        <f t="shared" si="48"/>
        <v>144</v>
      </c>
      <c r="S293" s="78">
        <f t="shared" si="48"/>
        <v>-9</v>
      </c>
      <c r="T293" s="78">
        <f t="shared" si="48"/>
        <v>150</v>
      </c>
      <c r="U293" s="78">
        <f t="shared" si="48"/>
        <v>314</v>
      </c>
      <c r="V293" s="78">
        <f t="shared" si="48"/>
        <v>18</v>
      </c>
      <c r="W293" s="78">
        <f t="shared" si="48"/>
        <v>-573</v>
      </c>
      <c r="X293" s="78">
        <f t="shared" si="48"/>
        <v>-44</v>
      </c>
      <c r="Y293" s="78">
        <f t="shared" si="48"/>
        <v>0</v>
      </c>
      <c r="Z293" s="78">
        <f t="shared" si="48"/>
        <v>19</v>
      </c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</row>
    <row r="294" spans="1:38" ht="35.25" hidden="1">
      <c r="A294" s="74"/>
      <c r="B294" s="75"/>
      <c r="C294" s="75"/>
      <c r="D294" s="75"/>
      <c r="E294" s="75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</row>
    <row r="295" spans="1:38" ht="35.25" hidden="1">
      <c r="A295" s="74"/>
      <c r="B295" s="75"/>
      <c r="C295" s="75"/>
      <c r="D295" s="75"/>
      <c r="E295" s="75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</row>
    <row r="296" spans="1:38" ht="35.25" hidden="1">
      <c r="A296" s="74"/>
      <c r="B296" s="75"/>
      <c r="C296" s="75"/>
      <c r="D296" s="75"/>
      <c r="E296" s="75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</row>
    <row r="297" spans="1:38" ht="35.25" hidden="1">
      <c r="A297" s="74" t="s">
        <v>143</v>
      </c>
      <c r="B297" s="79">
        <f t="shared" ref="B297:Z297" si="49">B43/$C43</f>
        <v>1.0245834144296557</v>
      </c>
      <c r="C297" s="79">
        <f t="shared" si="49"/>
        <v>1</v>
      </c>
      <c r="D297" s="79">
        <f t="shared" si="49"/>
        <v>7.3062029663184041E-3</v>
      </c>
      <c r="E297" s="79">
        <f t="shared" si="49"/>
        <v>1.5720210201667839E-3</v>
      </c>
      <c r="F297" s="80">
        <f t="shared" si="49"/>
        <v>5.5469884568742231E-2</v>
      </c>
      <c r="G297" s="80">
        <f t="shared" si="49"/>
        <v>3.9899390654709321E-2</v>
      </c>
      <c r="H297" s="80">
        <f t="shared" si="49"/>
        <v>5.88385010405282E-2</v>
      </c>
      <c r="I297" s="80">
        <f t="shared" si="49"/>
        <v>2.8820385369724373E-2</v>
      </c>
      <c r="J297" s="80">
        <f t="shared" si="49"/>
        <v>5.86139266090758E-2</v>
      </c>
      <c r="K297" s="80">
        <f t="shared" si="49"/>
        <v>3.7429071908732951E-2</v>
      </c>
      <c r="L297" s="80">
        <f t="shared" si="49"/>
        <v>0.24074379051697034</v>
      </c>
      <c r="M297" s="80">
        <f t="shared" si="49"/>
        <v>2.1858577994700042E-2</v>
      </c>
      <c r="N297" s="80">
        <f t="shared" si="49"/>
        <v>2.3879747877771623E-2</v>
      </c>
      <c r="O297" s="80">
        <f t="shared" si="49"/>
        <v>1.0554998278262692E-2</v>
      </c>
      <c r="P297" s="80">
        <f t="shared" si="49"/>
        <v>3.5183327594208974E-2</v>
      </c>
      <c r="Q297" s="80">
        <f t="shared" si="49"/>
        <v>1.5121345051128112E-2</v>
      </c>
      <c r="R297" s="80">
        <f t="shared" si="49"/>
        <v>3.1440420403335681E-2</v>
      </c>
      <c r="S297" s="80">
        <f t="shared" si="49"/>
        <v>3.1440420403335681E-2</v>
      </c>
      <c r="T297" s="80">
        <f t="shared" si="49"/>
        <v>0</v>
      </c>
      <c r="U297" s="80">
        <f t="shared" si="49"/>
        <v>8.9829772580959089E-3</v>
      </c>
      <c r="V297" s="80">
        <f t="shared" si="49"/>
        <v>4.8657793481352834E-3</v>
      </c>
      <c r="W297" s="80">
        <f t="shared" si="49"/>
        <v>2.8745527225906904E-2</v>
      </c>
      <c r="X297" s="80">
        <f t="shared" si="49"/>
        <v>2.94192505202641E-2</v>
      </c>
      <c r="Y297" s="80">
        <f t="shared" si="49"/>
        <v>4.3792014133217552E-2</v>
      </c>
      <c r="Z297" s="80">
        <f t="shared" si="49"/>
        <v>2.5601485185573338E-2</v>
      </c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</row>
    <row r="298" spans="1:38" ht="35.25" hidden="1">
      <c r="A298" s="74"/>
      <c r="B298" s="75"/>
      <c r="C298" s="75">
        <v>222344</v>
      </c>
      <c r="D298" s="75"/>
      <c r="E298" s="75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</row>
    <row r="299" spans="1:38" ht="35.25" hidden="1">
      <c r="A299" s="74"/>
      <c r="B299" s="75"/>
      <c r="C299" s="81">
        <f>C298-C43</f>
        <v>208985.4</v>
      </c>
      <c r="D299" s="75"/>
      <c r="E299" s="75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</row>
    <row r="300" spans="1:38" ht="35.25" hidden="1">
      <c r="A300" s="74"/>
      <c r="B300" s="75"/>
      <c r="C300" s="75">
        <f>C299/6000</f>
        <v>34.8309</v>
      </c>
      <c r="D300" s="75"/>
      <c r="E300" s="75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</row>
    <row r="301" spans="1:38" ht="35.25" hidden="1">
      <c r="A301" s="74"/>
      <c r="B301" s="75"/>
      <c r="C301" s="75"/>
      <c r="D301" s="75"/>
      <c r="E301" s="75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</row>
    <row r="302" spans="1:38" ht="35.25" hidden="1">
      <c r="A302" s="74"/>
      <c r="B302" s="75"/>
      <c r="C302" s="75"/>
      <c r="D302" s="75"/>
      <c r="E302" s="75"/>
      <c r="F302" s="80" t="e">
        <f t="shared" ref="F302:AA302" si="50">F64/$C64</f>
        <v>#DIV/0!</v>
      </c>
      <c r="G302" s="80" t="e">
        <f t="shared" si="50"/>
        <v>#DIV/0!</v>
      </c>
      <c r="H302" s="80" t="e">
        <f t="shared" si="50"/>
        <v>#DIV/0!</v>
      </c>
      <c r="I302" s="80" t="e">
        <f t="shared" si="50"/>
        <v>#DIV/0!</v>
      </c>
      <c r="J302" s="80" t="e">
        <f t="shared" si="50"/>
        <v>#DIV/0!</v>
      </c>
      <c r="K302" s="80" t="e">
        <f t="shared" si="50"/>
        <v>#DIV/0!</v>
      </c>
      <c r="L302" s="80" t="e">
        <f t="shared" si="50"/>
        <v>#DIV/0!</v>
      </c>
      <c r="M302" s="80" t="e">
        <f t="shared" si="50"/>
        <v>#DIV/0!</v>
      </c>
      <c r="N302" s="80" t="e">
        <f t="shared" si="50"/>
        <v>#DIV/0!</v>
      </c>
      <c r="O302" s="80" t="e">
        <f t="shared" si="50"/>
        <v>#DIV/0!</v>
      </c>
      <c r="P302" s="80" t="e">
        <f t="shared" si="50"/>
        <v>#DIV/0!</v>
      </c>
      <c r="Q302" s="80" t="e">
        <f t="shared" si="50"/>
        <v>#DIV/0!</v>
      </c>
      <c r="R302" s="80" t="e">
        <f t="shared" si="50"/>
        <v>#DIV/0!</v>
      </c>
      <c r="S302" s="80" t="e">
        <f t="shared" si="50"/>
        <v>#DIV/0!</v>
      </c>
      <c r="T302" s="80" t="e">
        <f t="shared" si="50"/>
        <v>#DIV/0!</v>
      </c>
      <c r="U302" s="80" t="e">
        <f t="shared" si="50"/>
        <v>#DIV/0!</v>
      </c>
      <c r="V302" s="80" t="e">
        <f t="shared" si="50"/>
        <v>#DIV/0!</v>
      </c>
      <c r="W302" s="80" t="e">
        <f t="shared" si="50"/>
        <v>#DIV/0!</v>
      </c>
      <c r="X302" s="80" t="e">
        <f t="shared" si="50"/>
        <v>#DIV/0!</v>
      </c>
      <c r="Y302" s="80" t="e">
        <f t="shared" si="50"/>
        <v>#DIV/0!</v>
      </c>
      <c r="Z302" s="80" t="e">
        <f t="shared" si="50"/>
        <v>#DIV/0!</v>
      </c>
      <c r="AA302" s="80" t="e">
        <f t="shared" si="50"/>
        <v>#DIV/0!</v>
      </c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30"/>
    </row>
    <row r="303" spans="1:38" ht="35.25" hidden="1">
      <c r="A303" s="74"/>
      <c r="B303" s="75"/>
      <c r="C303" s="75"/>
      <c r="D303" s="75"/>
      <c r="E303" s="75"/>
      <c r="F303" s="62"/>
      <c r="G303" s="62"/>
      <c r="H303" s="80" t="e">
        <f t="shared" ref="H303:Z303" si="51">H70/$C70</f>
        <v>#DIV/0!</v>
      </c>
      <c r="I303" s="80" t="e">
        <f t="shared" si="51"/>
        <v>#DIV/0!</v>
      </c>
      <c r="J303" s="80" t="e">
        <f t="shared" si="51"/>
        <v>#DIV/0!</v>
      </c>
      <c r="K303" s="80" t="e">
        <f t="shared" si="51"/>
        <v>#DIV/0!</v>
      </c>
      <c r="L303" s="80" t="e">
        <f t="shared" si="51"/>
        <v>#DIV/0!</v>
      </c>
      <c r="M303" s="80" t="e">
        <f t="shared" si="51"/>
        <v>#DIV/0!</v>
      </c>
      <c r="N303" s="80" t="e">
        <f t="shared" si="51"/>
        <v>#DIV/0!</v>
      </c>
      <c r="O303" s="80" t="e">
        <f t="shared" si="51"/>
        <v>#DIV/0!</v>
      </c>
      <c r="P303" s="80" t="e">
        <f t="shared" si="51"/>
        <v>#DIV/0!</v>
      </c>
      <c r="Q303" s="80" t="e">
        <f t="shared" si="51"/>
        <v>#DIV/0!</v>
      </c>
      <c r="R303" s="80" t="e">
        <f t="shared" si="51"/>
        <v>#DIV/0!</v>
      </c>
      <c r="S303" s="80" t="e">
        <f t="shared" si="51"/>
        <v>#DIV/0!</v>
      </c>
      <c r="T303" s="80" t="e">
        <f t="shared" si="51"/>
        <v>#DIV/0!</v>
      </c>
      <c r="U303" s="80" t="e">
        <f t="shared" si="51"/>
        <v>#DIV/0!</v>
      </c>
      <c r="V303" s="80" t="e">
        <f t="shared" si="51"/>
        <v>#DIV/0!</v>
      </c>
      <c r="W303" s="80" t="e">
        <f t="shared" si="51"/>
        <v>#DIV/0!</v>
      </c>
      <c r="X303" s="80" t="e">
        <f t="shared" si="51"/>
        <v>#DIV/0!</v>
      </c>
      <c r="Y303" s="80" t="e">
        <f t="shared" si="51"/>
        <v>#DIV/0!</v>
      </c>
      <c r="Z303" s="80" t="e">
        <f t="shared" si="51"/>
        <v>#DIV/0!</v>
      </c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</row>
    <row r="304" spans="1:38" ht="35.25" hidden="1">
      <c r="A304" s="74"/>
      <c r="B304" s="75"/>
      <c r="C304" s="75"/>
      <c r="D304" s="75"/>
      <c r="E304" s="75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</row>
    <row r="305" spans="1:38" ht="35.25" hidden="1">
      <c r="A305" s="74"/>
      <c r="B305" s="75"/>
      <c r="C305" s="75"/>
      <c r="D305" s="75"/>
      <c r="E305" s="75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</row>
    <row r="306" spans="1:38" ht="35.25" hidden="1">
      <c r="A306" s="74"/>
      <c r="B306" s="75"/>
      <c r="C306" s="75"/>
      <c r="D306" s="75"/>
      <c r="E306" s="75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</row>
    <row r="307" spans="1:38" ht="35.25" hidden="1">
      <c r="A307" s="74"/>
      <c r="B307" s="75"/>
      <c r="C307" s="81" t="e">
        <f>SUM(F307:Z307)</f>
        <v>#REF!</v>
      </c>
      <c r="D307" s="75"/>
      <c r="E307" s="75"/>
      <c r="F307" s="78" t="e">
        <f>F43+F56+#REF!+F61+F63++F64</f>
        <v>#REF!</v>
      </c>
      <c r="G307" s="78" t="e">
        <f>G43+G56+#REF!+G61+G63++G64</f>
        <v>#REF!</v>
      </c>
      <c r="H307" s="78" t="e">
        <f>H43+H56+#REF!+H61+H63++H64</f>
        <v>#REF!</v>
      </c>
      <c r="I307" s="78" t="e">
        <f>I43+I56+#REF!+I61+I63++I64</f>
        <v>#REF!</v>
      </c>
      <c r="J307" s="78" t="e">
        <f>J43+J56+#REF!+J61+J63++J64</f>
        <v>#REF!</v>
      </c>
      <c r="K307" s="78" t="e">
        <f>K43+K56+#REF!+K61+K63++K64</f>
        <v>#REF!</v>
      </c>
      <c r="L307" s="78" t="e">
        <f>L43+L56+#REF!+L61+L63++L64</f>
        <v>#REF!</v>
      </c>
      <c r="M307" s="78" t="e">
        <f>M43+M56+#REF!+M61+M63++M64</f>
        <v>#REF!</v>
      </c>
      <c r="N307" s="78" t="e">
        <f>N43+N56+#REF!+N61+N63++N64</f>
        <v>#REF!</v>
      </c>
      <c r="O307" s="78" t="e">
        <f>O43+O56+#REF!+O61+O63++O64</f>
        <v>#REF!</v>
      </c>
      <c r="P307" s="78" t="e">
        <f>P43+P56+#REF!+P61+P63++P64</f>
        <v>#REF!</v>
      </c>
      <c r="Q307" s="78" t="e">
        <f>Q43+Q56+#REF!+Q61+Q63++Q64</f>
        <v>#REF!</v>
      </c>
      <c r="R307" s="78" t="e">
        <f>R43+R56+#REF!+R61+R63++R64</f>
        <v>#REF!</v>
      </c>
      <c r="S307" s="78" t="e">
        <f>S43+S56+#REF!+S61+S63++S64</f>
        <v>#REF!</v>
      </c>
      <c r="T307" s="78" t="e">
        <f>T43+T56+#REF!+T61+T63++T64</f>
        <v>#REF!</v>
      </c>
      <c r="U307" s="78" t="e">
        <f>U43+U56+#REF!+U61+U63++U64</f>
        <v>#REF!</v>
      </c>
      <c r="V307" s="78" t="e">
        <f>V43+V56+#REF!+V61+V63++V64</f>
        <v>#REF!</v>
      </c>
      <c r="W307" s="78" t="e">
        <f>W43+W56+#REF!+W61+W63++W64</f>
        <v>#REF!</v>
      </c>
      <c r="X307" s="78" t="e">
        <f>X43+X56+#REF!+X61+X63++X64</f>
        <v>#REF!</v>
      </c>
      <c r="Y307" s="78" t="e">
        <f>Y43+Y56+#REF!+Y61+Y63++Y64</f>
        <v>#REF!</v>
      </c>
      <c r="Z307" s="78" t="e">
        <f>Z43+Z56+#REF!+Z61+Z63++Z64</f>
        <v>#REF!</v>
      </c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</row>
    <row r="308" spans="1:38" ht="35.25">
      <c r="A308" s="74"/>
      <c r="B308" s="75"/>
      <c r="C308" s="75"/>
      <c r="D308" s="75"/>
      <c r="E308" s="75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</row>
    <row r="309" spans="1:38" ht="35.25">
      <c r="A309" s="74"/>
      <c r="B309" s="75"/>
      <c r="C309" s="75"/>
      <c r="D309" s="75"/>
      <c r="E309" s="75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</row>
    <row r="310" spans="1:38">
      <c r="B310" s="2"/>
    </row>
    <row r="311" spans="1:38">
      <c r="B311" s="2"/>
    </row>
    <row r="312" spans="1:38">
      <c r="B312" s="2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</row>
  </sheetData>
  <dataConsolidate/>
  <mergeCells count="42">
    <mergeCell ref="A1:Z1"/>
    <mergeCell ref="A5:A7"/>
    <mergeCell ref="B5:B7"/>
    <mergeCell ref="C5:C7"/>
    <mergeCell ref="F5:Z5"/>
    <mergeCell ref="F6:F7"/>
    <mergeCell ref="G6:G7"/>
    <mergeCell ref="H6:H7"/>
    <mergeCell ref="W6:W7"/>
    <mergeCell ref="X6:X7"/>
    <mergeCell ref="Y6:Y7"/>
    <mergeCell ref="Z6:Z7"/>
    <mergeCell ref="Q6:Q7"/>
    <mergeCell ref="D5:D7"/>
    <mergeCell ref="S6:S7"/>
    <mergeCell ref="B2:AE2"/>
    <mergeCell ref="A268:K268"/>
    <mergeCell ref="A267:Z267"/>
    <mergeCell ref="V6:V7"/>
    <mergeCell ref="I6:I7"/>
    <mergeCell ref="T6:T7"/>
    <mergeCell ref="U6:U7"/>
    <mergeCell ref="J6:J7"/>
    <mergeCell ref="K6:K7"/>
    <mergeCell ref="L6:L7"/>
    <mergeCell ref="M6:M7"/>
    <mergeCell ref="N6:N7"/>
    <mergeCell ref="O6:O7"/>
    <mergeCell ref="P6:P7"/>
    <mergeCell ref="E6:E7"/>
    <mergeCell ref="R6:R7"/>
    <mergeCell ref="AA6:AA7"/>
    <mergeCell ref="AB6:AB7"/>
    <mergeCell ref="AC6:AC7"/>
    <mergeCell ref="AD6:AD7"/>
    <mergeCell ref="AE6:AE7"/>
    <mergeCell ref="AK6:AK7"/>
    <mergeCell ref="AF6:AF7"/>
    <mergeCell ref="AG6:AG7"/>
    <mergeCell ref="AH6:AH7"/>
    <mergeCell ref="AJ6:AJ7"/>
    <mergeCell ref="AI6:AI7"/>
  </mergeCells>
  <pageMargins left="0.19685039370078741" right="0.35433070866141736" top="0.15748031496062992" bottom="0.19685039370078741" header="0.15748031496062992" footer="0.19685039370078741"/>
  <pageSetup paperSize="9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agronom</cp:lastModifiedBy>
  <cp:lastPrinted>2024-09-25T05:15:15Z</cp:lastPrinted>
  <dcterms:created xsi:type="dcterms:W3CDTF">2017-06-08T05:54:08Z</dcterms:created>
  <dcterms:modified xsi:type="dcterms:W3CDTF">2024-09-27T05:24:04Z</dcterms:modified>
</cp:coreProperties>
</file>