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25" yWindow="165" windowWidth="14985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оперативка!$A$2:$AF$92</definedName>
  </definedNames>
  <calcPr calcId="145621"/>
</workbook>
</file>

<file path=xl/calcChain.xml><?xml version="1.0" encoding="utf-8"?>
<calcChain xmlns="http://schemas.openxmlformats.org/spreadsheetml/2006/main">
  <c r="N65" i="1" l="1"/>
  <c r="O65" i="1"/>
  <c r="P65" i="1"/>
  <c r="Q65" i="1"/>
  <c r="S65" i="1"/>
  <c r="T65" i="1"/>
  <c r="U65" i="1"/>
  <c r="V65" i="1"/>
  <c r="X65" i="1"/>
  <c r="Y65" i="1"/>
  <c r="Z65" i="1"/>
  <c r="AA65" i="1"/>
  <c r="AB65" i="1"/>
  <c r="AD65" i="1"/>
  <c r="AE65" i="1"/>
  <c r="AF65" i="1"/>
  <c r="M64" i="1"/>
  <c r="N64" i="1"/>
  <c r="O64" i="1"/>
  <c r="P64" i="1"/>
  <c r="Q64" i="1"/>
  <c r="S64" i="1"/>
  <c r="T64" i="1"/>
  <c r="U64" i="1"/>
  <c r="X64" i="1"/>
  <c r="Y64" i="1"/>
  <c r="Z64" i="1"/>
  <c r="AA64" i="1"/>
  <c r="AB64" i="1"/>
  <c r="AE64" i="1"/>
  <c r="AG64" i="1"/>
  <c r="I54" i="1" l="1"/>
  <c r="I53" i="1"/>
  <c r="R42" i="1" l="1"/>
  <c r="S42" i="1"/>
  <c r="M42" i="1" l="1"/>
  <c r="Y11" i="1" l="1"/>
  <c r="O42" i="1" l="1"/>
  <c r="P42" i="1"/>
  <c r="T42" i="1"/>
  <c r="V42" i="1"/>
  <c r="W42" i="1"/>
  <c r="X42" i="1"/>
  <c r="Y42" i="1"/>
  <c r="Z42" i="1"/>
  <c r="AA42" i="1"/>
  <c r="AB42" i="1"/>
  <c r="AD42" i="1"/>
  <c r="AE42" i="1"/>
  <c r="AF42" i="1"/>
  <c r="M65" i="1" l="1"/>
  <c r="B30" i="1" l="1"/>
  <c r="F82" i="1"/>
  <c r="F84" i="1"/>
  <c r="F85" i="1"/>
  <c r="I270" i="1" l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L271" i="1"/>
  <c r="I271" i="1" l="1"/>
  <c r="L64" i="1"/>
  <c r="I30" i="1" l="1"/>
  <c r="AK30" i="1" l="1"/>
  <c r="F30" i="1"/>
  <c r="I47" i="1"/>
  <c r="F47" i="1" s="1"/>
  <c r="I48" i="1"/>
  <c r="F48" i="1" s="1"/>
  <c r="I49" i="1"/>
  <c r="F49" i="1" s="1"/>
  <c r="L42" i="1"/>
  <c r="L44" i="1" s="1"/>
  <c r="I42" i="1" l="1"/>
  <c r="AG42" i="1"/>
  <c r="T275" i="1" l="1"/>
  <c r="AA275" i="1"/>
  <c r="H275" i="1"/>
  <c r="L275" i="1"/>
  <c r="P275" i="1"/>
  <c r="U275" i="1"/>
  <c r="Y275" i="1"/>
  <c r="Q275" i="1"/>
  <c r="AB275" i="1"/>
  <c r="AF275" i="1"/>
  <c r="R275" i="1"/>
  <c r="AC275" i="1"/>
  <c r="O275" i="1"/>
  <c r="X275" i="1"/>
  <c r="I275" i="1"/>
  <c r="M275" i="1"/>
  <c r="V275" i="1"/>
  <c r="N275" i="1"/>
  <c r="W275" i="1"/>
  <c r="K275" i="1"/>
  <c r="S275" i="1"/>
  <c r="Z275" i="1"/>
  <c r="AD275" i="1"/>
  <c r="AE275" i="1"/>
  <c r="F42" i="1"/>
  <c r="I277" i="1"/>
  <c r="I278" i="1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" i="1"/>
  <c r="AK5" i="1" l="1"/>
  <c r="C30" i="1" l="1"/>
  <c r="AL30" i="1"/>
  <c r="I21" i="1"/>
  <c r="AK21" i="1" l="1"/>
  <c r="F21" i="1"/>
  <c r="AL21" i="1"/>
  <c r="C21" i="1"/>
  <c r="J21" i="1"/>
  <c r="I18" i="1"/>
  <c r="M11" i="1"/>
  <c r="L11" i="1"/>
  <c r="H11" i="1"/>
  <c r="N11" i="1"/>
  <c r="O11" i="1"/>
  <c r="P11" i="1"/>
  <c r="Q11" i="1"/>
  <c r="S11" i="1"/>
  <c r="T11" i="1"/>
  <c r="U11" i="1"/>
  <c r="W11" i="1"/>
  <c r="X11" i="1"/>
  <c r="Z11" i="1"/>
  <c r="AA11" i="1"/>
  <c r="AB11" i="1"/>
  <c r="AD11" i="1"/>
  <c r="AE11" i="1"/>
  <c r="AF11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F17" i="1"/>
  <c r="X26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L26" i="1"/>
  <c r="M26" i="1"/>
  <c r="N26" i="1"/>
  <c r="O26" i="1"/>
  <c r="P26" i="1"/>
  <c r="Q26" i="1"/>
  <c r="R26" i="1"/>
  <c r="S26" i="1"/>
  <c r="T26" i="1"/>
  <c r="U26" i="1"/>
  <c r="V26" i="1"/>
  <c r="W26" i="1"/>
  <c r="Y26" i="1"/>
  <c r="Z26" i="1"/>
  <c r="AA26" i="1"/>
  <c r="AB26" i="1"/>
  <c r="AC26" i="1"/>
  <c r="AD26" i="1"/>
  <c r="AE26" i="1"/>
  <c r="AF26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K18" i="1" l="1"/>
  <c r="F18" i="1"/>
  <c r="I29" i="1"/>
  <c r="F29" i="1" s="1"/>
  <c r="AL18" i="1"/>
  <c r="D18" i="1" s="1"/>
  <c r="C18" i="1"/>
  <c r="I7" i="1"/>
  <c r="AK7" i="1" s="1"/>
  <c r="AL7" i="1" l="1"/>
  <c r="C7" i="1"/>
  <c r="H13" i="1"/>
  <c r="H9" i="1"/>
  <c r="I25" i="1" l="1"/>
  <c r="AK25" i="1" l="1"/>
  <c r="C25" i="1" s="1"/>
  <c r="F25" i="1"/>
  <c r="I12" i="1"/>
  <c r="AK12" i="1" l="1"/>
  <c r="AL12" i="1" s="1"/>
  <c r="D12" i="1" s="1"/>
  <c r="F12" i="1"/>
  <c r="AL25" i="1"/>
  <c r="D25" i="1" s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C12" i="1" l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H36" i="1" l="1"/>
  <c r="H29" i="1" l="1"/>
  <c r="L36" i="1" l="1"/>
  <c r="I20" i="1" l="1"/>
  <c r="AK20" i="1" l="1"/>
  <c r="AL20" i="1" s="1"/>
  <c r="F20" i="1"/>
  <c r="H22" i="1"/>
  <c r="C20" i="1" l="1"/>
  <c r="J25" i="1"/>
  <c r="I26" i="1"/>
  <c r="M227" i="1"/>
  <c r="I224" i="1"/>
  <c r="AK26" i="1" l="1"/>
  <c r="C26" i="1" s="1"/>
  <c r="F26" i="1"/>
  <c r="L130" i="1"/>
  <c r="AL26" i="1" l="1"/>
  <c r="I184" i="1"/>
  <c r="I183" i="1"/>
  <c r="Q164" i="1"/>
  <c r="Q165" i="1"/>
  <c r="P185" i="1" l="1"/>
  <c r="U112" i="1" l="1"/>
  <c r="AA185" i="1" l="1"/>
  <c r="AD137" i="1" l="1"/>
  <c r="AD103" i="1"/>
  <c r="AD105" i="1" s="1"/>
  <c r="R170" i="1" l="1"/>
  <c r="R185" i="1"/>
  <c r="AC138" i="1" l="1"/>
  <c r="AC141" i="1" s="1"/>
  <c r="H164" i="1" l="1"/>
  <c r="AA137" i="1" l="1"/>
  <c r="AA138" i="1"/>
  <c r="AA141" i="1" s="1"/>
  <c r="I147" i="1" l="1"/>
  <c r="X176" i="1" l="1"/>
  <c r="P176" i="1" l="1"/>
  <c r="H105" i="1" l="1"/>
  <c r="I161" i="1" l="1"/>
  <c r="I162" i="1"/>
  <c r="M176" i="1" l="1"/>
  <c r="N112" i="1" l="1"/>
  <c r="O112" i="1"/>
  <c r="P112" i="1"/>
  <c r="Q112" i="1"/>
  <c r="R112" i="1"/>
  <c r="S112" i="1"/>
  <c r="V112" i="1"/>
  <c r="W112" i="1"/>
  <c r="X112" i="1"/>
  <c r="Y112" i="1"/>
  <c r="Z112" i="1"/>
  <c r="AA112" i="1"/>
  <c r="AB112" i="1"/>
  <c r="AC112" i="1"/>
  <c r="AD112" i="1"/>
  <c r="AE112" i="1"/>
  <c r="AF112" i="1"/>
  <c r="M112" i="1"/>
  <c r="I111" i="1" l="1"/>
  <c r="I102" i="1"/>
  <c r="V148" i="1" l="1"/>
  <c r="I148" i="1" s="1"/>
  <c r="S155" i="1" l="1"/>
  <c r="V141" i="1" l="1"/>
  <c r="O131" i="1" l="1"/>
  <c r="O105" i="1"/>
  <c r="H140" i="1" l="1"/>
  <c r="M103" i="1" l="1"/>
  <c r="X165" i="1" l="1"/>
  <c r="L164" i="1"/>
  <c r="Z190" i="1" l="1"/>
  <c r="U176" i="1" l="1"/>
  <c r="O138" i="1"/>
  <c r="V103" i="1" l="1"/>
  <c r="X103" i="1"/>
  <c r="X163" i="1"/>
  <c r="I99" i="1" l="1"/>
  <c r="AC103" i="1"/>
  <c r="R141" i="1" l="1"/>
  <c r="M190" i="1" l="1"/>
  <c r="AF196" i="1" l="1"/>
  <c r="AA145" i="1" l="1"/>
  <c r="Q185" i="1" l="1"/>
  <c r="N163" i="1" l="1"/>
  <c r="V149" i="1"/>
  <c r="X105" i="1" l="1"/>
  <c r="T103" i="1"/>
  <c r="T104" i="1" l="1"/>
  <c r="T112" i="1"/>
  <c r="H156" i="1"/>
  <c r="H141" i="1" l="1"/>
  <c r="O164" i="1" l="1"/>
  <c r="O167" i="1" s="1"/>
  <c r="P163" i="1" l="1"/>
  <c r="L149" i="1" l="1"/>
  <c r="L156" i="1" s="1"/>
  <c r="X141" i="1"/>
  <c r="L141" i="1"/>
  <c r="L103" i="1"/>
  <c r="L105" i="1" s="1"/>
  <c r="I95" i="1"/>
  <c r="I112" i="1" l="1"/>
  <c r="I104" i="1"/>
  <c r="AD138" i="1"/>
  <c r="AD141" i="1" s="1"/>
  <c r="I136" i="1"/>
  <c r="I139" i="1"/>
  <c r="I101" i="1"/>
  <c r="J101" i="1" l="1"/>
  <c r="I163" i="1"/>
  <c r="I100" i="1"/>
  <c r="L165" i="1" l="1"/>
  <c r="L167" i="1"/>
  <c r="L185" i="1"/>
  <c r="Y155" i="1" l="1"/>
  <c r="Y151" i="1"/>
  <c r="Y159" i="1"/>
  <c r="AF164" i="1"/>
  <c r="AF167" i="1" s="1"/>
  <c r="AF165" i="1"/>
  <c r="AF185" i="1"/>
  <c r="AF166" i="1" l="1"/>
  <c r="S164" i="1" l="1"/>
  <c r="S167" i="1" s="1"/>
  <c r="N164" i="1"/>
  <c r="N167" i="1" s="1"/>
  <c r="M164" i="1" l="1"/>
  <c r="M167" i="1" s="1"/>
  <c r="P164" i="1"/>
  <c r="P167" i="1" s="1"/>
  <c r="Q167" i="1"/>
  <c r="R164" i="1"/>
  <c r="R167" i="1" s="1"/>
  <c r="T164" i="1"/>
  <c r="T167" i="1" s="1"/>
  <c r="U164" i="1"/>
  <c r="U167" i="1" s="1"/>
  <c r="V164" i="1"/>
  <c r="V167" i="1" s="1"/>
  <c r="Q190" i="1"/>
  <c r="AE164" i="1" l="1"/>
  <c r="AE167" i="1" s="1"/>
  <c r="W173" i="1"/>
  <c r="X173" i="1"/>
  <c r="X164" i="1" l="1"/>
  <c r="X167" i="1" s="1"/>
  <c r="U173" i="1"/>
  <c r="Y105" i="1"/>
  <c r="T105" i="1"/>
  <c r="O141" i="1"/>
  <c r="M165" i="1"/>
  <c r="O165" i="1"/>
  <c r="P165" i="1"/>
  <c r="R165" i="1"/>
  <c r="S165" i="1"/>
  <c r="T165" i="1"/>
  <c r="U165" i="1"/>
  <c r="V165" i="1"/>
  <c r="W165" i="1"/>
  <c r="Y165" i="1"/>
  <c r="Z165" i="1"/>
  <c r="AA165" i="1"/>
  <c r="AB165" i="1"/>
  <c r="AC165" i="1"/>
  <c r="AD165" i="1"/>
  <c r="AE165" i="1"/>
  <c r="W164" i="1"/>
  <c r="W167" i="1" s="1"/>
  <c r="Y164" i="1"/>
  <c r="Y167" i="1" s="1"/>
  <c r="Z164" i="1"/>
  <c r="Z167" i="1" s="1"/>
  <c r="AA164" i="1"/>
  <c r="AA167" i="1" s="1"/>
  <c r="AB164" i="1"/>
  <c r="AB167" i="1" s="1"/>
  <c r="AC164" i="1"/>
  <c r="AC167" i="1" s="1"/>
  <c r="AD164" i="1"/>
  <c r="AD167" i="1" s="1"/>
  <c r="N165" i="1"/>
  <c r="N176" i="1"/>
  <c r="I167" i="1" l="1"/>
  <c r="Y190" i="1"/>
  <c r="I153" i="1" l="1"/>
  <c r="I150" i="1"/>
  <c r="AF155" i="1"/>
  <c r="AA131" i="1" l="1"/>
  <c r="AB185" i="1" l="1"/>
  <c r="AE182" i="1"/>
  <c r="S185" i="1"/>
  <c r="Y130" i="1" l="1"/>
  <c r="H130" i="1" l="1"/>
  <c r="H131" i="1" l="1"/>
  <c r="J117" i="1"/>
  <c r="Y176" i="1" l="1"/>
  <c r="T131" i="1" l="1"/>
  <c r="N131" i="1"/>
  <c r="I125" i="1"/>
  <c r="J125" i="1" s="1"/>
  <c r="I118" i="1"/>
  <c r="I110" i="1"/>
  <c r="I131" i="1" l="1"/>
  <c r="J131" i="1" s="1"/>
  <c r="J118" i="1"/>
  <c r="Z131" i="1"/>
  <c r="AE131" i="1"/>
  <c r="AE103" i="1" l="1"/>
  <c r="AE105" i="1" s="1"/>
  <c r="AF103" i="1"/>
  <c r="AF105" i="1" s="1"/>
  <c r="N185" i="1" l="1"/>
  <c r="Y185" i="1" l="1"/>
  <c r="Y170" i="1" l="1"/>
  <c r="Z170" i="1"/>
  <c r="AB170" i="1" l="1"/>
  <c r="L166" i="1" l="1"/>
  <c r="H185" i="1" l="1"/>
  <c r="Z155" i="1" l="1"/>
  <c r="M226" i="1" l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D226" i="1"/>
  <c r="AE226" i="1"/>
  <c r="AF226" i="1"/>
  <c r="AE104" i="1" l="1"/>
  <c r="Y227" i="1" l="1"/>
  <c r="L155" i="1" l="1"/>
  <c r="X166" i="1" l="1"/>
  <c r="T166" i="1"/>
  <c r="AB166" i="1"/>
  <c r="P166" i="1"/>
  <c r="AA166" i="1"/>
  <c r="O166" i="1"/>
  <c r="AC166" i="1"/>
  <c r="U166" i="1"/>
  <c r="M166" i="1"/>
  <c r="Q166" i="1"/>
  <c r="W166" i="1"/>
  <c r="AE166" i="1"/>
  <c r="S166" i="1"/>
  <c r="AD166" i="1"/>
  <c r="Z166" i="1"/>
  <c r="V166" i="1"/>
  <c r="R166" i="1"/>
  <c r="N166" i="1"/>
  <c r="Y166" i="1"/>
  <c r="AA190" i="1" l="1"/>
  <c r="AA103" i="1" l="1"/>
  <c r="AA105" i="1" s="1"/>
  <c r="Z176" i="1" l="1"/>
  <c r="V155" i="1" l="1"/>
  <c r="U155" i="1" l="1"/>
  <c r="AA199" i="1" l="1"/>
  <c r="V199" i="1" l="1"/>
  <c r="AC155" i="1" l="1"/>
  <c r="Z227" i="1" l="1"/>
  <c r="S145" i="1" l="1"/>
  <c r="N182" i="1" l="1"/>
  <c r="AF159" i="1" l="1"/>
  <c r="M145" i="1" l="1"/>
  <c r="X145" i="1"/>
  <c r="AE155" i="1" l="1"/>
  <c r="AA176" i="1" l="1"/>
  <c r="AD190" i="1" l="1"/>
  <c r="N130" i="1" l="1"/>
  <c r="AE130" i="1"/>
  <c r="I119" i="1" l="1"/>
  <c r="P155" i="1" l="1"/>
  <c r="P145" i="1"/>
  <c r="N170" i="1" l="1"/>
  <c r="L170" i="1" l="1"/>
  <c r="U145" i="1" l="1"/>
  <c r="T145" i="1"/>
  <c r="R173" i="1" l="1"/>
  <c r="AD145" i="1" l="1"/>
  <c r="AC145" i="1" l="1"/>
  <c r="R145" i="1" l="1"/>
  <c r="T227" i="1" l="1"/>
  <c r="X227" i="1" l="1"/>
  <c r="X190" i="1"/>
  <c r="I207" i="1"/>
  <c r="I206" i="1"/>
  <c r="V145" i="1"/>
  <c r="N227" i="1" l="1"/>
  <c r="S227" i="1" l="1"/>
  <c r="V170" i="1" l="1"/>
  <c r="AF227" i="1" l="1"/>
  <c r="AB145" i="1"/>
  <c r="Y199" i="1" l="1"/>
  <c r="O170" i="1"/>
  <c r="W145" i="1" l="1"/>
  <c r="Z199" i="1" l="1"/>
  <c r="AE227" i="1" l="1"/>
  <c r="AE126" i="1"/>
  <c r="J192" i="1"/>
  <c r="J194" i="1"/>
  <c r="U227" i="1" l="1"/>
  <c r="Q155" i="1" l="1"/>
  <c r="L190" i="1" l="1"/>
  <c r="S170" i="1"/>
  <c r="AB227" i="1" l="1"/>
  <c r="AA173" i="1" l="1"/>
  <c r="O145" i="1" l="1"/>
  <c r="N103" i="1" l="1"/>
  <c r="P103" i="1"/>
  <c r="P105" i="1" s="1"/>
  <c r="Q103" i="1"/>
  <c r="R103" i="1"/>
  <c r="S103" i="1"/>
  <c r="U103" i="1"/>
  <c r="W103" i="1"/>
  <c r="Y104" i="1"/>
  <c r="Z103" i="1"/>
  <c r="AA104" i="1"/>
  <c r="AB103" i="1"/>
  <c r="AF104" i="1"/>
  <c r="I103" i="1" l="1"/>
  <c r="I105" i="1" s="1"/>
  <c r="P104" i="1"/>
  <c r="O104" i="1"/>
  <c r="W104" i="1"/>
  <c r="W105" i="1"/>
  <c r="S104" i="1"/>
  <c r="S105" i="1"/>
  <c r="AD104" i="1"/>
  <c r="V104" i="1"/>
  <c r="V105" i="1"/>
  <c r="R104" i="1"/>
  <c r="R105" i="1"/>
  <c r="N104" i="1"/>
  <c r="N105" i="1"/>
  <c r="L104" i="1"/>
  <c r="X104" i="1"/>
  <c r="U104" i="1"/>
  <c r="U105" i="1"/>
  <c r="Q104" i="1"/>
  <c r="Q105" i="1"/>
  <c r="M104" i="1"/>
  <c r="M105" i="1"/>
  <c r="AB104" i="1"/>
  <c r="AB105" i="1"/>
  <c r="Z104" i="1"/>
  <c r="Z105" i="1"/>
  <c r="AC104" i="1"/>
  <c r="AC105" i="1"/>
  <c r="AB176" i="1"/>
  <c r="I175" i="1" l="1"/>
  <c r="J175" i="1" s="1"/>
  <c r="I174" i="1"/>
  <c r="J174" i="1" l="1"/>
  <c r="I176" i="1"/>
  <c r="J176" i="1" s="1"/>
  <c r="N145" i="1"/>
  <c r="M133" i="1" l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L133" i="1"/>
  <c r="O199" i="1" l="1"/>
  <c r="Q227" i="1" l="1"/>
  <c r="AC170" i="1" l="1"/>
  <c r="P170" i="1" l="1"/>
  <c r="S126" i="1"/>
  <c r="H199" i="1" l="1"/>
  <c r="I198" i="1" l="1"/>
  <c r="J198" i="1" s="1"/>
  <c r="I197" i="1"/>
  <c r="J197" i="1" s="1"/>
  <c r="I199" i="1" l="1"/>
  <c r="J199" i="1" s="1"/>
  <c r="AD199" i="1" l="1"/>
  <c r="AE190" i="1" l="1"/>
  <c r="P190" i="1" l="1"/>
  <c r="X179" i="1" l="1"/>
  <c r="X170" i="1"/>
  <c r="Z145" i="1" l="1"/>
  <c r="W190" i="1" l="1"/>
  <c r="I133" i="1" l="1"/>
  <c r="J133" i="1" s="1"/>
  <c r="M170" i="1" l="1"/>
  <c r="P128" i="1" l="1"/>
  <c r="Y145" i="1"/>
  <c r="Q173" i="1" l="1"/>
  <c r="H165" i="1" l="1"/>
  <c r="H166" i="1" l="1"/>
  <c r="AD170" i="1"/>
  <c r="AD155" i="1"/>
  <c r="X128" i="1"/>
  <c r="AE170" i="1" l="1"/>
  <c r="O190" i="1" l="1"/>
  <c r="I189" i="1"/>
  <c r="I188" i="1"/>
  <c r="I190" i="1" l="1"/>
  <c r="Q145" i="1"/>
  <c r="Q170" i="1"/>
  <c r="H170" i="1" l="1"/>
  <c r="M173" i="1" l="1"/>
  <c r="W170" i="1" l="1"/>
  <c r="Y173" i="1"/>
  <c r="W155" i="1"/>
  <c r="AE127" i="1"/>
  <c r="H219" i="1" l="1"/>
  <c r="H223" i="1"/>
  <c r="H227" i="1"/>
  <c r="I132" i="1" l="1"/>
  <c r="J132" i="1" s="1"/>
  <c r="O201" i="1" l="1"/>
  <c r="L145" i="1" l="1"/>
  <c r="M155" i="1" l="1"/>
  <c r="AB159" i="1" l="1"/>
  <c r="AC129" i="1" l="1"/>
  <c r="AD129" i="1"/>
  <c r="AC128" i="1"/>
  <c r="R129" i="1"/>
  <c r="O173" i="1" l="1"/>
  <c r="V129" i="1" l="1"/>
  <c r="N155" i="1" l="1"/>
  <c r="W196" i="1" l="1"/>
  <c r="W195" i="1" s="1"/>
  <c r="H155" i="1" l="1"/>
  <c r="T173" i="1" l="1"/>
  <c r="W128" i="1" l="1"/>
  <c r="Y129" i="1"/>
  <c r="T129" i="1" l="1"/>
  <c r="T128" i="1"/>
  <c r="U129" i="1" l="1"/>
  <c r="W129" i="1"/>
  <c r="X129" i="1"/>
  <c r="U128" i="1"/>
  <c r="AD227" i="1" l="1"/>
  <c r="AA196" i="1" l="1"/>
  <c r="AA195" i="1" s="1"/>
  <c r="AA155" i="1"/>
  <c r="AA129" i="1"/>
  <c r="AA128" i="1"/>
  <c r="H173" i="1" l="1"/>
  <c r="V128" i="1" l="1"/>
  <c r="M128" i="1" l="1"/>
  <c r="M129" i="1"/>
  <c r="Q129" i="1" l="1"/>
  <c r="L129" i="1"/>
  <c r="L128" i="1"/>
  <c r="O129" i="1" l="1"/>
  <c r="O128" i="1"/>
  <c r="Q128" i="1"/>
  <c r="Z129" i="1"/>
  <c r="S129" i="1" l="1"/>
  <c r="S128" i="1"/>
  <c r="N128" i="1"/>
  <c r="N129" i="1"/>
  <c r="I135" i="1" l="1"/>
  <c r="J135" i="1" s="1"/>
  <c r="M138" i="1"/>
  <c r="M141" i="1" s="1"/>
  <c r="N138" i="1"/>
  <c r="N141" i="1" s="1"/>
  <c r="O140" i="1"/>
  <c r="P138" i="1"/>
  <c r="Q138" i="1"/>
  <c r="R140" i="1"/>
  <c r="S138" i="1"/>
  <c r="T138" i="1"/>
  <c r="U138" i="1"/>
  <c r="U141" i="1" s="1"/>
  <c r="W138" i="1"/>
  <c r="X140" i="1"/>
  <c r="Y138" i="1"/>
  <c r="Y141" i="1" s="1"/>
  <c r="Z138" i="1"/>
  <c r="AA140" i="1"/>
  <c r="AB138" i="1"/>
  <c r="AD140" i="1"/>
  <c r="AE138" i="1"/>
  <c r="AF138" i="1"/>
  <c r="AF141" i="1" s="1"/>
  <c r="L140" i="1"/>
  <c r="H151" i="1"/>
  <c r="N156" i="1"/>
  <c r="O156" i="1"/>
  <c r="P149" i="1"/>
  <c r="T149" i="1"/>
  <c r="T156" i="1" s="1"/>
  <c r="U149" i="1"/>
  <c r="W149" i="1"/>
  <c r="X149" i="1"/>
  <c r="X156" i="1" s="1"/>
  <c r="Y156" i="1"/>
  <c r="Z149" i="1"/>
  <c r="AB149" i="1"/>
  <c r="AB156" i="1" s="1"/>
  <c r="AC149" i="1"/>
  <c r="AD149" i="1"/>
  <c r="AE149" i="1"/>
  <c r="AF149" i="1"/>
  <c r="Z140" i="1" l="1"/>
  <c r="Z141" i="1"/>
  <c r="V140" i="1"/>
  <c r="Y140" i="1"/>
  <c r="Q140" i="1"/>
  <c r="Q141" i="1"/>
  <c r="AB140" i="1"/>
  <c r="AB141" i="1"/>
  <c r="T140" i="1"/>
  <c r="T141" i="1"/>
  <c r="P140" i="1"/>
  <c r="P141" i="1"/>
  <c r="AC140" i="1"/>
  <c r="AE140" i="1"/>
  <c r="AE141" i="1"/>
  <c r="W140" i="1"/>
  <c r="W141" i="1"/>
  <c r="S140" i="1"/>
  <c r="S141" i="1"/>
  <c r="J136" i="1"/>
  <c r="U140" i="1"/>
  <c r="M140" i="1"/>
  <c r="AF156" i="1"/>
  <c r="AF151" i="1"/>
  <c r="N140" i="1"/>
  <c r="AA151" i="1"/>
  <c r="AA156" i="1"/>
  <c r="AD151" i="1"/>
  <c r="AD156" i="1"/>
  <c r="N151" i="1"/>
  <c r="W151" i="1"/>
  <c r="W156" i="1"/>
  <c r="V151" i="1"/>
  <c r="V156" i="1"/>
  <c r="L151" i="1"/>
  <c r="AC151" i="1"/>
  <c r="AC156" i="1"/>
  <c r="U151" i="1"/>
  <c r="U156" i="1"/>
  <c r="Q151" i="1"/>
  <c r="Q156" i="1"/>
  <c r="M151" i="1"/>
  <c r="M156" i="1"/>
  <c r="AE151" i="1"/>
  <c r="AE156" i="1"/>
  <c r="S151" i="1"/>
  <c r="S156" i="1"/>
  <c r="Z151" i="1"/>
  <c r="Z156" i="1"/>
  <c r="R151" i="1"/>
  <c r="R156" i="1"/>
  <c r="P151" i="1"/>
  <c r="P156" i="1"/>
  <c r="M201" i="1"/>
  <c r="N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L201" i="1"/>
  <c r="H201" i="1"/>
  <c r="I203" i="1"/>
  <c r="J203" i="1" s="1"/>
  <c r="I156" i="1" l="1"/>
  <c r="P129" i="1"/>
  <c r="AB129" i="1"/>
  <c r="AE129" i="1"/>
  <c r="AF129" i="1"/>
  <c r="V127" i="1"/>
  <c r="V126" i="1"/>
  <c r="AB127" i="1" l="1"/>
  <c r="AB126" i="1"/>
  <c r="AC127" i="1" l="1"/>
  <c r="AC126" i="1"/>
  <c r="R127" i="1"/>
  <c r="AA127" i="1" l="1"/>
  <c r="AA126" i="1"/>
  <c r="R128" i="1"/>
  <c r="Y128" i="1"/>
  <c r="Z128" i="1"/>
  <c r="AD128" i="1"/>
  <c r="AE128" i="1"/>
  <c r="AF128" i="1"/>
  <c r="O127" i="1" l="1"/>
  <c r="P127" i="1"/>
  <c r="O126" i="1"/>
  <c r="T126" i="1" l="1"/>
  <c r="T127" i="1"/>
  <c r="I115" i="1"/>
  <c r="J115" i="1" s="1"/>
  <c r="I123" i="1"/>
  <c r="J123" i="1" s="1"/>
  <c r="P126" i="1"/>
  <c r="I129" i="1" l="1"/>
  <c r="Q127" i="1"/>
  <c r="Q126" i="1"/>
  <c r="N195" i="1" l="1"/>
  <c r="N196" i="1"/>
  <c r="S196" i="1"/>
  <c r="S195" i="1" s="1"/>
  <c r="S193" i="1"/>
  <c r="I193" i="1" s="1"/>
  <c r="J193" i="1" s="1"/>
  <c r="S191" i="1"/>
  <c r="Z196" i="1"/>
  <c r="Z195" i="1" s="1"/>
  <c r="Z191" i="1"/>
  <c r="I191" i="1" l="1"/>
  <c r="I196" i="1"/>
  <c r="J196" i="1" s="1"/>
  <c r="U127" i="1"/>
  <c r="U126" i="1"/>
  <c r="I195" i="1" l="1"/>
  <c r="J195" i="1" s="1"/>
  <c r="J191" i="1"/>
  <c r="AD127" i="1"/>
  <c r="AD126" i="1"/>
  <c r="N127" i="1" l="1"/>
  <c r="N126" i="1"/>
  <c r="H129" i="1" l="1"/>
  <c r="J129" i="1" s="1"/>
  <c r="H127" i="1"/>
  <c r="L127" i="1" l="1"/>
  <c r="M127" i="1"/>
  <c r="S127" i="1"/>
  <c r="W127" i="1"/>
  <c r="AF127" i="1"/>
  <c r="Y127" i="1"/>
  <c r="Z127" i="1"/>
  <c r="X127" i="1"/>
  <c r="L126" i="1" l="1"/>
  <c r="AF126" i="1"/>
  <c r="M126" i="1"/>
  <c r="Z126" i="1"/>
  <c r="R155" i="1"/>
  <c r="R126" i="1"/>
  <c r="Y126" i="1"/>
  <c r="H126" i="1" l="1"/>
  <c r="W126" i="1" l="1"/>
  <c r="X126" i="1" l="1"/>
  <c r="J102" i="1" l="1"/>
  <c r="W229" i="1" l="1"/>
  <c r="J152" i="1" l="1"/>
  <c r="T155" i="1" l="1"/>
  <c r="X223" i="1" l="1"/>
  <c r="I212" i="1" l="1"/>
  <c r="J212" i="1" s="1"/>
  <c r="Y61" i="1" l="1"/>
  <c r="M222" i="1" l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L222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L218" i="1"/>
  <c r="L219" i="1"/>
  <c r="O233" i="1" l="1"/>
  <c r="O235" i="1" s="1"/>
  <c r="V233" i="1"/>
  <c r="V235" i="1" s="1"/>
  <c r="M233" i="1"/>
  <c r="M235" i="1" s="1"/>
  <c r="L233" i="1"/>
  <c r="L235" i="1" s="1"/>
  <c r="H229" i="1"/>
  <c r="R227" i="1" l="1"/>
  <c r="P227" i="1" l="1"/>
  <c r="W227" i="1" l="1"/>
  <c r="I263" i="1" l="1"/>
  <c r="I257" i="1"/>
  <c r="I255" i="1"/>
  <c r="I253" i="1"/>
  <c r="I252" i="1"/>
  <c r="I251" i="1"/>
  <c r="I250" i="1"/>
  <c r="I249" i="1"/>
  <c r="I241" i="1"/>
  <c r="I240" i="1"/>
  <c r="I239" i="1"/>
  <c r="I238" i="1"/>
  <c r="I237" i="1"/>
  <c r="I234" i="1"/>
  <c r="AF233" i="1"/>
  <c r="AF235" i="1" s="1"/>
  <c r="AE233" i="1"/>
  <c r="AE235" i="1" s="1"/>
  <c r="AD233" i="1"/>
  <c r="AD235" i="1" s="1"/>
  <c r="AC233" i="1"/>
  <c r="AC235" i="1" s="1"/>
  <c r="AB233" i="1"/>
  <c r="AB235" i="1" s="1"/>
  <c r="AA233" i="1"/>
  <c r="AA235" i="1" s="1"/>
  <c r="Z233" i="1"/>
  <c r="Z235" i="1" s="1"/>
  <c r="Y233" i="1"/>
  <c r="Y235" i="1" s="1"/>
  <c r="X233" i="1"/>
  <c r="X235" i="1" s="1"/>
  <c r="W233" i="1"/>
  <c r="W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I232" i="1"/>
  <c r="H231" i="1"/>
  <c r="I230" i="1"/>
  <c r="I231" i="1" s="1"/>
  <c r="I228" i="1"/>
  <c r="I229" i="1" s="1"/>
  <c r="AA227" i="1"/>
  <c r="V227" i="1"/>
  <c r="O227" i="1"/>
  <c r="I225" i="1"/>
  <c r="J225" i="1" s="1"/>
  <c r="I226" i="1"/>
  <c r="J226" i="1" s="1"/>
  <c r="AF223" i="1"/>
  <c r="AE223" i="1"/>
  <c r="AD223" i="1"/>
  <c r="AC223" i="1"/>
  <c r="AB223" i="1"/>
  <c r="AA223" i="1"/>
  <c r="Z223" i="1"/>
  <c r="Y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H222" i="1"/>
  <c r="I221" i="1"/>
  <c r="J221" i="1" s="1"/>
  <c r="I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H218" i="1"/>
  <c r="I217" i="1"/>
  <c r="J217" i="1" s="1"/>
  <c r="I216" i="1"/>
  <c r="I218" i="1" s="1"/>
  <c r="I213" i="1"/>
  <c r="J213" i="1" s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H211" i="1"/>
  <c r="I210" i="1"/>
  <c r="J210" i="1" s="1"/>
  <c r="I209" i="1"/>
  <c r="J209" i="1" s="1"/>
  <c r="I208" i="1"/>
  <c r="J207" i="1"/>
  <c r="J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H205" i="1"/>
  <c r="I204" i="1"/>
  <c r="I202" i="1"/>
  <c r="J202" i="1" s="1"/>
  <c r="I200" i="1"/>
  <c r="I186" i="1"/>
  <c r="J186" i="1" s="1"/>
  <c r="AE185" i="1"/>
  <c r="J184" i="1"/>
  <c r="J183" i="1"/>
  <c r="AB182" i="1"/>
  <c r="H182" i="1"/>
  <c r="I181" i="1"/>
  <c r="J181" i="1" s="1"/>
  <c r="I180" i="1"/>
  <c r="J180" i="1" s="1"/>
  <c r="H179" i="1"/>
  <c r="I178" i="1"/>
  <c r="J178" i="1" s="1"/>
  <c r="I177" i="1"/>
  <c r="J177" i="1" s="1"/>
  <c r="P173" i="1"/>
  <c r="I172" i="1"/>
  <c r="I171" i="1"/>
  <c r="J171" i="1" s="1"/>
  <c r="I169" i="1"/>
  <c r="I168" i="1"/>
  <c r="N159" i="1"/>
  <c r="H159" i="1"/>
  <c r="I158" i="1"/>
  <c r="J158" i="1" s="1"/>
  <c r="I157" i="1"/>
  <c r="J157" i="1" s="1"/>
  <c r="AF154" i="1"/>
  <c r="AE154" i="1"/>
  <c r="AD154" i="1"/>
  <c r="AB154" i="1"/>
  <c r="AA154" i="1"/>
  <c r="Z154" i="1"/>
  <c r="Y154" i="1"/>
  <c r="V154" i="1"/>
  <c r="T154" i="1"/>
  <c r="H154" i="1"/>
  <c r="T151" i="1"/>
  <c r="J150" i="1"/>
  <c r="I146" i="1"/>
  <c r="AE145" i="1"/>
  <c r="H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H144" i="1"/>
  <c r="I143" i="1"/>
  <c r="I144" i="1" s="1"/>
  <c r="J142" i="1"/>
  <c r="I137" i="1"/>
  <c r="I138" i="1" s="1"/>
  <c r="I141" i="1" s="1"/>
  <c r="I134" i="1"/>
  <c r="J134" i="1" s="1"/>
  <c r="H128" i="1"/>
  <c r="I124" i="1"/>
  <c r="J124" i="1" s="1"/>
  <c r="I122" i="1"/>
  <c r="J122" i="1" s="1"/>
  <c r="I121" i="1"/>
  <c r="J121" i="1" s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H120" i="1"/>
  <c r="I116" i="1"/>
  <c r="J116" i="1" s="1"/>
  <c r="I114" i="1"/>
  <c r="J114" i="1" s="1"/>
  <c r="I113" i="1"/>
  <c r="L112" i="1"/>
  <c r="H112" i="1"/>
  <c r="I109" i="1"/>
  <c r="I108" i="1"/>
  <c r="J108" i="1" s="1"/>
  <c r="I107" i="1"/>
  <c r="J107" i="1" s="1"/>
  <c r="I106" i="1"/>
  <c r="J106" i="1" s="1"/>
  <c r="H104" i="1"/>
  <c r="J91" i="1"/>
  <c r="I90" i="1"/>
  <c r="J90" i="1" s="1"/>
  <c r="J88" i="1"/>
  <c r="I87" i="1"/>
  <c r="F87" i="1" s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J84" i="1"/>
  <c r="I83" i="1"/>
  <c r="J82" i="1"/>
  <c r="I81" i="1"/>
  <c r="I80" i="1"/>
  <c r="I79" i="1"/>
  <c r="I78" i="1"/>
  <c r="I77" i="1"/>
  <c r="I76" i="1"/>
  <c r="F76" i="1" s="1"/>
  <c r="I75" i="1"/>
  <c r="F75" i="1" s="1"/>
  <c r="I74" i="1"/>
  <c r="I73" i="1"/>
  <c r="F73" i="1" s="1"/>
  <c r="I72" i="1"/>
  <c r="F72" i="1" s="1"/>
  <c r="I71" i="1"/>
  <c r="I70" i="1"/>
  <c r="F70" i="1" s="1"/>
  <c r="I69" i="1"/>
  <c r="F69" i="1" s="1"/>
  <c r="I68" i="1"/>
  <c r="F68" i="1" s="1"/>
  <c r="I67" i="1"/>
  <c r="F67" i="1" s="1"/>
  <c r="I66" i="1"/>
  <c r="F66" i="1" s="1"/>
  <c r="H65" i="1"/>
  <c r="I63" i="1"/>
  <c r="F63" i="1" s="1"/>
  <c r="I62" i="1"/>
  <c r="F62" i="1" s="1"/>
  <c r="AF61" i="1"/>
  <c r="AE61" i="1"/>
  <c r="AD61" i="1"/>
  <c r="AA61" i="1"/>
  <c r="Z61" i="1"/>
  <c r="W61" i="1"/>
  <c r="V61" i="1"/>
  <c r="U61" i="1"/>
  <c r="T61" i="1"/>
  <c r="S61" i="1"/>
  <c r="R61" i="1"/>
  <c r="Q61" i="1"/>
  <c r="P61" i="1"/>
  <c r="N61" i="1"/>
  <c r="M61" i="1"/>
  <c r="L61" i="1"/>
  <c r="H61" i="1"/>
  <c r="I60" i="1"/>
  <c r="F60" i="1" s="1"/>
  <c r="I59" i="1"/>
  <c r="F59" i="1" s="1"/>
  <c r="I58" i="1"/>
  <c r="F58" i="1" s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H57" i="1"/>
  <c r="I56" i="1"/>
  <c r="F56" i="1" s="1"/>
  <c r="I55" i="1"/>
  <c r="F55" i="1" s="1"/>
  <c r="F54" i="1"/>
  <c r="F53" i="1"/>
  <c r="I52" i="1"/>
  <c r="F52" i="1" s="1"/>
  <c r="I51" i="1"/>
  <c r="F51" i="1" s="1"/>
  <c r="I46" i="1"/>
  <c r="F46" i="1" s="1"/>
  <c r="I45" i="1"/>
  <c r="F45" i="1" s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H44" i="1"/>
  <c r="I43" i="1"/>
  <c r="F43" i="1" s="1"/>
  <c r="AK42" i="1"/>
  <c r="I41" i="1"/>
  <c r="F41" i="1" s="1"/>
  <c r="I40" i="1"/>
  <c r="F40" i="1" s="1"/>
  <c r="I38" i="1"/>
  <c r="F38" i="1" s="1"/>
  <c r="I37" i="1"/>
  <c r="F37" i="1" s="1"/>
  <c r="I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I33" i="1"/>
  <c r="F33" i="1" s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H32" i="1"/>
  <c r="I31" i="1"/>
  <c r="F31" i="1" s="1"/>
  <c r="J30" i="1"/>
  <c r="I28" i="1"/>
  <c r="I27" i="1"/>
  <c r="H26" i="1"/>
  <c r="H24" i="1"/>
  <c r="I23" i="1"/>
  <c r="F23" i="1" s="1"/>
  <c r="I19" i="1"/>
  <c r="H17" i="1"/>
  <c r="I16" i="1"/>
  <c r="F16" i="1" s="1"/>
  <c r="I15" i="1"/>
  <c r="F15" i="1" s="1"/>
  <c r="I14" i="1"/>
  <c r="F14" i="1" s="1"/>
  <c r="I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I8" i="1"/>
  <c r="J78" i="1" l="1"/>
  <c r="F78" i="1"/>
  <c r="J83" i="1"/>
  <c r="F83" i="1"/>
  <c r="J80" i="1"/>
  <c r="F80" i="1"/>
  <c r="J81" i="1"/>
  <c r="F81" i="1"/>
  <c r="AK19" i="1"/>
  <c r="F19" i="1"/>
  <c r="AK27" i="1"/>
  <c r="C27" i="1" s="1"/>
  <c r="F27" i="1"/>
  <c r="F71" i="1"/>
  <c r="T281" i="1"/>
  <c r="AB281" i="1"/>
  <c r="P281" i="1"/>
  <c r="U281" i="1"/>
  <c r="Y281" i="1"/>
  <c r="AC281" i="1"/>
  <c r="N281" i="1"/>
  <c r="W281" i="1"/>
  <c r="AE281" i="1"/>
  <c r="O281" i="1"/>
  <c r="X281" i="1"/>
  <c r="AF281" i="1"/>
  <c r="Q281" i="1"/>
  <c r="V281" i="1"/>
  <c r="Z281" i="1"/>
  <c r="AD281" i="1"/>
  <c r="R281" i="1"/>
  <c r="AA281" i="1"/>
  <c r="S281" i="1"/>
  <c r="AK10" i="1"/>
  <c r="F10" i="1"/>
  <c r="F8" i="1"/>
  <c r="AK8" i="1"/>
  <c r="AL8" i="1" s="1"/>
  <c r="J74" i="1"/>
  <c r="F74" i="1"/>
  <c r="J79" i="1"/>
  <c r="F79" i="1"/>
  <c r="AK35" i="1"/>
  <c r="F35" i="1"/>
  <c r="AK28" i="1"/>
  <c r="AL28" i="1" s="1"/>
  <c r="D28" i="1" s="1"/>
  <c r="F28" i="1"/>
  <c r="J77" i="1"/>
  <c r="F77" i="1"/>
  <c r="C42" i="1"/>
  <c r="AL42" i="1"/>
  <c r="D42" i="1" s="1"/>
  <c r="AL10" i="1"/>
  <c r="C10" i="1"/>
  <c r="C19" i="1"/>
  <c r="AL19" i="1"/>
  <c r="D19" i="1" s="1"/>
  <c r="J15" i="1"/>
  <c r="AK15" i="1"/>
  <c r="J23" i="1"/>
  <c r="AK23" i="1"/>
  <c r="J37" i="1"/>
  <c r="AK37" i="1"/>
  <c r="J63" i="1"/>
  <c r="AK63" i="1"/>
  <c r="J70" i="1"/>
  <c r="AK70" i="1"/>
  <c r="AK74" i="1"/>
  <c r="J75" i="1"/>
  <c r="AK75" i="1"/>
  <c r="J31" i="1"/>
  <c r="AK31" i="1"/>
  <c r="J47" i="1"/>
  <c r="AK47" i="1"/>
  <c r="J66" i="1"/>
  <c r="AK66" i="1"/>
  <c r="J68" i="1"/>
  <c r="AK68" i="1"/>
  <c r="J72" i="1"/>
  <c r="AK72" i="1"/>
  <c r="J16" i="1"/>
  <c r="AK16" i="1"/>
  <c r="J43" i="1"/>
  <c r="AK43" i="1"/>
  <c r="J41" i="1"/>
  <c r="AK41" i="1"/>
  <c r="C41" i="1" s="1"/>
  <c r="J48" i="1"/>
  <c r="AK48" i="1"/>
  <c r="J69" i="1"/>
  <c r="AK69" i="1"/>
  <c r="J73" i="1"/>
  <c r="AK73" i="1"/>
  <c r="J55" i="1"/>
  <c r="AK55" i="1"/>
  <c r="J59" i="1"/>
  <c r="AK59" i="1"/>
  <c r="J52" i="1"/>
  <c r="AK52" i="1"/>
  <c r="J56" i="1"/>
  <c r="AK56" i="1"/>
  <c r="J60" i="1"/>
  <c r="AK60" i="1"/>
  <c r="J53" i="1"/>
  <c r="AK53" i="1"/>
  <c r="J54" i="1"/>
  <c r="AK54" i="1"/>
  <c r="J58" i="1"/>
  <c r="AK58" i="1"/>
  <c r="J62" i="1"/>
  <c r="AK62" i="1"/>
  <c r="J71" i="1"/>
  <c r="AK71" i="1"/>
  <c r="J67" i="1"/>
  <c r="AK67" i="1"/>
  <c r="J51" i="1"/>
  <c r="AK51" i="1"/>
  <c r="J46" i="1"/>
  <c r="AK46" i="1"/>
  <c r="J45" i="1"/>
  <c r="AK45" i="1"/>
  <c r="J40" i="1"/>
  <c r="AK40" i="1"/>
  <c r="J38" i="1"/>
  <c r="AK38" i="1"/>
  <c r="J33" i="1"/>
  <c r="AK33" i="1"/>
  <c r="J14" i="1"/>
  <c r="AK14" i="1"/>
  <c r="I164" i="1"/>
  <c r="J164" i="1" s="1"/>
  <c r="I11" i="1"/>
  <c r="F11" i="1" s="1"/>
  <c r="J10" i="1"/>
  <c r="J8" i="1"/>
  <c r="I13" i="1"/>
  <c r="J28" i="1"/>
  <c r="I36" i="1"/>
  <c r="F36" i="1" s="1"/>
  <c r="J35" i="1"/>
  <c r="J20" i="1"/>
  <c r="J26" i="1" s="1"/>
  <c r="I22" i="1"/>
  <c r="F22" i="1" s="1"/>
  <c r="I165" i="1"/>
  <c r="J139" i="1"/>
  <c r="I173" i="1"/>
  <c r="J173" i="1" s="1"/>
  <c r="J169" i="1"/>
  <c r="I130" i="1"/>
  <c r="J130" i="1" s="1"/>
  <c r="I179" i="1"/>
  <c r="J179" i="1" s="1"/>
  <c r="I155" i="1"/>
  <c r="J155" i="1" s="1"/>
  <c r="I126" i="1"/>
  <c r="J126" i="1" s="1"/>
  <c r="J172" i="1"/>
  <c r="J168" i="1"/>
  <c r="I205" i="1"/>
  <c r="J205" i="1" s="1"/>
  <c r="J204" i="1"/>
  <c r="I149" i="1"/>
  <c r="J113" i="1"/>
  <c r="I127" i="1"/>
  <c r="J127" i="1" s="1"/>
  <c r="J105" i="1"/>
  <c r="J104" i="1"/>
  <c r="I120" i="1"/>
  <c r="J120" i="1" s="1"/>
  <c r="J119" i="1"/>
  <c r="J112" i="1"/>
  <c r="J111" i="1"/>
  <c r="J153" i="1"/>
  <c r="I201" i="1"/>
  <c r="J201" i="1" s="1"/>
  <c r="J200" i="1"/>
  <c r="J214" i="1"/>
  <c r="I17" i="1"/>
  <c r="I9" i="1"/>
  <c r="I24" i="1"/>
  <c r="F24" i="1" s="1"/>
  <c r="I44" i="1"/>
  <c r="F44" i="1" s="1"/>
  <c r="I182" i="1"/>
  <c r="J182" i="1" s="1"/>
  <c r="J7" i="1"/>
  <c r="I32" i="1"/>
  <c r="F32" i="1" s="1"/>
  <c r="J12" i="1"/>
  <c r="I34" i="1"/>
  <c r="F34" i="1" s="1"/>
  <c r="I61" i="1"/>
  <c r="J143" i="1"/>
  <c r="I159" i="1"/>
  <c r="J159" i="1" s="1"/>
  <c r="J230" i="1"/>
  <c r="I39" i="1"/>
  <c r="F39" i="1" s="1"/>
  <c r="I185" i="1"/>
  <c r="J185" i="1" s="1"/>
  <c r="I223" i="1"/>
  <c r="J223" i="1" s="1"/>
  <c r="J228" i="1"/>
  <c r="J231" i="1"/>
  <c r="H233" i="1"/>
  <c r="I64" i="1"/>
  <c r="F64" i="1" s="1"/>
  <c r="I145" i="1"/>
  <c r="J145" i="1" s="1"/>
  <c r="I170" i="1"/>
  <c r="J170" i="1" s="1"/>
  <c r="I128" i="1"/>
  <c r="J128" i="1" s="1"/>
  <c r="I154" i="1"/>
  <c r="J154" i="1" s="1"/>
  <c r="I65" i="1"/>
  <c r="I57" i="1"/>
  <c r="J42" i="1"/>
  <c r="J275" i="1" s="1"/>
  <c r="I86" i="1"/>
  <c r="F86" i="1" s="1"/>
  <c r="J224" i="1"/>
  <c r="I227" i="1"/>
  <c r="J227" i="1" s="1"/>
  <c r="I219" i="1"/>
  <c r="J219" i="1" s="1"/>
  <c r="J220" i="1"/>
  <c r="I222" i="1"/>
  <c r="J222" i="1" s="1"/>
  <c r="I211" i="1"/>
  <c r="J211" i="1" s="1"/>
  <c r="J216" i="1"/>
  <c r="J218" i="1"/>
  <c r="AL27" i="1" l="1"/>
  <c r="D27" i="1" s="1"/>
  <c r="AK17" i="1"/>
  <c r="F17" i="1"/>
  <c r="C35" i="1"/>
  <c r="AL35" i="1"/>
  <c r="D35" i="1" s="1"/>
  <c r="T280" i="1"/>
  <c r="AA280" i="1"/>
  <c r="Z280" i="1"/>
  <c r="F65" i="1"/>
  <c r="W280" i="1"/>
  <c r="AC280" i="1"/>
  <c r="AG280" i="1"/>
  <c r="Y280" i="1"/>
  <c r="L280" i="1"/>
  <c r="R280" i="1"/>
  <c r="V280" i="1"/>
  <c r="N280" i="1"/>
  <c r="AD280" i="1"/>
  <c r="Q280" i="1"/>
  <c r="P280" i="1"/>
  <c r="AE280" i="1"/>
  <c r="AB280" i="1"/>
  <c r="U280" i="1"/>
  <c r="S280" i="1"/>
  <c r="M280" i="1"/>
  <c r="AF280" i="1"/>
  <c r="X280" i="1"/>
  <c r="O280" i="1"/>
  <c r="C8" i="1"/>
  <c r="AK9" i="1"/>
  <c r="C9" i="1" s="1"/>
  <c r="F9" i="1"/>
  <c r="C28" i="1"/>
  <c r="AK61" i="1"/>
  <c r="C61" i="1" s="1"/>
  <c r="F61" i="1"/>
  <c r="J13" i="1"/>
  <c r="AK13" i="1"/>
  <c r="AL13" i="1" s="1"/>
  <c r="F13" i="1"/>
  <c r="AK57" i="1"/>
  <c r="C57" i="1" s="1"/>
  <c r="F57" i="1"/>
  <c r="J9" i="1"/>
  <c r="AL33" i="1"/>
  <c r="D33" i="1" s="1"/>
  <c r="C33" i="1"/>
  <c r="AL40" i="1"/>
  <c r="D40" i="1" s="1"/>
  <c r="C40" i="1"/>
  <c r="AL46" i="1"/>
  <c r="D46" i="1" s="1"/>
  <c r="C46" i="1"/>
  <c r="C67" i="1"/>
  <c r="AL67" i="1"/>
  <c r="AL62" i="1"/>
  <c r="C62" i="1"/>
  <c r="AL54" i="1"/>
  <c r="C54" i="1"/>
  <c r="C60" i="1"/>
  <c r="AL60" i="1"/>
  <c r="C52" i="1"/>
  <c r="AL52" i="1"/>
  <c r="AL55" i="1"/>
  <c r="C55" i="1"/>
  <c r="AL69" i="1"/>
  <c r="C69" i="1"/>
  <c r="AL48" i="1"/>
  <c r="D48" i="1" s="1"/>
  <c r="C48" i="1"/>
  <c r="C43" i="1"/>
  <c r="AL43" i="1"/>
  <c r="D43" i="1" s="1"/>
  <c r="AL72" i="1"/>
  <c r="C72" i="1"/>
  <c r="AL66" i="1"/>
  <c r="C66" i="1"/>
  <c r="C31" i="1"/>
  <c r="AL31" i="1"/>
  <c r="AL74" i="1"/>
  <c r="C74" i="1"/>
  <c r="AL37" i="1"/>
  <c r="D37" i="1" s="1"/>
  <c r="C37" i="1"/>
  <c r="C15" i="1"/>
  <c r="AL15" i="1"/>
  <c r="D15" i="1" s="1"/>
  <c r="C14" i="1"/>
  <c r="AL14" i="1"/>
  <c r="AL38" i="1"/>
  <c r="D38" i="1" s="1"/>
  <c r="C38" i="1"/>
  <c r="AL45" i="1"/>
  <c r="C45" i="1"/>
  <c r="AL51" i="1"/>
  <c r="C51" i="1"/>
  <c r="C71" i="1"/>
  <c r="AL71" i="1"/>
  <c r="AL58" i="1"/>
  <c r="C58" i="1"/>
  <c r="C53" i="1"/>
  <c r="AL53" i="1"/>
  <c r="AL56" i="1"/>
  <c r="C56" i="1"/>
  <c r="AL59" i="1"/>
  <c r="C59" i="1"/>
  <c r="AL73" i="1"/>
  <c r="C73" i="1"/>
  <c r="AL41" i="1"/>
  <c r="D41" i="1" s="1"/>
  <c r="AL16" i="1"/>
  <c r="D16" i="1" s="1"/>
  <c r="C16" i="1"/>
  <c r="AL68" i="1"/>
  <c r="C68" i="1"/>
  <c r="C47" i="1"/>
  <c r="AL47" i="1"/>
  <c r="D47" i="1" s="1"/>
  <c r="C75" i="1"/>
  <c r="AL75" i="1"/>
  <c r="C70" i="1"/>
  <c r="AL70" i="1"/>
  <c r="AL63" i="1"/>
  <c r="C63" i="1"/>
  <c r="C23" i="1"/>
  <c r="AL23" i="1"/>
  <c r="D23" i="1" s="1"/>
  <c r="AL17" i="1"/>
  <c r="D17" i="1" s="1"/>
  <c r="C17" i="1"/>
  <c r="J32" i="1"/>
  <c r="AK32" i="1"/>
  <c r="J24" i="1"/>
  <c r="AK24" i="1"/>
  <c r="AK22" i="1"/>
  <c r="J22" i="1"/>
  <c r="J11" i="1"/>
  <c r="AK11" i="1"/>
  <c r="J65" i="1"/>
  <c r="AK65" i="1"/>
  <c r="J64" i="1"/>
  <c r="AK64" i="1"/>
  <c r="J44" i="1"/>
  <c r="AK44" i="1"/>
  <c r="J39" i="1"/>
  <c r="AK39" i="1"/>
  <c r="J36" i="1"/>
  <c r="AK36" i="1"/>
  <c r="J34" i="1"/>
  <c r="AK34" i="1"/>
  <c r="J29" i="1"/>
  <c r="AK29" i="1"/>
  <c r="I166" i="1"/>
  <c r="J166" i="1" s="1"/>
  <c r="J165" i="1"/>
  <c r="I151" i="1"/>
  <c r="J151" i="1" s="1"/>
  <c r="J138" i="1"/>
  <c r="I140" i="1"/>
  <c r="J140" i="1" s="1"/>
  <c r="I92" i="1"/>
  <c r="I93" i="1" s="1"/>
  <c r="J93" i="1" s="1"/>
  <c r="I233" i="1"/>
  <c r="AL9" i="1" l="1"/>
  <c r="AL61" i="1"/>
  <c r="AL57" i="1"/>
  <c r="C13" i="1"/>
  <c r="AL36" i="1"/>
  <c r="D36" i="1" s="1"/>
  <c r="C36" i="1"/>
  <c r="AL44" i="1"/>
  <c r="D44" i="1" s="1"/>
  <c r="C44" i="1"/>
  <c r="C65" i="1"/>
  <c r="AL65" i="1"/>
  <c r="AL32" i="1"/>
  <c r="D32" i="1" s="1"/>
  <c r="C32" i="1"/>
  <c r="AL29" i="1"/>
  <c r="D29" i="1" s="1"/>
  <c r="C29" i="1"/>
  <c r="C22" i="1"/>
  <c r="AL22" i="1"/>
  <c r="C34" i="1"/>
  <c r="AL34" i="1"/>
  <c r="D34" i="1" s="1"/>
  <c r="C39" i="1"/>
  <c r="AL39" i="1"/>
  <c r="D39" i="1" s="1"/>
  <c r="C64" i="1"/>
  <c r="AL64" i="1"/>
  <c r="C11" i="1"/>
  <c r="AL11" i="1"/>
  <c r="AL24" i="1"/>
  <c r="D24" i="1" s="1"/>
  <c r="C24" i="1"/>
  <c r="I235" i="1"/>
  <c r="J235" i="1" s="1"/>
  <c r="J233" i="1"/>
</calcChain>
</file>

<file path=xl/sharedStrings.xml><?xml version="1.0" encoding="utf-8"?>
<sst xmlns="http://schemas.openxmlformats.org/spreadsheetml/2006/main" count="281" uniqueCount="224">
  <si>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</si>
  <si>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</si>
  <si>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</si>
  <si>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</si>
  <si>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</si>
  <si>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</si>
  <si>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</si>
  <si>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</si>
  <si>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</si>
  <si>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</si>
  <si>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</si>
  <si>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</si>
  <si>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</si>
  <si>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</si>
  <si>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</si>
  <si>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</si>
  <si>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</si>
  <si>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</si>
  <si>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</si>
  <si>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</si>
  <si>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</si>
  <si>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</si>
  <si>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</si>
  <si>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</si>
  <si>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</si>
  <si>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</si>
  <si>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</si>
  <si>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</si>
  <si>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</si>
  <si>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</si>
  <si>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</si>
  <si>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</si>
  <si>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</si>
  <si>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</si>
  <si>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</si>
  <si>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</si>
  <si>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</si>
  <si>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</si>
  <si>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</si>
  <si>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</si>
  <si>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</si>
  <si>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</si>
  <si>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</si>
  <si>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</si>
  <si>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</si>
  <si>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</si>
  <si>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</si>
  <si>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</si>
  <si>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</si>
  <si>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</si>
  <si>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</si>
  <si>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</si>
  <si>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</si>
  <si>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</si>
  <si>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</si>
  <si>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</si>
  <si>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</si>
  <si>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</si>
  <si>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</si>
  <si>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</si>
  <si>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</si>
  <si>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</si>
  <si>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</si>
  <si>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</si>
  <si>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</si>
  <si>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</si>
  <si>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</si>
  <si>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</si>
  <si>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</si>
  <si>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</si>
  <si>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</si>
  <si>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</si>
  <si>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</si>
  <si>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</si>
  <si>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</si>
  <si>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</si>
  <si>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</si>
  <si>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</si>
  <si>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</si>
  <si>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</si>
  <si>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</si>
  <si>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</si>
  <si>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</si>
  <si>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</si>
  <si>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</si>
  <si>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</si>
  <si>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</si>
  <si>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</si>
  <si>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</si>
  <si>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</si>
  <si>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</si>
  <si>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</si>
  <si>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</si>
  <si>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</si>
  <si>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</si>
  <si>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</si>
  <si>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</si>
  <si>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</si>
  <si>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</si>
  <si>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</si>
  <si>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</si>
  <si>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</si>
  <si>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</si>
  <si>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</si>
  <si>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</si>
  <si>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</si>
  <si>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</si>
  <si>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</si>
  <si>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</si>
  <si>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</si>
  <si>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</si>
  <si>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</si>
  <si>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</si>
  <si>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</si>
  <si>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</si>
  <si>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</si>
  <si>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</si>
  <si>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</si>
  <si>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</si>
  <si>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</si>
  <si>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</si>
  <si>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</si>
  <si>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</si>
  <si>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</si>
  <si>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</si>
  <si>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</si>
  <si>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</si>
  <si>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</si>
  <si>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</si>
  <si>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</si>
  <si>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</si>
  <si>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</si>
  <si>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</si>
  <si>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</si>
  <si>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</si>
  <si>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</si>
  <si>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</si>
  <si>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</si>
  <si>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</si>
  <si>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</si>
  <si>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</si>
  <si>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</si>
  <si>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</si>
  <si>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</si>
  <si>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</si>
  <si>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</si>
  <si>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</si>
  <si>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</si>
  <si>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</si>
  <si>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</si>
  <si>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</si>
  <si>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</si>
  <si>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</si>
  <si>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</si>
  <si>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</si>
  <si>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</si>
  <si>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</si>
  <si>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</si>
  <si>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</si>
  <si>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</si>
  <si>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</si>
  <si>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</si>
  <si>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</si>
  <si>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</si>
  <si>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</si>
  <si>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</si>
  <si>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</si>
  <si>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</si>
  <si>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</si>
  <si>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</si>
  <si>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</si>
  <si>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</si>
  <si>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</si>
  <si>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</si>
  <si>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</si>
  <si>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</si>
  <si>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</si>
  <si>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</si>
  <si>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</si>
  <si>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</si>
  <si>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</si>
  <si>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</si>
  <si>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</si>
  <si>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</si>
  <si>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</si>
  <si>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</si>
  <si>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</si>
  <si>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</si>
  <si>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</si>
  <si>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</si>
  <si>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</si>
  <si>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</si>
  <si>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</si>
  <si>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</si>
  <si>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</si>
  <si>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</si>
  <si>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</si>
  <si>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</si>
  <si>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</si>
  <si>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</si>
  <si>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</si>
  <si>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</si>
  <si>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</si>
  <si>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</si>
  <si>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</si>
  <si>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</si>
  <si>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</si>
  <si>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</si>
  <si>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</si>
  <si>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</si>
  <si>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</si>
  <si>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</si>
  <si>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</si>
  <si>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</si>
  <si>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</si>
  <si>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</si>
  <si>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</si>
  <si>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>неделя</t>
  </si>
  <si>
    <t>темп</t>
  </si>
  <si>
    <t xml:space="preserve">         овес</t>
  </si>
  <si>
    <t>22 апреля</t>
  </si>
  <si>
    <t>доля в республиканском севе</t>
  </si>
  <si>
    <t>кукуруза на зерно</t>
  </si>
  <si>
    <t>Информация о сельскохозяйственных работах по состоянию на 14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</si>
</sst>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0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0" fontId="6" fillId="0" borderId="12" xfId="0" applyFont="1" applyFill="1" applyBorder="1" applyAlignment="1">
      <alignment horizontal="center" vertical="center" wrapText="1"/>
    </xf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0" fontId="11" fillId="0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 vertical="center" wrapText="1"/>
    </xf>
    <xf numFmtId="2" fontId="8" fillId="0" borderId="3" xfId="0" applyNumberFormat="1" applyFont="1" applyFill="1" applyBorder="1" applyAlignment="1">
      <alignment horizontal="lef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3" fontId="8" fillId="5" borderId="3" xfId="0" applyNumberFormat="1" applyFont="1" applyFill="1" applyBorder="1" applyAlignment="1">
      <alignment horizontal="left" vertical="center" wrapText="1"/>
    </xf>
    <xf numFmtId="2" fontId="8" fillId="5" borderId="3" xfId="0" applyNumberFormat="1" applyFont="1" applyFill="1" applyBorder="1" applyAlignment="1">
      <alignment horizontal="left" vertical="center" wrapText="1"/>
    </xf>
    <xf numFmtId="2" fontId="8" fillId="5" borderId="2" xfId="0" applyNumberFormat="1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16" fontId="6" fillId="0" borderId="9" xfId="0" applyNumberFormat="1" applyFont="1" applyFill="1" applyBorder="1" applyAlignment="1">
      <alignment horizontal="center" vertical="center"/>
    </xf>
    <xf numFmtId="16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P287"/>
  <sheetViews>
    <sheetView tabSelected="1" view="pageBreakPreview" topLeftCell="A2" zoomScale="50" zoomScaleNormal="60" zoomScaleSheetLayoutView="50" zoomScalePageLayoutView="82" workbookViewId="0">
      <pane xSplit="9" ySplit="5" topLeftCell="J7" activePane="bottomRight" state="frozen"/>
      <selection activeCell="A2" sqref="A2"/>
      <selection pane="topRight" activeCell="F2" sqref="F2"/>
      <selection pane="bottomLeft" activeCell="A7" sqref="A7"/>
      <selection pane="bottomRight" activeCell="N293" sqref="N293"/>
    </sheetView>
  </sheetViews>
  <sheetFormatPr defaultColWidth="9.140625" defaultRowHeight="16.5" outlineLevelRow="1" x14ac:dyDescent="0.25"/>
  <cols>
    <col min="1" max="1" width="102.85546875" style="71" customWidth="1"/>
    <col min="2" max="2" width="13.5703125" style="1" hidden="1" customWidth="1"/>
    <col min="3" max="3" width="14.7109375" style="1" hidden="1" customWidth="1"/>
    <col min="4" max="4" width="12.140625" style="1" hidden="1" customWidth="1"/>
    <col min="5" max="5" width="22.42578125" style="1" hidden="1" customWidth="1"/>
    <col min="6" max="6" width="17.85546875" style="1" hidden="1" customWidth="1"/>
    <col min="7" max="7" width="12.140625" style="1" hidden="1" customWidth="1"/>
    <col min="8" max="8" width="14.42578125" style="2" customWidth="1"/>
    <col min="9" max="9" width="15.42578125" style="2" customWidth="1"/>
    <col min="10" max="10" width="14.85546875" style="2" customWidth="1"/>
    <col min="11" max="11" width="15" style="2" hidden="1" customWidth="1"/>
    <col min="12" max="15" width="13.7109375" style="1" customWidth="1"/>
    <col min="16" max="16" width="14" style="1" customWidth="1"/>
    <col min="17" max="20" width="13.7109375" style="1" customWidth="1"/>
    <col min="21" max="21" width="15.42578125" style="1" customWidth="1"/>
    <col min="22" max="23" width="13.7109375" style="1" customWidth="1"/>
    <col min="24" max="24" width="13.5703125" style="1" customWidth="1"/>
    <col min="25" max="32" width="13.7109375" style="1" customWidth="1"/>
    <col min="33" max="33" width="0.42578125" style="1" customWidth="1"/>
    <col min="34" max="34" width="9.140625" style="1" customWidth="1"/>
    <col min="35" max="35" width="9.140625" style="1" hidden="1" customWidth="1"/>
    <col min="36" max="36" width="9.140625" style="60" hidden="1" customWidth="1"/>
    <col min="37" max="37" width="10.5703125" style="60" hidden="1" customWidth="1"/>
    <col min="38" max="38" width="12.140625" style="1" hidden="1" customWidth="1"/>
    <col min="39" max="39" width="0" style="1" hidden="1" customWidth="1"/>
    <col min="40" max="16384" width="9.140625" style="1"/>
  </cols>
  <sheetData>
    <row r="1" spans="1:38" ht="26.25" hidden="1" x14ac:dyDescent="0.4">
      <c r="A1" s="1"/>
      <c r="AF1" s="3"/>
    </row>
    <row r="2" spans="1:38" s="4" customFormat="1" ht="29.25" customHeight="1" thickBot="1" x14ac:dyDescent="0.3">
      <c r="A2" s="189" t="s">
        <v>223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J2" s="108"/>
      <c r="AK2" s="108"/>
    </row>
    <row r="3" spans="1:38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 t="s">
        <v>2</v>
      </c>
      <c r="AF3" s="6"/>
      <c r="AJ3" s="108"/>
      <c r="AK3" s="108"/>
    </row>
    <row r="4" spans="1:38" s="2" customFormat="1" ht="17.25" customHeight="1" thickBot="1" x14ac:dyDescent="0.35">
      <c r="A4" s="186" t="s">
        <v>3</v>
      </c>
      <c r="B4" s="184">
        <v>45397</v>
      </c>
      <c r="C4" s="186" t="s">
        <v>217</v>
      </c>
      <c r="D4" s="186" t="s">
        <v>218</v>
      </c>
      <c r="E4" s="163"/>
      <c r="F4" s="163"/>
      <c r="G4" s="163"/>
      <c r="H4" s="191" t="s">
        <v>212</v>
      </c>
      <c r="I4" s="179" t="s">
        <v>213</v>
      </c>
      <c r="J4" s="179" t="s">
        <v>214</v>
      </c>
      <c r="K4" s="112"/>
      <c r="L4" s="194" t="s">
        <v>4</v>
      </c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6"/>
      <c r="AG4" s="2" t="s">
        <v>0</v>
      </c>
      <c r="AJ4" s="67"/>
      <c r="AK4" s="67"/>
    </row>
    <row r="5" spans="1:38" s="2" customFormat="1" ht="87" customHeight="1" x14ac:dyDescent="0.25">
      <c r="A5" s="187"/>
      <c r="B5" s="185"/>
      <c r="C5" s="187"/>
      <c r="D5" s="187"/>
      <c r="E5" s="164" t="s">
        <v>220</v>
      </c>
      <c r="F5" s="164" t="s">
        <v>217</v>
      </c>
      <c r="G5" s="164"/>
      <c r="H5" s="192"/>
      <c r="I5" s="180"/>
      <c r="J5" s="180"/>
      <c r="K5" s="182" t="s">
        <v>216</v>
      </c>
      <c r="L5" s="197" t="s">
        <v>5</v>
      </c>
      <c r="M5" s="197" t="s">
        <v>6</v>
      </c>
      <c r="N5" s="197" t="s">
        <v>7</v>
      </c>
      <c r="O5" s="197" t="s">
        <v>8</v>
      </c>
      <c r="P5" s="197" t="s">
        <v>9</v>
      </c>
      <c r="Q5" s="197" t="s">
        <v>10</v>
      </c>
      <c r="R5" s="197" t="s">
        <v>11</v>
      </c>
      <c r="S5" s="197" t="s">
        <v>12</v>
      </c>
      <c r="T5" s="197" t="s">
        <v>13</v>
      </c>
      <c r="U5" s="197" t="s">
        <v>14</v>
      </c>
      <c r="V5" s="197" t="s">
        <v>15</v>
      </c>
      <c r="W5" s="197" t="s">
        <v>16</v>
      </c>
      <c r="X5" s="197" t="s">
        <v>17</v>
      </c>
      <c r="Y5" s="197" t="s">
        <v>18</v>
      </c>
      <c r="Z5" s="197" t="s">
        <v>19</v>
      </c>
      <c r="AA5" s="197" t="s">
        <v>20</v>
      </c>
      <c r="AB5" s="197" t="s">
        <v>21</v>
      </c>
      <c r="AC5" s="197" t="s">
        <v>22</v>
      </c>
      <c r="AD5" s="197" t="s">
        <v>23</v>
      </c>
      <c r="AE5" s="197" t="s">
        <v>24</v>
      </c>
      <c r="AF5" s="197" t="s">
        <v>25</v>
      </c>
      <c r="AG5" s="167"/>
      <c r="AJ5" s="67"/>
      <c r="AK5" s="67" t="e">
        <f>+  неделя</f>
        <v>#NAME?</v>
      </c>
    </row>
    <row r="6" spans="1:38" s="2" customFormat="1" ht="69.75" customHeight="1" thickBot="1" x14ac:dyDescent="0.3">
      <c r="A6" s="190"/>
      <c r="B6" s="185"/>
      <c r="C6" s="188"/>
      <c r="D6" s="188"/>
      <c r="E6" s="164"/>
      <c r="F6" s="164"/>
      <c r="G6" s="164"/>
      <c r="H6" s="193"/>
      <c r="I6" s="181"/>
      <c r="J6" s="181"/>
      <c r="K6" s="183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67"/>
      <c r="AJ6" s="67"/>
      <c r="AK6" s="67"/>
    </row>
    <row r="7" spans="1:38" s="2" customFormat="1" ht="30" hidden="1" customHeight="1" x14ac:dyDescent="0.25">
      <c r="A7" s="7" t="s">
        <v>26</v>
      </c>
      <c r="B7" s="7">
        <f>AJ7</f>
        <v>0</v>
      </c>
      <c r="C7" s="129">
        <f>AK7</f>
        <v>48111</v>
      </c>
      <c r="D7" s="130"/>
      <c r="E7" s="165"/>
      <c r="F7" s="165"/>
      <c r="G7" s="165"/>
      <c r="H7" s="8">
        <v>48111</v>
      </c>
      <c r="I7" s="8">
        <f>SUM(L7:AF7)</f>
        <v>48111</v>
      </c>
      <c r="J7" s="15">
        <f>I7/H7</f>
        <v>1</v>
      </c>
      <c r="K7" s="115">
        <v>21</v>
      </c>
      <c r="L7" s="10">
        <v>2068</v>
      </c>
      <c r="M7" s="10">
        <v>1426</v>
      </c>
      <c r="N7" s="10">
        <v>3311</v>
      </c>
      <c r="O7" s="10">
        <v>3013</v>
      </c>
      <c r="P7" s="10">
        <v>1381</v>
      </c>
      <c r="Q7" s="10">
        <v>3235</v>
      </c>
      <c r="R7" s="10">
        <v>2215</v>
      </c>
      <c r="S7" s="10">
        <v>2793</v>
      </c>
      <c r="T7" s="10">
        <v>2281</v>
      </c>
      <c r="U7" s="10">
        <v>692</v>
      </c>
      <c r="V7" s="10">
        <v>1579</v>
      </c>
      <c r="W7" s="10">
        <v>1997</v>
      </c>
      <c r="X7" s="10">
        <v>2796</v>
      </c>
      <c r="Y7" s="10">
        <v>3011</v>
      </c>
      <c r="Z7" s="10">
        <v>3199</v>
      </c>
      <c r="AA7" s="10">
        <v>2334</v>
      </c>
      <c r="AB7" s="10">
        <v>2066</v>
      </c>
      <c r="AC7" s="10">
        <v>685</v>
      </c>
      <c r="AD7" s="10">
        <v>1885</v>
      </c>
      <c r="AE7" s="10">
        <v>3999</v>
      </c>
      <c r="AF7" s="10">
        <v>2145</v>
      </c>
      <c r="AJ7" s="67"/>
      <c r="AK7" s="119">
        <f>I7-AJ7</f>
        <v>48111</v>
      </c>
      <c r="AL7" s="2" t="e">
        <f>AK7/AJ7</f>
        <v>#DIV/0!</v>
      </c>
    </row>
    <row r="8" spans="1:38" s="12" customFormat="1" ht="30" hidden="1" customHeight="1" x14ac:dyDescent="0.25">
      <c r="A8" s="11" t="s">
        <v>27</v>
      </c>
      <c r="B8" s="7">
        <f t="shared" ref="B8:B71" si="0">AJ8</f>
        <v>0</v>
      </c>
      <c r="C8" s="129">
        <f t="shared" ref="C8:C71" si="1">AK8</f>
        <v>55236.36</v>
      </c>
      <c r="D8" s="130"/>
      <c r="E8" s="165">
        <v>54199</v>
      </c>
      <c r="F8" s="165">
        <f>I8-E8</f>
        <v>1037.3600000000006</v>
      </c>
      <c r="G8" s="165"/>
      <c r="H8" s="8">
        <v>54735</v>
      </c>
      <c r="I8" s="8">
        <f>SUM(L8:AF8)</f>
        <v>55236.36</v>
      </c>
      <c r="J8" s="15">
        <f>I8/H8</f>
        <v>1.0091597697999453</v>
      </c>
      <c r="K8" s="115">
        <v>21</v>
      </c>
      <c r="L8" s="10">
        <v>2068</v>
      </c>
      <c r="M8" s="10">
        <v>1883</v>
      </c>
      <c r="N8" s="10">
        <v>3390</v>
      </c>
      <c r="O8" s="10">
        <v>3326</v>
      </c>
      <c r="P8" s="10">
        <v>1893</v>
      </c>
      <c r="Q8" s="10">
        <v>3249</v>
      </c>
      <c r="R8" s="10">
        <v>2129</v>
      </c>
      <c r="S8" s="10">
        <v>3684</v>
      </c>
      <c r="T8" s="10">
        <v>2906</v>
      </c>
      <c r="U8" s="10">
        <v>1002</v>
      </c>
      <c r="V8" s="10">
        <v>1731</v>
      </c>
      <c r="W8" s="10">
        <v>2041</v>
      </c>
      <c r="X8" s="10">
        <v>3534</v>
      </c>
      <c r="Y8" s="10">
        <v>3133</v>
      </c>
      <c r="Z8" s="10">
        <v>4306</v>
      </c>
      <c r="AA8" s="10">
        <v>2384</v>
      </c>
      <c r="AB8" s="10">
        <v>2205</v>
      </c>
      <c r="AC8" s="10">
        <v>696</v>
      </c>
      <c r="AD8" s="10">
        <v>2134</v>
      </c>
      <c r="AE8" s="10">
        <v>4830.3600000000006</v>
      </c>
      <c r="AF8" s="10">
        <v>2712</v>
      </c>
      <c r="AJ8" s="120"/>
      <c r="AK8" s="119">
        <f>I8-AJ8</f>
        <v>55236.36</v>
      </c>
      <c r="AL8" s="2" t="e">
        <f t="shared" ref="AL8:AL71" si="2">AK8/AJ8</f>
        <v>#DIV/0!</v>
      </c>
    </row>
    <row r="9" spans="1:38" s="12" customFormat="1" ht="30" hidden="1" customHeight="1" x14ac:dyDescent="0.25">
      <c r="A9" s="13" t="s">
        <v>28</v>
      </c>
      <c r="B9" s="7">
        <f t="shared" si="0"/>
        <v>0</v>
      </c>
      <c r="C9" s="129">
        <f t="shared" si="1"/>
        <v>1.1481025129388289</v>
      </c>
      <c r="D9" s="130"/>
      <c r="E9" s="165"/>
      <c r="F9" s="165">
        <f t="shared" ref="F9:F73" si="3">I9-E9</f>
        <v>1.1481025129388289</v>
      </c>
      <c r="G9" s="165"/>
      <c r="H9" s="14">
        <f>H8/H7</f>
        <v>1.137681611273929</v>
      </c>
      <c r="I9" s="14">
        <f t="shared" ref="I9:AF9" si="4">I8/I7</f>
        <v>1.1481025129388289</v>
      </c>
      <c r="J9" s="14">
        <f t="shared" si="4"/>
        <v>1.0091597697999453</v>
      </c>
      <c r="K9" s="115"/>
      <c r="L9" s="104">
        <f t="shared" si="4"/>
        <v>1</v>
      </c>
      <c r="M9" s="104">
        <f t="shared" si="4"/>
        <v>1.320476858345021</v>
      </c>
      <c r="N9" s="104">
        <f t="shared" si="4"/>
        <v>1.0238598610691634</v>
      </c>
      <c r="O9" s="104">
        <f t="shared" si="4"/>
        <v>1.1038831729173582</v>
      </c>
      <c r="P9" s="104">
        <f t="shared" si="4"/>
        <v>1.3707458363504708</v>
      </c>
      <c r="Q9" s="104">
        <f t="shared" si="4"/>
        <v>1.0043276661514684</v>
      </c>
      <c r="R9" s="104">
        <f t="shared" si="4"/>
        <v>0.96117381489841991</v>
      </c>
      <c r="S9" s="104">
        <f t="shared" si="4"/>
        <v>1.3190118152524168</v>
      </c>
      <c r="T9" s="104">
        <f t="shared" si="4"/>
        <v>1.2740026304252521</v>
      </c>
      <c r="U9" s="104">
        <f t="shared" si="4"/>
        <v>1.4479768786127167</v>
      </c>
      <c r="V9" s="104">
        <f t="shared" si="4"/>
        <v>1.0962634578847372</v>
      </c>
      <c r="W9" s="104">
        <f t="shared" si="4"/>
        <v>1.0220330495743615</v>
      </c>
      <c r="X9" s="104">
        <f t="shared" si="4"/>
        <v>1.2639484978540771</v>
      </c>
      <c r="Y9" s="104">
        <f t="shared" si="4"/>
        <v>1.0405181002989041</v>
      </c>
      <c r="Z9" s="104">
        <f t="shared" si="4"/>
        <v>1.3460456392622695</v>
      </c>
      <c r="AA9" s="104">
        <f t="shared" si="4"/>
        <v>1.0214224507283634</v>
      </c>
      <c r="AB9" s="104">
        <f t="shared" si="4"/>
        <v>1.0672797676669894</v>
      </c>
      <c r="AC9" s="104">
        <f t="shared" si="4"/>
        <v>1.0160583941605839</v>
      </c>
      <c r="AD9" s="104">
        <f t="shared" si="4"/>
        <v>1.1320954907161804</v>
      </c>
      <c r="AE9" s="104">
        <f t="shared" si="4"/>
        <v>1.2078919729932485</v>
      </c>
      <c r="AF9" s="104">
        <f t="shared" si="4"/>
        <v>1.2643356643356642</v>
      </c>
      <c r="AJ9" s="120"/>
      <c r="AK9" s="119">
        <f t="shared" ref="AK9:AK71" si="5">I9-AJ9</f>
        <v>1.1481025129388289</v>
      </c>
      <c r="AL9" s="2" t="e">
        <f t="shared" si="2"/>
        <v>#DIV/0!</v>
      </c>
    </row>
    <row r="10" spans="1:38" s="12" customFormat="1" ht="30" hidden="1" customHeight="1" x14ac:dyDescent="0.25">
      <c r="A10" s="11" t="s">
        <v>29</v>
      </c>
      <c r="B10" s="7">
        <f t="shared" si="0"/>
        <v>0</v>
      </c>
      <c r="C10" s="131">
        <f t="shared" si="1"/>
        <v>52262.7</v>
      </c>
      <c r="D10" s="130"/>
      <c r="E10" s="165">
        <v>48990</v>
      </c>
      <c r="F10" s="165">
        <f t="shared" si="3"/>
        <v>3272.6999999999971</v>
      </c>
      <c r="G10" s="165"/>
      <c r="H10" s="8">
        <v>53686</v>
      </c>
      <c r="I10" s="8">
        <f>SUM(L10:AF10)</f>
        <v>52262.7</v>
      </c>
      <c r="J10" s="15">
        <f>I10/H10</f>
        <v>0.97348843273851648</v>
      </c>
      <c r="K10" s="115">
        <v>21</v>
      </c>
      <c r="L10" s="10">
        <v>1430</v>
      </c>
      <c r="M10" s="10">
        <v>1883</v>
      </c>
      <c r="N10" s="10">
        <v>3390</v>
      </c>
      <c r="O10" s="10">
        <v>3032</v>
      </c>
      <c r="P10" s="10">
        <v>1804.3000000000002</v>
      </c>
      <c r="Q10" s="10">
        <v>3249</v>
      </c>
      <c r="R10" s="10">
        <v>1861</v>
      </c>
      <c r="S10" s="10">
        <v>3572.4</v>
      </c>
      <c r="T10" s="10">
        <v>2762</v>
      </c>
      <c r="U10" s="10">
        <v>1002</v>
      </c>
      <c r="V10" s="10">
        <v>1531</v>
      </c>
      <c r="W10" s="10">
        <v>2041</v>
      </c>
      <c r="X10" s="10">
        <v>3514</v>
      </c>
      <c r="Y10" s="10">
        <v>3133</v>
      </c>
      <c r="Z10" s="10">
        <v>4298</v>
      </c>
      <c r="AA10" s="10">
        <v>1736</v>
      </c>
      <c r="AB10" s="10">
        <v>2165</v>
      </c>
      <c r="AC10" s="10">
        <v>696</v>
      </c>
      <c r="AD10" s="10">
        <v>1982</v>
      </c>
      <c r="AE10" s="10">
        <v>4830</v>
      </c>
      <c r="AF10" s="10">
        <v>2351</v>
      </c>
      <c r="AG10" s="111">
        <v>1964</v>
      </c>
      <c r="AJ10" s="120"/>
      <c r="AK10" s="119">
        <f t="shared" si="5"/>
        <v>52262.7</v>
      </c>
      <c r="AL10" s="2" t="e">
        <f t="shared" si="2"/>
        <v>#DIV/0!</v>
      </c>
    </row>
    <row r="11" spans="1:38" s="12" customFormat="1" ht="30" hidden="1" customHeight="1" x14ac:dyDescent="0.25">
      <c r="A11" s="11" t="s">
        <v>30</v>
      </c>
      <c r="B11" s="11">
        <f t="shared" si="0"/>
        <v>0</v>
      </c>
      <c r="C11" s="129">
        <f t="shared" si="1"/>
        <v>0.94616480883244292</v>
      </c>
      <c r="D11" s="130"/>
      <c r="E11" s="165"/>
      <c r="F11" s="165">
        <f t="shared" si="3"/>
        <v>0.94616480883244292</v>
      </c>
      <c r="G11" s="165"/>
      <c r="H11" s="104">
        <f t="shared" ref="H11:I11" si="6">H10/H8</f>
        <v>0.98083493194482507</v>
      </c>
      <c r="I11" s="104">
        <f t="shared" si="6"/>
        <v>0.94616480883244292</v>
      </c>
      <c r="J11" s="15">
        <f>I11/H11</f>
        <v>0.96465243846521931</v>
      </c>
      <c r="K11" s="115"/>
      <c r="L11" s="104">
        <f>L10/L8</f>
        <v>0.69148936170212771</v>
      </c>
      <c r="M11" s="104">
        <f>M10/M8</f>
        <v>1</v>
      </c>
      <c r="N11" s="104">
        <f t="shared" ref="N11:AF11" si="7">N10/N8</f>
        <v>1</v>
      </c>
      <c r="O11" s="104">
        <f t="shared" si="7"/>
        <v>0.91160553217077567</v>
      </c>
      <c r="P11" s="104">
        <f t="shared" si="7"/>
        <v>0.95314315900686752</v>
      </c>
      <c r="Q11" s="104">
        <f t="shared" si="7"/>
        <v>1</v>
      </c>
      <c r="R11" s="104">
        <v>0.97</v>
      </c>
      <c r="S11" s="104">
        <f t="shared" si="7"/>
        <v>0.96970684039087951</v>
      </c>
      <c r="T11" s="104">
        <f t="shared" si="7"/>
        <v>0.95044735030970406</v>
      </c>
      <c r="U11" s="104">
        <f t="shared" si="7"/>
        <v>1</v>
      </c>
      <c r="V11" s="104">
        <v>0.94</v>
      </c>
      <c r="W11" s="104">
        <f t="shared" si="7"/>
        <v>1</v>
      </c>
      <c r="X11" s="104">
        <f t="shared" si="7"/>
        <v>0.99434069043576678</v>
      </c>
      <c r="Y11" s="104">
        <f>Y10/Y8</f>
        <v>1</v>
      </c>
      <c r="Z11" s="104">
        <f t="shared" si="7"/>
        <v>0.99814212726428242</v>
      </c>
      <c r="AA11" s="104">
        <f t="shared" si="7"/>
        <v>0.72818791946308725</v>
      </c>
      <c r="AB11" s="104">
        <f t="shared" si="7"/>
        <v>0.98185941043083902</v>
      </c>
      <c r="AC11" s="104">
        <v>0.97</v>
      </c>
      <c r="AD11" s="104">
        <f t="shared" si="7"/>
        <v>0.92877225866916591</v>
      </c>
      <c r="AE11" s="104">
        <f t="shared" si="7"/>
        <v>0.99992547139343635</v>
      </c>
      <c r="AF11" s="104">
        <f t="shared" si="7"/>
        <v>0.86688790560471973</v>
      </c>
      <c r="AJ11" s="120"/>
      <c r="AK11" s="119">
        <f t="shared" si="5"/>
        <v>0.94616480883244292</v>
      </c>
      <c r="AL11" s="2" t="e">
        <f t="shared" si="2"/>
        <v>#DIV/0!</v>
      </c>
    </row>
    <row r="12" spans="1:38" s="12" customFormat="1" ht="30" hidden="1" customHeight="1" x14ac:dyDescent="0.25">
      <c r="A12" s="13" t="s">
        <v>31</v>
      </c>
      <c r="B12" s="11">
        <f t="shared" si="0"/>
        <v>1795</v>
      </c>
      <c r="C12" s="129">
        <f t="shared" si="1"/>
        <v>23613</v>
      </c>
      <c r="D12" s="130">
        <f t="shared" ref="D12:D48" si="8">AL12</f>
        <v>13.154874651810585</v>
      </c>
      <c r="E12" s="165">
        <v>7974</v>
      </c>
      <c r="F12" s="165">
        <f t="shared" si="3"/>
        <v>17434</v>
      </c>
      <c r="G12" s="165"/>
      <c r="H12" s="8">
        <v>27592</v>
      </c>
      <c r="I12" s="8">
        <f>SUM(L12:AF12)</f>
        <v>25408</v>
      </c>
      <c r="J12" s="15">
        <f>I12/H12</f>
        <v>0.920846622209336</v>
      </c>
      <c r="K12" s="115">
        <v>20</v>
      </c>
      <c r="L12" s="105">
        <v>1410</v>
      </c>
      <c r="M12" s="105">
        <v>537</v>
      </c>
      <c r="N12" s="105">
        <v>2710</v>
      </c>
      <c r="O12" s="105">
        <v>1335</v>
      </c>
      <c r="P12" s="105">
        <v>590</v>
      </c>
      <c r="Q12" s="105">
        <v>1995</v>
      </c>
      <c r="R12" s="105">
        <v>583</v>
      </c>
      <c r="S12" s="105">
        <v>2036</v>
      </c>
      <c r="T12" s="105">
        <v>732</v>
      </c>
      <c r="U12" s="105">
        <v>318</v>
      </c>
      <c r="V12" s="105">
        <v>368</v>
      </c>
      <c r="W12" s="105">
        <v>790</v>
      </c>
      <c r="X12" s="105">
        <v>3534</v>
      </c>
      <c r="Y12" s="105">
        <v>425</v>
      </c>
      <c r="Z12" s="105">
        <v>1983</v>
      </c>
      <c r="AA12" s="105">
        <v>676</v>
      </c>
      <c r="AB12" s="105">
        <v>610</v>
      </c>
      <c r="AC12" s="105"/>
      <c r="AD12" s="105">
        <v>981</v>
      </c>
      <c r="AE12" s="105">
        <v>2895</v>
      </c>
      <c r="AF12" s="105">
        <v>900</v>
      </c>
      <c r="AJ12" s="120">
        <v>1795</v>
      </c>
      <c r="AK12" s="119">
        <f t="shared" si="5"/>
        <v>23613</v>
      </c>
      <c r="AL12" s="2">
        <f t="shared" si="2"/>
        <v>13.154874651810585</v>
      </c>
    </row>
    <row r="13" spans="1:38" s="12" customFormat="1" ht="30" hidden="1" customHeight="1" x14ac:dyDescent="0.25">
      <c r="A13" s="13" t="s">
        <v>32</v>
      </c>
      <c r="B13" s="11">
        <f t="shared" si="0"/>
        <v>0</v>
      </c>
      <c r="C13" s="129">
        <f t="shared" si="1"/>
        <v>0.45998686372527081</v>
      </c>
      <c r="D13" s="130"/>
      <c r="E13" s="165"/>
      <c r="F13" s="165">
        <f t="shared" si="3"/>
        <v>0.45998686372527081</v>
      </c>
      <c r="G13" s="165"/>
      <c r="H13" s="15">
        <f>H12/H8</f>
        <v>0.50410158034164609</v>
      </c>
      <c r="I13" s="15">
        <f>I12/I8</f>
        <v>0.45998686372527081</v>
      </c>
      <c r="J13" s="15">
        <f t="shared" ref="J13:AF13" si="9">J12/J8</f>
        <v>0.91248843817058189</v>
      </c>
      <c r="K13" s="115"/>
      <c r="L13" s="15">
        <f t="shared" si="9"/>
        <v>0.68181818181818177</v>
      </c>
      <c r="M13" s="15">
        <f t="shared" si="9"/>
        <v>0.28518321826872012</v>
      </c>
      <c r="N13" s="15">
        <f t="shared" si="9"/>
        <v>0.79941002949852502</v>
      </c>
      <c r="O13" s="15">
        <f t="shared" si="9"/>
        <v>0.40138304269392666</v>
      </c>
      <c r="P13" s="15">
        <f t="shared" si="9"/>
        <v>0.31167459059693609</v>
      </c>
      <c r="Q13" s="15">
        <f t="shared" si="9"/>
        <v>0.61403508771929827</v>
      </c>
      <c r="R13" s="15">
        <f t="shared" si="9"/>
        <v>0.27383748238609679</v>
      </c>
      <c r="S13" s="15">
        <f t="shared" si="9"/>
        <v>0.55266015200868623</v>
      </c>
      <c r="T13" s="15">
        <f t="shared" si="9"/>
        <v>0.25189263592567102</v>
      </c>
      <c r="U13" s="15">
        <f t="shared" si="9"/>
        <v>0.31736526946107785</v>
      </c>
      <c r="V13" s="15">
        <f t="shared" si="9"/>
        <v>0.21259387637203928</v>
      </c>
      <c r="W13" s="15">
        <f t="shared" si="9"/>
        <v>0.38706516413522785</v>
      </c>
      <c r="X13" s="15">
        <f t="shared" si="9"/>
        <v>1</v>
      </c>
      <c r="Y13" s="15">
        <f t="shared" si="9"/>
        <v>0.13565272901372485</v>
      </c>
      <c r="Z13" s="15">
        <f t="shared" si="9"/>
        <v>0.46052020436600094</v>
      </c>
      <c r="AA13" s="15">
        <f t="shared" si="9"/>
        <v>0.28355704697986578</v>
      </c>
      <c r="AB13" s="15">
        <f t="shared" si="9"/>
        <v>0.27664399092970521</v>
      </c>
      <c r="AC13" s="15">
        <f t="shared" si="9"/>
        <v>0</v>
      </c>
      <c r="AD13" s="15">
        <f t="shared" si="9"/>
        <v>0.4597000937207123</v>
      </c>
      <c r="AE13" s="15">
        <f t="shared" si="9"/>
        <v>0.59933421111469942</v>
      </c>
      <c r="AF13" s="15">
        <f t="shared" si="9"/>
        <v>0.33185840707964603</v>
      </c>
      <c r="AJ13" s="120"/>
      <c r="AK13" s="119">
        <f t="shared" si="5"/>
        <v>0.45998686372527081</v>
      </c>
      <c r="AL13" s="2" t="e">
        <f t="shared" si="2"/>
        <v>#DIV/0!</v>
      </c>
    </row>
    <row r="14" spans="1:38" s="12" customFormat="1" ht="30" hidden="1" customHeight="1" x14ac:dyDescent="0.25">
      <c r="A14" s="18" t="s">
        <v>33</v>
      </c>
      <c r="B14" s="11">
        <f t="shared" si="0"/>
        <v>0</v>
      </c>
      <c r="C14" s="129">
        <f t="shared" si="1"/>
        <v>5519</v>
      </c>
      <c r="D14" s="130"/>
      <c r="E14" s="165">
        <v>1970</v>
      </c>
      <c r="F14" s="165">
        <f t="shared" si="3"/>
        <v>3549</v>
      </c>
      <c r="G14" s="165"/>
      <c r="H14" s="8">
        <v>4491</v>
      </c>
      <c r="I14" s="23">
        <f t="shared" ref="I14:I21" si="10">SUM(L14:AF14)</f>
        <v>5519</v>
      </c>
      <c r="J14" s="15">
        <f>I14/H14</f>
        <v>1.2289022489423291</v>
      </c>
      <c r="K14" s="115">
        <v>12</v>
      </c>
      <c r="L14" s="10">
        <v>100</v>
      </c>
      <c r="M14" s="10">
        <v>201</v>
      </c>
      <c r="N14" s="10">
        <v>1625</v>
      </c>
      <c r="O14" s="10">
        <v>575</v>
      </c>
      <c r="P14" s="10"/>
      <c r="Q14" s="10">
        <v>268</v>
      </c>
      <c r="R14" s="10"/>
      <c r="S14" s="10"/>
      <c r="T14" s="10">
        <v>600</v>
      </c>
      <c r="U14" s="10">
        <v>75</v>
      </c>
      <c r="V14" s="10"/>
      <c r="W14" s="10">
        <v>500</v>
      </c>
      <c r="X14" s="10"/>
      <c r="Y14" s="10">
        <v>585</v>
      </c>
      <c r="Z14" s="10">
        <v>280</v>
      </c>
      <c r="AA14" s="10"/>
      <c r="AB14" s="10">
        <v>80</v>
      </c>
      <c r="AC14" s="10"/>
      <c r="AD14" s="10"/>
      <c r="AE14" s="10">
        <v>630</v>
      </c>
      <c r="AF14" s="10"/>
      <c r="AJ14" s="120"/>
      <c r="AK14" s="119">
        <f t="shared" si="5"/>
        <v>5519</v>
      </c>
      <c r="AL14" s="2" t="e">
        <f t="shared" si="2"/>
        <v>#DIV/0!</v>
      </c>
    </row>
    <row r="15" spans="1:38" s="150" customFormat="1" ht="30" hidden="1" customHeight="1" x14ac:dyDescent="0.25">
      <c r="A15" s="133" t="s">
        <v>34</v>
      </c>
      <c r="B15" s="133">
        <f t="shared" si="0"/>
        <v>0</v>
      </c>
      <c r="C15" s="134">
        <f t="shared" si="1"/>
        <v>19999.399999999998</v>
      </c>
      <c r="D15" s="135" t="e">
        <f t="shared" si="8"/>
        <v>#DIV/0!</v>
      </c>
      <c r="E15" s="166"/>
      <c r="F15" s="165">
        <f t="shared" si="3"/>
        <v>19999.399999999998</v>
      </c>
      <c r="G15" s="166"/>
      <c r="H15" s="148">
        <v>20000.3</v>
      </c>
      <c r="I15" s="137">
        <f t="shared" si="10"/>
        <v>19999.399999999998</v>
      </c>
      <c r="J15" s="136">
        <f>I15/H15</f>
        <v>0.99995500067498977</v>
      </c>
      <c r="K15" s="138"/>
      <c r="L15" s="149">
        <v>1214</v>
      </c>
      <c r="M15" s="149">
        <v>599</v>
      </c>
      <c r="N15" s="149">
        <v>1456</v>
      </c>
      <c r="O15" s="149">
        <v>1166.4000000000001</v>
      </c>
      <c r="P15" s="149">
        <v>648</v>
      </c>
      <c r="Q15" s="149">
        <v>1046</v>
      </c>
      <c r="R15" s="149">
        <v>965.7</v>
      </c>
      <c r="S15" s="149">
        <v>1272</v>
      </c>
      <c r="T15" s="149">
        <v>779.2</v>
      </c>
      <c r="U15" s="149">
        <v>418</v>
      </c>
      <c r="V15" s="149">
        <v>542</v>
      </c>
      <c r="W15" s="149">
        <v>1129</v>
      </c>
      <c r="X15" s="149">
        <v>1318</v>
      </c>
      <c r="Y15" s="149">
        <v>1036</v>
      </c>
      <c r="Z15" s="149">
        <v>1268.5</v>
      </c>
      <c r="AA15" s="149">
        <v>857</v>
      </c>
      <c r="AB15" s="149">
        <v>661</v>
      </c>
      <c r="AC15" s="149">
        <v>187.6</v>
      </c>
      <c r="AD15" s="149">
        <v>1099</v>
      </c>
      <c r="AE15" s="149">
        <v>1550</v>
      </c>
      <c r="AF15" s="149">
        <v>787</v>
      </c>
      <c r="AJ15" s="151"/>
      <c r="AK15" s="143">
        <f t="shared" si="5"/>
        <v>19999.399999999998</v>
      </c>
      <c r="AL15" s="141" t="e">
        <f t="shared" si="2"/>
        <v>#DIV/0!</v>
      </c>
    </row>
    <row r="16" spans="1:38" s="141" customFormat="1" ht="30" hidden="1" customHeight="1" x14ac:dyDescent="0.25">
      <c r="A16" s="133" t="s">
        <v>35</v>
      </c>
      <c r="B16" s="133">
        <f t="shared" si="0"/>
        <v>0</v>
      </c>
      <c r="C16" s="134">
        <f t="shared" si="1"/>
        <v>11553.500000000002</v>
      </c>
      <c r="D16" s="135" t="e">
        <f t="shared" si="8"/>
        <v>#DIV/0!</v>
      </c>
      <c r="E16" s="166"/>
      <c r="F16" s="165">
        <f t="shared" si="3"/>
        <v>11553.500000000002</v>
      </c>
      <c r="G16" s="166"/>
      <c r="H16" s="144">
        <v>11053</v>
      </c>
      <c r="I16" s="137">
        <f t="shared" si="10"/>
        <v>11553.500000000002</v>
      </c>
      <c r="J16" s="136">
        <f>I16/H16</f>
        <v>1.0452818239392021</v>
      </c>
      <c r="K16" s="138"/>
      <c r="L16" s="145">
        <v>268.39999999999998</v>
      </c>
      <c r="M16" s="145">
        <v>181.8</v>
      </c>
      <c r="N16" s="145">
        <v>597.6</v>
      </c>
      <c r="O16" s="145">
        <v>1396.4</v>
      </c>
      <c r="P16" s="145">
        <v>363.2</v>
      </c>
      <c r="Q16" s="145">
        <v>496.3</v>
      </c>
      <c r="R16" s="145">
        <v>781</v>
      </c>
      <c r="S16" s="145">
        <v>850.5</v>
      </c>
      <c r="T16" s="145">
        <v>782.1</v>
      </c>
      <c r="U16" s="145">
        <v>210</v>
      </c>
      <c r="V16" s="145">
        <v>484.8</v>
      </c>
      <c r="W16" s="145">
        <v>248.3</v>
      </c>
      <c r="X16" s="145">
        <v>516.20000000000005</v>
      </c>
      <c r="Y16" s="145">
        <v>356</v>
      </c>
      <c r="Z16" s="145">
        <v>868</v>
      </c>
      <c r="AA16" s="145">
        <v>561.20000000000005</v>
      </c>
      <c r="AB16" s="145">
        <v>219.8</v>
      </c>
      <c r="AC16" s="145">
        <v>145.1</v>
      </c>
      <c r="AD16" s="145">
        <v>605.70000000000005</v>
      </c>
      <c r="AE16" s="145">
        <v>1368.7</v>
      </c>
      <c r="AF16" s="145">
        <v>252.4</v>
      </c>
      <c r="AG16" s="146"/>
      <c r="AJ16" s="142"/>
      <c r="AK16" s="143">
        <f t="shared" si="5"/>
        <v>11553.500000000002</v>
      </c>
      <c r="AL16" s="141" t="e">
        <f t="shared" si="2"/>
        <v>#DIV/0!</v>
      </c>
    </row>
    <row r="17" spans="1:38" s="141" customFormat="1" ht="30" hidden="1" customHeight="1" x14ac:dyDescent="0.25">
      <c r="A17" s="147" t="s">
        <v>36</v>
      </c>
      <c r="B17" s="133">
        <f t="shared" si="0"/>
        <v>0</v>
      </c>
      <c r="C17" s="134">
        <f t="shared" si="1"/>
        <v>12.044296902083078</v>
      </c>
      <c r="D17" s="135" t="e">
        <f t="shared" si="8"/>
        <v>#DIV/0!</v>
      </c>
      <c r="E17" s="166"/>
      <c r="F17" s="165">
        <f t="shared" si="3"/>
        <v>12.044296902083078</v>
      </c>
      <c r="G17" s="166"/>
      <c r="H17" s="136">
        <f>H16/H15</f>
        <v>0.5526417103743444</v>
      </c>
      <c r="I17" s="137">
        <f t="shared" si="10"/>
        <v>12.044296902083078</v>
      </c>
      <c r="J17" s="136"/>
      <c r="K17" s="138"/>
      <c r="L17" s="139">
        <f t="shared" ref="L17:AD17" si="11">L16/L15</f>
        <v>0.22108731466227347</v>
      </c>
      <c r="M17" s="139">
        <f t="shared" si="11"/>
        <v>0.30350584307178635</v>
      </c>
      <c r="N17" s="139">
        <f t="shared" si="11"/>
        <v>0.41043956043956048</v>
      </c>
      <c r="O17" s="139">
        <f t="shared" si="11"/>
        <v>1.19718792866941</v>
      </c>
      <c r="P17" s="139">
        <f t="shared" si="11"/>
        <v>0.56049382716049378</v>
      </c>
      <c r="Q17" s="139">
        <f t="shared" si="11"/>
        <v>0.47447418738049713</v>
      </c>
      <c r="R17" s="139">
        <f t="shared" si="11"/>
        <v>0.8087397742570156</v>
      </c>
      <c r="S17" s="139">
        <f t="shared" si="11"/>
        <v>0.66863207547169812</v>
      </c>
      <c r="T17" s="139">
        <f t="shared" si="11"/>
        <v>1.0037217659137576</v>
      </c>
      <c r="U17" s="139">
        <f t="shared" si="11"/>
        <v>0.50239234449760761</v>
      </c>
      <c r="V17" s="139">
        <f t="shared" si="11"/>
        <v>0.89446494464944648</v>
      </c>
      <c r="W17" s="139">
        <f t="shared" si="11"/>
        <v>0.21992914083259524</v>
      </c>
      <c r="X17" s="139">
        <f t="shared" si="11"/>
        <v>0.39165402124430959</v>
      </c>
      <c r="Y17" s="139">
        <f t="shared" si="11"/>
        <v>0.34362934362934361</v>
      </c>
      <c r="Z17" s="139">
        <f t="shared" si="11"/>
        <v>0.68427276310603069</v>
      </c>
      <c r="AA17" s="139">
        <f t="shared" si="11"/>
        <v>0.65484247374562432</v>
      </c>
      <c r="AB17" s="139">
        <f t="shared" si="11"/>
        <v>0.33252647503782151</v>
      </c>
      <c r="AC17" s="139">
        <f t="shared" si="11"/>
        <v>0.77345415778251603</v>
      </c>
      <c r="AD17" s="139">
        <f t="shared" si="11"/>
        <v>0.55113739763421299</v>
      </c>
      <c r="AE17" s="139">
        <v>0.72699999999999998</v>
      </c>
      <c r="AF17" s="139">
        <f>AF16/AF15</f>
        <v>0.32071156289707753</v>
      </c>
      <c r="AG17" s="140"/>
      <c r="AJ17" s="142"/>
      <c r="AK17" s="143">
        <f t="shared" si="5"/>
        <v>12.044296902083078</v>
      </c>
      <c r="AL17" s="141" t="e">
        <f t="shared" si="2"/>
        <v>#DIV/0!</v>
      </c>
    </row>
    <row r="18" spans="1:38" s="141" customFormat="1" ht="30" hidden="1" customHeight="1" x14ac:dyDescent="0.25">
      <c r="A18" s="133" t="s">
        <v>37</v>
      </c>
      <c r="B18" s="133">
        <f t="shared" si="0"/>
        <v>0</v>
      </c>
      <c r="C18" s="134">
        <f t="shared" si="1"/>
        <v>18.514999999999997</v>
      </c>
      <c r="D18" s="135" t="e">
        <f t="shared" si="8"/>
        <v>#DIV/0!</v>
      </c>
      <c r="E18" s="166"/>
      <c r="F18" s="165">
        <f t="shared" si="3"/>
        <v>18.514999999999997</v>
      </c>
      <c r="G18" s="166"/>
      <c r="H18" s="136">
        <v>0.86799999999999999</v>
      </c>
      <c r="I18" s="137">
        <f t="shared" si="10"/>
        <v>18.514999999999997</v>
      </c>
      <c r="J18" s="136"/>
      <c r="K18" s="138"/>
      <c r="L18" s="139">
        <v>0.46400000000000002</v>
      </c>
      <c r="M18" s="139">
        <v>0.46700000000000003</v>
      </c>
      <c r="N18" s="139">
        <v>0.84199999999999997</v>
      </c>
      <c r="O18" s="139">
        <v>0.81100000000000005</v>
      </c>
      <c r="P18" s="139">
        <v>1.038</v>
      </c>
      <c r="Q18" s="139">
        <v>1.083</v>
      </c>
      <c r="R18" s="139">
        <v>2.1429999999999998</v>
      </c>
      <c r="S18" s="139">
        <v>1.0509999999999999</v>
      </c>
      <c r="T18" s="139">
        <v>0.63500000000000001</v>
      </c>
      <c r="U18" s="139">
        <v>1.077</v>
      </c>
      <c r="V18" s="139">
        <v>0.67700000000000005</v>
      </c>
      <c r="W18" s="139">
        <v>0.59299999999999997</v>
      </c>
      <c r="X18" s="139">
        <v>0.6</v>
      </c>
      <c r="Y18" s="139">
        <v>0.85699999999999998</v>
      </c>
      <c r="Z18" s="139">
        <v>0.88300000000000001</v>
      </c>
      <c r="AA18" s="139">
        <v>0.30599999999999999</v>
      </c>
      <c r="AB18" s="139">
        <v>0.8</v>
      </c>
      <c r="AC18" s="139">
        <v>0.69299999999999995</v>
      </c>
      <c r="AD18" s="139">
        <v>0.75</v>
      </c>
      <c r="AE18" s="139">
        <v>1.319</v>
      </c>
      <c r="AF18" s="139">
        <v>1.4259999999999999</v>
      </c>
      <c r="AG18" s="140"/>
      <c r="AJ18" s="142"/>
      <c r="AK18" s="143">
        <f t="shared" si="5"/>
        <v>18.514999999999997</v>
      </c>
      <c r="AL18" s="141" t="e">
        <f t="shared" si="2"/>
        <v>#DIV/0!</v>
      </c>
    </row>
    <row r="19" spans="1:38" s="141" customFormat="1" ht="30" hidden="1" customHeight="1" x14ac:dyDescent="0.25">
      <c r="A19" s="133" t="s">
        <v>38</v>
      </c>
      <c r="B19" s="133">
        <f t="shared" si="0"/>
        <v>0</v>
      </c>
      <c r="C19" s="134">
        <f t="shared" si="1"/>
        <v>16.073999999999998</v>
      </c>
      <c r="D19" s="135" t="e">
        <f t="shared" si="8"/>
        <v>#DIV/0!</v>
      </c>
      <c r="E19" s="166"/>
      <c r="F19" s="165">
        <f t="shared" si="3"/>
        <v>16.073999999999998</v>
      </c>
      <c r="G19" s="166"/>
      <c r="H19" s="136">
        <v>0.65500000000000003</v>
      </c>
      <c r="I19" s="137">
        <f t="shared" si="10"/>
        <v>16.073999999999998</v>
      </c>
      <c r="J19" s="136"/>
      <c r="K19" s="138"/>
      <c r="L19" s="139">
        <v>0.95099999999999996</v>
      </c>
      <c r="M19" s="139">
        <v>0.26700000000000002</v>
      </c>
      <c r="N19" s="139">
        <v>1.1719999999999999</v>
      </c>
      <c r="O19" s="139">
        <v>0.52600000000000002</v>
      </c>
      <c r="P19" s="139">
        <v>0.625</v>
      </c>
      <c r="Q19" s="139">
        <v>1.1180000000000001</v>
      </c>
      <c r="R19" s="139">
        <v>3.464</v>
      </c>
      <c r="S19" s="139">
        <v>0.377</v>
      </c>
      <c r="T19" s="139">
        <v>0.4</v>
      </c>
      <c r="U19" s="139">
        <v>1.548</v>
      </c>
      <c r="V19" s="139">
        <v>0.63300000000000001</v>
      </c>
      <c r="W19" s="139">
        <v>5.6000000000000001E-2</v>
      </c>
      <c r="X19" s="139">
        <v>0.42199999999999999</v>
      </c>
      <c r="Y19" s="139">
        <v>8.6999999999999994E-2</v>
      </c>
      <c r="Z19" s="139">
        <v>0.97899999999999998</v>
      </c>
      <c r="AA19" s="139">
        <v>0.313</v>
      </c>
      <c r="AB19" s="139">
        <v>0</v>
      </c>
      <c r="AC19" s="139">
        <v>1.6830000000000001</v>
      </c>
      <c r="AD19" s="139">
        <v>0.752</v>
      </c>
      <c r="AE19" s="139">
        <v>0.54900000000000004</v>
      </c>
      <c r="AF19" s="139">
        <v>0.152</v>
      </c>
      <c r="AG19" s="140"/>
      <c r="AJ19" s="142"/>
      <c r="AK19" s="143">
        <f t="shared" si="5"/>
        <v>16.073999999999998</v>
      </c>
      <c r="AL19" s="141" t="e">
        <f t="shared" si="2"/>
        <v>#DIV/0!</v>
      </c>
    </row>
    <row r="20" spans="1:38" s="12" customFormat="1" ht="30" hidden="1" customHeight="1" x14ac:dyDescent="0.25">
      <c r="A20" s="22" t="s">
        <v>39</v>
      </c>
      <c r="B20" s="11">
        <f t="shared" si="0"/>
        <v>0</v>
      </c>
      <c r="C20" s="129">
        <f t="shared" si="1"/>
        <v>96117</v>
      </c>
      <c r="D20" s="130"/>
      <c r="E20" s="165">
        <v>96223</v>
      </c>
      <c r="F20" s="165">
        <f t="shared" si="3"/>
        <v>-106</v>
      </c>
      <c r="G20" s="165"/>
      <c r="H20" s="23">
        <v>81491.5</v>
      </c>
      <c r="I20" s="23">
        <f t="shared" si="10"/>
        <v>96117</v>
      </c>
      <c r="J20" s="15">
        <f>I20/H20</f>
        <v>1.1794727057423167</v>
      </c>
      <c r="K20" s="115">
        <v>21</v>
      </c>
      <c r="L20" s="88">
        <v>7450</v>
      </c>
      <c r="M20" s="88">
        <v>3160</v>
      </c>
      <c r="N20" s="88">
        <v>5500</v>
      </c>
      <c r="O20" s="88">
        <v>5776</v>
      </c>
      <c r="P20" s="88">
        <v>2995</v>
      </c>
      <c r="Q20" s="88">
        <v>5950</v>
      </c>
      <c r="R20" s="88">
        <v>4262</v>
      </c>
      <c r="S20" s="88">
        <v>3460</v>
      </c>
      <c r="T20" s="88">
        <v>5009</v>
      </c>
      <c r="U20" s="88">
        <v>1437</v>
      </c>
      <c r="V20" s="88">
        <v>1895</v>
      </c>
      <c r="W20" s="88">
        <v>7055</v>
      </c>
      <c r="X20" s="88">
        <v>7043</v>
      </c>
      <c r="Y20" s="88">
        <v>4480</v>
      </c>
      <c r="Z20" s="88">
        <v>7978</v>
      </c>
      <c r="AA20" s="88">
        <v>4413</v>
      </c>
      <c r="AB20" s="88">
        <v>2800</v>
      </c>
      <c r="AC20" s="88">
        <v>1505</v>
      </c>
      <c r="AD20" s="88">
        <v>6184</v>
      </c>
      <c r="AE20" s="88">
        <v>5162</v>
      </c>
      <c r="AF20" s="88">
        <v>2603</v>
      </c>
      <c r="AJ20" s="120"/>
      <c r="AK20" s="119">
        <f t="shared" si="5"/>
        <v>96117</v>
      </c>
      <c r="AL20" s="2" t="e">
        <f t="shared" si="2"/>
        <v>#DIV/0!</v>
      </c>
    </row>
    <row r="21" spans="1:38" s="12" customFormat="1" ht="30" hidden="1" customHeight="1" x14ac:dyDescent="0.25">
      <c r="A21" s="25" t="s">
        <v>40</v>
      </c>
      <c r="B21" s="11">
        <f t="shared" si="0"/>
        <v>0</v>
      </c>
      <c r="C21" s="129">
        <f t="shared" si="1"/>
        <v>1518</v>
      </c>
      <c r="D21" s="130"/>
      <c r="E21" s="165"/>
      <c r="F21" s="165">
        <f t="shared" si="3"/>
        <v>1518</v>
      </c>
      <c r="G21" s="165"/>
      <c r="H21" s="23">
        <v>0</v>
      </c>
      <c r="I21" s="23">
        <f t="shared" si="10"/>
        <v>1518</v>
      </c>
      <c r="J21" s="15" t="e">
        <f t="shared" ref="J21:J22" si="12">I21/H21</f>
        <v>#DIV/0!</v>
      </c>
      <c r="K21" s="115">
        <v>10</v>
      </c>
      <c r="L21" s="26"/>
      <c r="M21" s="26">
        <v>60</v>
      </c>
      <c r="N21" s="26">
        <v>218</v>
      </c>
      <c r="O21" s="26">
        <v>100</v>
      </c>
      <c r="P21" s="26"/>
      <c r="Q21" s="26"/>
      <c r="R21" s="26">
        <v>140</v>
      </c>
      <c r="S21" s="26">
        <v>250</v>
      </c>
      <c r="T21" s="26"/>
      <c r="U21" s="26"/>
      <c r="V21" s="26"/>
      <c r="W21" s="26"/>
      <c r="X21" s="26"/>
      <c r="Y21" s="26"/>
      <c r="Z21" s="26">
        <v>190</v>
      </c>
      <c r="AA21" s="26"/>
      <c r="AB21" s="26">
        <v>201</v>
      </c>
      <c r="AC21" s="26">
        <v>50</v>
      </c>
      <c r="AD21" s="26"/>
      <c r="AE21" s="26">
        <v>250</v>
      </c>
      <c r="AF21" s="26">
        <v>59</v>
      </c>
      <c r="AJ21" s="120"/>
      <c r="AK21" s="119">
        <f t="shared" si="5"/>
        <v>1518</v>
      </c>
      <c r="AL21" s="2" t="e">
        <f t="shared" si="2"/>
        <v>#DIV/0!</v>
      </c>
    </row>
    <row r="22" spans="1:38" s="12" customFormat="1" ht="30" hidden="1" customHeight="1" x14ac:dyDescent="0.25">
      <c r="A22" s="25" t="s">
        <v>41</v>
      </c>
      <c r="B22" s="11">
        <f t="shared" si="0"/>
        <v>0</v>
      </c>
      <c r="C22" s="129">
        <f t="shared" si="1"/>
        <v>1.5793251974156496E-2</v>
      </c>
      <c r="D22" s="130"/>
      <c r="E22" s="130"/>
      <c r="F22" s="165">
        <f t="shared" si="3"/>
        <v>1.5793251974156496E-2</v>
      </c>
      <c r="G22" s="130"/>
      <c r="H22" s="9">
        <f>H21/H20</f>
        <v>0</v>
      </c>
      <c r="I22" s="9">
        <f>I21/I20</f>
        <v>1.5793251974156496E-2</v>
      </c>
      <c r="J22" s="15" t="e">
        <f t="shared" si="12"/>
        <v>#DIV/0!</v>
      </c>
      <c r="K22" s="115"/>
      <c r="L22" s="87">
        <f t="shared" ref="L22:AF22" si="13">L21/L20</f>
        <v>0</v>
      </c>
      <c r="M22" s="87">
        <f t="shared" si="13"/>
        <v>1.8987341772151899E-2</v>
      </c>
      <c r="N22" s="87">
        <f t="shared" si="13"/>
        <v>3.9636363636363636E-2</v>
      </c>
      <c r="O22" s="87">
        <f t="shared" si="13"/>
        <v>1.7313019390581719E-2</v>
      </c>
      <c r="P22" s="87">
        <f t="shared" si="13"/>
        <v>0</v>
      </c>
      <c r="Q22" s="87">
        <f t="shared" si="13"/>
        <v>0</v>
      </c>
      <c r="R22" s="87">
        <f t="shared" si="13"/>
        <v>3.2848427968090101E-2</v>
      </c>
      <c r="S22" s="87">
        <f t="shared" si="13"/>
        <v>7.2254335260115612E-2</v>
      </c>
      <c r="T22" s="87">
        <f t="shared" si="13"/>
        <v>0</v>
      </c>
      <c r="U22" s="87">
        <f t="shared" si="13"/>
        <v>0</v>
      </c>
      <c r="V22" s="87">
        <f t="shared" si="13"/>
        <v>0</v>
      </c>
      <c r="W22" s="87">
        <f t="shared" si="13"/>
        <v>0</v>
      </c>
      <c r="X22" s="87">
        <f t="shared" si="13"/>
        <v>0</v>
      </c>
      <c r="Y22" s="87">
        <f t="shared" si="13"/>
        <v>0</v>
      </c>
      <c r="Z22" s="87">
        <f t="shared" si="13"/>
        <v>2.3815492604662824E-2</v>
      </c>
      <c r="AA22" s="87">
        <f t="shared" si="13"/>
        <v>0</v>
      </c>
      <c r="AB22" s="87">
        <f t="shared" si="13"/>
        <v>7.1785714285714286E-2</v>
      </c>
      <c r="AC22" s="87">
        <f t="shared" si="13"/>
        <v>3.3222591362126248E-2</v>
      </c>
      <c r="AD22" s="87">
        <f t="shared" si="13"/>
        <v>0</v>
      </c>
      <c r="AE22" s="87">
        <f t="shared" si="13"/>
        <v>4.8430840759395584E-2</v>
      </c>
      <c r="AF22" s="87">
        <f t="shared" si="13"/>
        <v>2.266615443718786E-2</v>
      </c>
      <c r="AJ22" s="120"/>
      <c r="AK22" s="119">
        <f t="shared" si="5"/>
        <v>1.5793251974156496E-2</v>
      </c>
      <c r="AL22" s="2" t="e">
        <f t="shared" si="2"/>
        <v>#DIV/0!</v>
      </c>
    </row>
    <row r="23" spans="1:38" s="12" customFormat="1" ht="30" hidden="1" customHeight="1" x14ac:dyDescent="0.25">
      <c r="A23" s="25" t="s">
        <v>42</v>
      </c>
      <c r="B23" s="11">
        <f t="shared" si="0"/>
        <v>0</v>
      </c>
      <c r="C23" s="129">
        <f t="shared" si="1"/>
        <v>0</v>
      </c>
      <c r="D23" s="130" t="e">
        <f t="shared" si="8"/>
        <v>#DIV/0!</v>
      </c>
      <c r="E23" s="165"/>
      <c r="F23" s="165">
        <f t="shared" si="3"/>
        <v>0</v>
      </c>
      <c r="G23" s="165"/>
      <c r="H23" s="23">
        <v>0</v>
      </c>
      <c r="I23" s="27">
        <f>SUM(L23:AF23)</f>
        <v>0</v>
      </c>
      <c r="J23" s="15" t="e">
        <f>I23/H23</f>
        <v>#DIV/0!</v>
      </c>
      <c r="K23" s="115">
        <v>8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J23" s="120"/>
      <c r="AK23" s="119">
        <f t="shared" si="5"/>
        <v>0</v>
      </c>
      <c r="AL23" s="2" t="e">
        <f t="shared" si="2"/>
        <v>#DIV/0!</v>
      </c>
    </row>
    <row r="24" spans="1:38" s="12" customFormat="1" ht="30" hidden="1" customHeight="1" x14ac:dyDescent="0.25">
      <c r="A24" s="25" t="s">
        <v>43</v>
      </c>
      <c r="B24" s="11">
        <f t="shared" si="0"/>
        <v>0</v>
      </c>
      <c r="C24" s="129">
        <f t="shared" si="1"/>
        <v>0</v>
      </c>
      <c r="D24" s="130" t="e">
        <f t="shared" si="8"/>
        <v>#DIV/0!</v>
      </c>
      <c r="E24" s="165"/>
      <c r="F24" s="165">
        <f t="shared" si="3"/>
        <v>0</v>
      </c>
      <c r="G24" s="165"/>
      <c r="H24" s="15" t="e">
        <f>H23/H21</f>
        <v>#DIV/0!</v>
      </c>
      <c r="I24" s="15">
        <f>I23/I21</f>
        <v>0</v>
      </c>
      <c r="J24" s="15" t="e">
        <f>I24/H24</f>
        <v>#DIV/0!</v>
      </c>
      <c r="K24" s="115"/>
      <c r="L24" s="16" t="e">
        <f>L23/L21</f>
        <v>#DIV/0!</v>
      </c>
      <c r="M24" s="16">
        <f t="shared" ref="M24:AF24" si="14">M23/M21</f>
        <v>0</v>
      </c>
      <c r="N24" s="16">
        <f t="shared" si="14"/>
        <v>0</v>
      </c>
      <c r="O24" s="16">
        <f t="shared" si="14"/>
        <v>0</v>
      </c>
      <c r="P24" s="16" t="e">
        <f t="shared" si="14"/>
        <v>#DIV/0!</v>
      </c>
      <c r="Q24" s="16" t="e">
        <f t="shared" si="14"/>
        <v>#DIV/0!</v>
      </c>
      <c r="R24" s="16">
        <f t="shared" si="14"/>
        <v>0</v>
      </c>
      <c r="S24" s="16">
        <f t="shared" si="14"/>
        <v>0</v>
      </c>
      <c r="T24" s="16" t="e">
        <f t="shared" si="14"/>
        <v>#DIV/0!</v>
      </c>
      <c r="U24" s="16" t="e">
        <f t="shared" si="14"/>
        <v>#DIV/0!</v>
      </c>
      <c r="V24" s="16" t="e">
        <f t="shared" si="14"/>
        <v>#DIV/0!</v>
      </c>
      <c r="W24" s="16" t="e">
        <f t="shared" si="14"/>
        <v>#DIV/0!</v>
      </c>
      <c r="X24" s="16" t="e">
        <f t="shared" si="14"/>
        <v>#DIV/0!</v>
      </c>
      <c r="Y24" s="16" t="e">
        <f t="shared" si="14"/>
        <v>#DIV/0!</v>
      </c>
      <c r="Z24" s="16">
        <f t="shared" si="14"/>
        <v>0</v>
      </c>
      <c r="AA24" s="16" t="e">
        <f t="shared" si="14"/>
        <v>#DIV/0!</v>
      </c>
      <c r="AB24" s="16">
        <f t="shared" si="14"/>
        <v>0</v>
      </c>
      <c r="AC24" s="16">
        <f t="shared" si="14"/>
        <v>0</v>
      </c>
      <c r="AD24" s="16" t="e">
        <f t="shared" si="14"/>
        <v>#DIV/0!</v>
      </c>
      <c r="AE24" s="16">
        <f t="shared" si="14"/>
        <v>0</v>
      </c>
      <c r="AF24" s="16">
        <f t="shared" si="14"/>
        <v>0</v>
      </c>
      <c r="AJ24" s="120"/>
      <c r="AK24" s="119">
        <f t="shared" si="5"/>
        <v>0</v>
      </c>
      <c r="AL24" s="2" t="e">
        <f t="shared" si="2"/>
        <v>#DIV/0!</v>
      </c>
    </row>
    <row r="25" spans="1:38" s="12" customFormat="1" ht="30" hidden="1" customHeight="1" x14ac:dyDescent="0.25">
      <c r="A25" s="13" t="s">
        <v>44</v>
      </c>
      <c r="B25" s="11">
        <f t="shared" si="0"/>
        <v>14063</v>
      </c>
      <c r="C25" s="129">
        <f t="shared" si="1"/>
        <v>68604</v>
      </c>
      <c r="D25" s="130">
        <f t="shared" si="8"/>
        <v>4.8783332148190288</v>
      </c>
      <c r="E25" s="165">
        <v>41957</v>
      </c>
      <c r="F25" s="165">
        <f t="shared" si="3"/>
        <v>40710</v>
      </c>
      <c r="G25" s="165"/>
      <c r="H25" s="23">
        <v>79751</v>
      </c>
      <c r="I25" s="23">
        <f>SUM(L25:AF25)</f>
        <v>82667</v>
      </c>
      <c r="J25" s="15">
        <f>I25/H25</f>
        <v>1.0365638048425725</v>
      </c>
      <c r="K25" s="115">
        <v>21</v>
      </c>
      <c r="L25" s="26">
        <v>5500</v>
      </c>
      <c r="M25" s="26">
        <v>2920</v>
      </c>
      <c r="N25" s="26">
        <v>3500</v>
      </c>
      <c r="O25" s="26">
        <v>4632</v>
      </c>
      <c r="P25" s="26">
        <v>1999</v>
      </c>
      <c r="Q25" s="26">
        <v>5120</v>
      </c>
      <c r="R25" s="26">
        <v>3731</v>
      </c>
      <c r="S25" s="26">
        <v>3134</v>
      </c>
      <c r="T25" s="26">
        <v>4100</v>
      </c>
      <c r="U25" s="26">
        <v>976</v>
      </c>
      <c r="V25" s="26">
        <v>1547</v>
      </c>
      <c r="W25" s="26">
        <v>6626</v>
      </c>
      <c r="X25" s="26">
        <v>5989</v>
      </c>
      <c r="Y25" s="26">
        <v>4480</v>
      </c>
      <c r="Z25" s="26">
        <v>7419</v>
      </c>
      <c r="AA25" s="26">
        <v>4368</v>
      </c>
      <c r="AB25" s="26">
        <v>2800</v>
      </c>
      <c r="AC25" s="26">
        <v>1050</v>
      </c>
      <c r="AD25" s="26">
        <v>6184</v>
      </c>
      <c r="AE25" s="26">
        <v>4612</v>
      </c>
      <c r="AF25" s="26">
        <v>1980</v>
      </c>
      <c r="AJ25" s="120">
        <v>14063</v>
      </c>
      <c r="AK25" s="119">
        <f t="shared" si="5"/>
        <v>68604</v>
      </c>
      <c r="AL25" s="2">
        <f t="shared" si="2"/>
        <v>4.8783332148190288</v>
      </c>
    </row>
    <row r="26" spans="1:38" s="12" customFormat="1" ht="30" hidden="1" customHeight="1" x14ac:dyDescent="0.25">
      <c r="A26" s="18" t="s">
        <v>45</v>
      </c>
      <c r="B26" s="11">
        <f t="shared" si="0"/>
        <v>0</v>
      </c>
      <c r="C26" s="129">
        <f t="shared" si="1"/>
        <v>0.86006637743583336</v>
      </c>
      <c r="D26" s="130"/>
      <c r="E26" s="130"/>
      <c r="F26" s="165">
        <f t="shared" si="3"/>
        <v>0.86006637743583336</v>
      </c>
      <c r="G26" s="130"/>
      <c r="H26" s="28">
        <f t="shared" ref="H26" si="15">H25/H20</f>
        <v>0.97864194425185447</v>
      </c>
      <c r="I26" s="28">
        <f>I25/I20</f>
        <v>0.86006637743583336</v>
      </c>
      <c r="J26" s="28">
        <f t="shared" ref="J26:AF26" si="16">J25/J20</f>
        <v>0.87883661893659293</v>
      </c>
      <c r="K26" s="115"/>
      <c r="L26" s="28">
        <f t="shared" si="16"/>
        <v>0.73825503355704702</v>
      </c>
      <c r="M26" s="28">
        <f t="shared" si="16"/>
        <v>0.92405063291139244</v>
      </c>
      <c r="N26" s="28">
        <f t="shared" si="16"/>
        <v>0.63636363636363635</v>
      </c>
      <c r="O26" s="28">
        <f t="shared" si="16"/>
        <v>0.80193905817174516</v>
      </c>
      <c r="P26" s="28">
        <f t="shared" si="16"/>
        <v>0.66744574290484138</v>
      </c>
      <c r="Q26" s="28">
        <f t="shared" si="16"/>
        <v>0.86050420168067232</v>
      </c>
      <c r="R26" s="28">
        <f t="shared" si="16"/>
        <v>0.87541060534960113</v>
      </c>
      <c r="S26" s="28">
        <f t="shared" si="16"/>
        <v>0.90578034682080921</v>
      </c>
      <c r="T26" s="28">
        <f t="shared" si="16"/>
        <v>0.81852665202635255</v>
      </c>
      <c r="U26" s="28">
        <f t="shared" si="16"/>
        <v>0.67919276270006956</v>
      </c>
      <c r="V26" s="28">
        <f t="shared" si="16"/>
        <v>0.81635883905013196</v>
      </c>
      <c r="W26" s="28">
        <f t="shared" si="16"/>
        <v>0.9391920623671155</v>
      </c>
      <c r="X26" s="28">
        <f t="shared" si="16"/>
        <v>0.85034786312650856</v>
      </c>
      <c r="Y26" s="28">
        <f t="shared" si="16"/>
        <v>1</v>
      </c>
      <c r="Z26" s="28">
        <f t="shared" si="16"/>
        <v>0.92993231386312358</v>
      </c>
      <c r="AA26" s="28">
        <f t="shared" si="16"/>
        <v>0.9898028552005439</v>
      </c>
      <c r="AB26" s="28">
        <f t="shared" si="16"/>
        <v>1</v>
      </c>
      <c r="AC26" s="28">
        <f t="shared" si="16"/>
        <v>0.69767441860465118</v>
      </c>
      <c r="AD26" s="28">
        <f t="shared" si="16"/>
        <v>1</v>
      </c>
      <c r="AE26" s="28">
        <f t="shared" si="16"/>
        <v>0.89345215032932968</v>
      </c>
      <c r="AF26" s="28">
        <f t="shared" si="16"/>
        <v>0.76066077602766036</v>
      </c>
      <c r="AJ26" s="120"/>
      <c r="AK26" s="119">
        <f t="shared" si="5"/>
        <v>0.86006637743583336</v>
      </c>
      <c r="AL26" s="2" t="e">
        <f t="shared" si="2"/>
        <v>#DIV/0!</v>
      </c>
    </row>
    <row r="27" spans="1:38" s="86" customFormat="1" ht="30" hidden="1" customHeight="1" x14ac:dyDescent="0.25">
      <c r="A27" s="83" t="s">
        <v>185</v>
      </c>
      <c r="B27" s="11">
        <f t="shared" si="0"/>
        <v>0</v>
      </c>
      <c r="C27" s="129">
        <f t="shared" si="1"/>
        <v>0</v>
      </c>
      <c r="D27" s="130" t="e">
        <f t="shared" si="8"/>
        <v>#DIV/0!</v>
      </c>
      <c r="E27" s="165"/>
      <c r="F27" s="165">
        <f t="shared" si="3"/>
        <v>0</v>
      </c>
      <c r="G27" s="165"/>
      <c r="H27" s="84"/>
      <c r="I27" s="23">
        <f t="shared" ref="I27:I33" si="17">SUM(L27:AF27)</f>
        <v>0</v>
      </c>
      <c r="J27" s="85"/>
      <c r="K27" s="11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J27" s="121"/>
      <c r="AK27" s="119">
        <f t="shared" si="5"/>
        <v>0</v>
      </c>
      <c r="AL27" s="2" t="e">
        <f t="shared" si="2"/>
        <v>#DIV/0!</v>
      </c>
    </row>
    <row r="28" spans="1:38" s="12" customFormat="1" ht="30" hidden="1" customHeight="1" x14ac:dyDescent="0.25">
      <c r="A28" s="25" t="s">
        <v>46</v>
      </c>
      <c r="B28" s="11">
        <f t="shared" si="0"/>
        <v>1523</v>
      </c>
      <c r="C28" s="129">
        <f t="shared" si="1"/>
        <v>57593</v>
      </c>
      <c r="D28" s="130">
        <f t="shared" si="8"/>
        <v>37.815495732107685</v>
      </c>
      <c r="E28" s="165">
        <v>17757</v>
      </c>
      <c r="F28" s="165">
        <f t="shared" si="3"/>
        <v>41359</v>
      </c>
      <c r="G28" s="165"/>
      <c r="H28" s="23">
        <v>66395</v>
      </c>
      <c r="I28" s="23">
        <f t="shared" si="17"/>
        <v>59116</v>
      </c>
      <c r="J28" s="15">
        <f t="shared" ref="J28:J56" si="18">I28/H28</f>
        <v>0.89036825062128178</v>
      </c>
      <c r="K28" s="115">
        <v>18</v>
      </c>
      <c r="L28" s="26">
        <v>5500</v>
      </c>
      <c r="M28" s="26">
        <v>550</v>
      </c>
      <c r="N28" s="26">
        <v>3010</v>
      </c>
      <c r="O28" s="26"/>
      <c r="P28" s="26">
        <v>852</v>
      </c>
      <c r="Q28" s="26">
        <v>5100</v>
      </c>
      <c r="R28" s="26">
        <v>3731</v>
      </c>
      <c r="S28" s="26">
        <v>3134</v>
      </c>
      <c r="T28" s="26"/>
      <c r="U28" s="26">
        <v>976</v>
      </c>
      <c r="V28" s="26">
        <v>1547</v>
      </c>
      <c r="W28" s="26">
        <v>6626</v>
      </c>
      <c r="X28" s="26">
        <v>6900</v>
      </c>
      <c r="Y28" s="26">
        <v>2946</v>
      </c>
      <c r="Z28" s="26">
        <v>8058</v>
      </c>
      <c r="AA28" s="26">
        <v>765</v>
      </c>
      <c r="AB28" s="26">
        <v>1977</v>
      </c>
      <c r="AC28" s="26"/>
      <c r="AD28" s="26">
        <v>1339</v>
      </c>
      <c r="AE28" s="26">
        <v>3605</v>
      </c>
      <c r="AF28" s="26">
        <v>2500</v>
      </c>
      <c r="AJ28" s="120">
        <v>1523</v>
      </c>
      <c r="AK28" s="119">
        <f t="shared" si="5"/>
        <v>57593</v>
      </c>
      <c r="AL28" s="2">
        <f t="shared" si="2"/>
        <v>37.815495732107685</v>
      </c>
    </row>
    <row r="29" spans="1:38" s="12" customFormat="1" ht="30" hidden="1" customHeight="1" x14ac:dyDescent="0.25">
      <c r="A29" s="18" t="s">
        <v>45</v>
      </c>
      <c r="B29" s="11">
        <f t="shared" si="0"/>
        <v>0</v>
      </c>
      <c r="C29" s="129">
        <f t="shared" si="1"/>
        <v>12.219195411193288</v>
      </c>
      <c r="D29" s="130" t="e">
        <f t="shared" si="8"/>
        <v>#DIV/0!</v>
      </c>
      <c r="E29" s="130"/>
      <c r="F29" s="165">
        <f t="shared" si="3"/>
        <v>12.219195411193288</v>
      </c>
      <c r="G29" s="130"/>
      <c r="H29" s="9">
        <f>H28/H20</f>
        <v>0.81474755035801283</v>
      </c>
      <c r="I29" s="23">
        <f t="shared" si="17"/>
        <v>12.219195411193288</v>
      </c>
      <c r="J29" s="15">
        <f t="shared" si="18"/>
        <v>14.997523350421837</v>
      </c>
      <c r="K29" s="115"/>
      <c r="L29" s="87">
        <f t="shared" ref="L29:X29" si="19">L28/L20</f>
        <v>0.73825503355704702</v>
      </c>
      <c r="M29" s="87">
        <f t="shared" si="19"/>
        <v>0.17405063291139242</v>
      </c>
      <c r="N29" s="87">
        <f t="shared" si="19"/>
        <v>0.54727272727272724</v>
      </c>
      <c r="O29" s="87">
        <f t="shared" si="19"/>
        <v>0</v>
      </c>
      <c r="P29" s="87">
        <f t="shared" si="19"/>
        <v>0.28447412353923207</v>
      </c>
      <c r="Q29" s="87">
        <f t="shared" si="19"/>
        <v>0.8571428571428571</v>
      </c>
      <c r="R29" s="87">
        <f t="shared" si="19"/>
        <v>0.87541060534960113</v>
      </c>
      <c r="S29" s="87">
        <f t="shared" si="19"/>
        <v>0.90578034682080921</v>
      </c>
      <c r="T29" s="87">
        <f t="shared" si="19"/>
        <v>0</v>
      </c>
      <c r="U29" s="87">
        <f t="shared" si="19"/>
        <v>0.67919276270006956</v>
      </c>
      <c r="V29" s="87">
        <f t="shared" si="19"/>
        <v>0.81635883905013196</v>
      </c>
      <c r="W29" s="87">
        <f t="shared" si="19"/>
        <v>0.9391920623671155</v>
      </c>
      <c r="X29" s="87">
        <f t="shared" si="19"/>
        <v>0.97969615220786599</v>
      </c>
      <c r="Y29" s="87">
        <f t="shared" ref="Y29:AF29" si="20">Y28/Y20</f>
        <v>0.65758928571428577</v>
      </c>
      <c r="Z29" s="87">
        <f t="shared" si="20"/>
        <v>1.0100275758335422</v>
      </c>
      <c r="AA29" s="87">
        <f t="shared" si="20"/>
        <v>0.1733514615907546</v>
      </c>
      <c r="AB29" s="87">
        <f t="shared" si="20"/>
        <v>0.70607142857142857</v>
      </c>
      <c r="AC29" s="87">
        <f t="shared" si="20"/>
        <v>0</v>
      </c>
      <c r="AD29" s="87">
        <f t="shared" si="20"/>
        <v>0.21652652005174644</v>
      </c>
      <c r="AE29" s="87">
        <f t="shared" si="20"/>
        <v>0.69837272375048431</v>
      </c>
      <c r="AF29" s="87">
        <f t="shared" si="20"/>
        <v>0.9604302727621975</v>
      </c>
      <c r="AJ29" s="120"/>
      <c r="AK29" s="119">
        <f t="shared" si="5"/>
        <v>12.219195411193288</v>
      </c>
      <c r="AL29" s="2" t="e">
        <f t="shared" si="2"/>
        <v>#DIV/0!</v>
      </c>
    </row>
    <row r="30" spans="1:38" s="12" customFormat="1" ht="30" hidden="1" customHeight="1" x14ac:dyDescent="0.25">
      <c r="A30" s="11" t="s">
        <v>215</v>
      </c>
      <c r="B30" s="11">
        <f t="shared" si="0"/>
        <v>0</v>
      </c>
      <c r="C30" s="129">
        <f t="shared" si="1"/>
        <v>83585</v>
      </c>
      <c r="D30" s="130"/>
      <c r="E30" s="165">
        <v>65572</v>
      </c>
      <c r="F30" s="165">
        <f t="shared" si="3"/>
        <v>18013</v>
      </c>
      <c r="G30" s="165"/>
      <c r="H30" s="23">
        <v>81932</v>
      </c>
      <c r="I30" s="23">
        <f t="shared" si="17"/>
        <v>83585</v>
      </c>
      <c r="J30" s="15">
        <f t="shared" si="18"/>
        <v>1.0201752672948299</v>
      </c>
      <c r="K30" s="115">
        <v>21</v>
      </c>
      <c r="L30" s="30">
        <v>631</v>
      </c>
      <c r="M30" s="30">
        <v>1875</v>
      </c>
      <c r="N30" s="30">
        <v>8471</v>
      </c>
      <c r="O30" s="30">
        <v>5090</v>
      </c>
      <c r="P30" s="30">
        <v>4621</v>
      </c>
      <c r="Q30" s="30">
        <v>4515</v>
      </c>
      <c r="R30" s="30">
        <v>2164</v>
      </c>
      <c r="S30" s="30">
        <v>4385</v>
      </c>
      <c r="T30" s="30">
        <v>2423</v>
      </c>
      <c r="U30" s="30">
        <v>2773</v>
      </c>
      <c r="V30" s="30">
        <v>2777</v>
      </c>
      <c r="W30" s="30">
        <v>3720</v>
      </c>
      <c r="X30" s="30">
        <v>4459</v>
      </c>
      <c r="Y30" s="30">
        <v>2652</v>
      </c>
      <c r="Z30" s="30">
        <v>4348</v>
      </c>
      <c r="AA30" s="30">
        <v>4506</v>
      </c>
      <c r="AB30" s="30">
        <v>1054</v>
      </c>
      <c r="AC30" s="30">
        <v>1557</v>
      </c>
      <c r="AD30" s="30">
        <v>8190</v>
      </c>
      <c r="AE30" s="30">
        <v>8783</v>
      </c>
      <c r="AF30" s="30">
        <v>4591</v>
      </c>
      <c r="AJ30" s="120"/>
      <c r="AK30" s="119">
        <f t="shared" si="5"/>
        <v>83585</v>
      </c>
      <c r="AL30" s="2" t="e">
        <f t="shared" si="2"/>
        <v>#DIV/0!</v>
      </c>
    </row>
    <row r="31" spans="1:38" s="12" customFormat="1" ht="31.5" hidden="1" customHeight="1" x14ac:dyDescent="0.25">
      <c r="A31" s="13" t="s">
        <v>47</v>
      </c>
      <c r="B31" s="11">
        <f t="shared" si="0"/>
        <v>0</v>
      </c>
      <c r="C31" s="129">
        <f t="shared" si="1"/>
        <v>0</v>
      </c>
      <c r="D31" s="130"/>
      <c r="E31" s="165"/>
      <c r="F31" s="165">
        <f t="shared" si="3"/>
        <v>0</v>
      </c>
      <c r="G31" s="165"/>
      <c r="H31" s="23"/>
      <c r="I31" s="23">
        <f t="shared" si="17"/>
        <v>0</v>
      </c>
      <c r="J31" s="15" t="e">
        <f t="shared" si="18"/>
        <v>#DIV/0!</v>
      </c>
      <c r="K31" s="11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20"/>
      <c r="AK31" s="119">
        <f t="shared" si="5"/>
        <v>0</v>
      </c>
      <c r="AL31" s="2" t="e">
        <f t="shared" si="2"/>
        <v>#DIV/0!</v>
      </c>
    </row>
    <row r="32" spans="1:38" s="12" customFormat="1" ht="30" hidden="1" customHeight="1" x14ac:dyDescent="0.25">
      <c r="A32" s="18" t="s">
        <v>41</v>
      </c>
      <c r="B32" s="11">
        <f t="shared" si="0"/>
        <v>0</v>
      </c>
      <c r="C32" s="129">
        <f t="shared" si="1"/>
        <v>0</v>
      </c>
      <c r="D32" s="130" t="e">
        <f t="shared" si="8"/>
        <v>#DIV/0!</v>
      </c>
      <c r="E32" s="130"/>
      <c r="F32" s="165">
        <f t="shared" si="3"/>
        <v>0</v>
      </c>
      <c r="G32" s="130"/>
      <c r="H32" s="87">
        <f>H31/H30</f>
        <v>0</v>
      </c>
      <c r="I32" s="23">
        <f t="shared" si="17"/>
        <v>0</v>
      </c>
      <c r="J32" s="15" t="e">
        <f t="shared" si="18"/>
        <v>#DIV/0!</v>
      </c>
      <c r="K32" s="115"/>
      <c r="L32" s="87">
        <f>L31/L30</f>
        <v>0</v>
      </c>
      <c r="M32" s="87">
        <f t="shared" ref="M32:AF32" si="21">M31/M30</f>
        <v>0</v>
      </c>
      <c r="N32" s="87">
        <f t="shared" si="21"/>
        <v>0</v>
      </c>
      <c r="O32" s="87">
        <f t="shared" si="21"/>
        <v>0</v>
      </c>
      <c r="P32" s="87">
        <f t="shared" si="21"/>
        <v>0</v>
      </c>
      <c r="Q32" s="87">
        <f t="shared" si="21"/>
        <v>0</v>
      </c>
      <c r="R32" s="87">
        <f t="shared" si="21"/>
        <v>0</v>
      </c>
      <c r="S32" s="87">
        <f t="shared" si="21"/>
        <v>0</v>
      </c>
      <c r="T32" s="87">
        <f t="shared" si="21"/>
        <v>0</v>
      </c>
      <c r="U32" s="87">
        <f t="shared" si="21"/>
        <v>0</v>
      </c>
      <c r="V32" s="87">
        <f t="shared" si="21"/>
        <v>0</v>
      </c>
      <c r="W32" s="87">
        <f>W31/X30</f>
        <v>0</v>
      </c>
      <c r="X32" s="87">
        <f>X31/Y30</f>
        <v>0</v>
      </c>
      <c r="Y32" s="87">
        <f>Y31/Z30</f>
        <v>0</v>
      </c>
      <c r="Z32" s="87">
        <f>Z31/AA30</f>
        <v>0</v>
      </c>
      <c r="AA32" s="87">
        <f t="shared" si="21"/>
        <v>0</v>
      </c>
      <c r="AB32" s="87">
        <f t="shared" si="21"/>
        <v>0</v>
      </c>
      <c r="AC32" s="87">
        <f t="shared" si="21"/>
        <v>0</v>
      </c>
      <c r="AD32" s="87">
        <f t="shared" si="21"/>
        <v>0</v>
      </c>
      <c r="AE32" s="87">
        <f t="shared" si="21"/>
        <v>0</v>
      </c>
      <c r="AF32" s="87">
        <f t="shared" si="21"/>
        <v>0</v>
      </c>
      <c r="AJ32" s="120"/>
      <c r="AK32" s="119">
        <f t="shared" si="5"/>
        <v>0</v>
      </c>
      <c r="AL32" s="2" t="e">
        <f t="shared" si="2"/>
        <v>#DIV/0!</v>
      </c>
    </row>
    <row r="33" spans="1:38" s="12" customFormat="1" ht="30" hidden="1" customHeight="1" x14ac:dyDescent="0.25">
      <c r="A33" s="13" t="s">
        <v>48</v>
      </c>
      <c r="B33" s="11">
        <f t="shared" si="0"/>
        <v>8146</v>
      </c>
      <c r="C33" s="129">
        <f t="shared" si="1"/>
        <v>32043</v>
      </c>
      <c r="D33" s="130">
        <f t="shared" si="8"/>
        <v>3.9335870365823715</v>
      </c>
      <c r="E33" s="165">
        <v>18484</v>
      </c>
      <c r="F33" s="165">
        <f t="shared" si="3"/>
        <v>21705</v>
      </c>
      <c r="G33" s="165"/>
      <c r="H33" s="23">
        <v>39441</v>
      </c>
      <c r="I33" s="23">
        <f t="shared" si="17"/>
        <v>40189</v>
      </c>
      <c r="J33" s="15">
        <f t="shared" si="18"/>
        <v>1.0189650363834588</v>
      </c>
      <c r="K33" s="115">
        <v>19</v>
      </c>
      <c r="L33" s="26">
        <v>612</v>
      </c>
      <c r="M33" s="26">
        <v>930</v>
      </c>
      <c r="N33" s="26">
        <v>7949</v>
      </c>
      <c r="O33" s="26">
        <v>1162</v>
      </c>
      <c r="P33" s="26">
        <v>232</v>
      </c>
      <c r="Q33" s="26">
        <v>3850</v>
      </c>
      <c r="R33" s="26">
        <v>860</v>
      </c>
      <c r="S33" s="26">
        <v>4385</v>
      </c>
      <c r="T33" s="26">
        <v>307</v>
      </c>
      <c r="U33" s="26">
        <v>1481</v>
      </c>
      <c r="V33" s="26">
        <v>770</v>
      </c>
      <c r="W33" s="26">
        <v>1680</v>
      </c>
      <c r="X33" s="26"/>
      <c r="Y33" s="26">
        <v>2170</v>
      </c>
      <c r="Z33" s="26">
        <v>2054</v>
      </c>
      <c r="AA33" s="26">
        <v>3805</v>
      </c>
      <c r="AB33" s="26">
        <v>363</v>
      </c>
      <c r="AC33" s="26">
        <v>373</v>
      </c>
      <c r="AD33" s="26"/>
      <c r="AE33" s="26">
        <v>5830</v>
      </c>
      <c r="AF33" s="26">
        <v>1376</v>
      </c>
      <c r="AJ33" s="120">
        <v>8146</v>
      </c>
      <c r="AK33" s="119">
        <f t="shared" si="5"/>
        <v>32043</v>
      </c>
      <c r="AL33" s="2">
        <f t="shared" si="2"/>
        <v>3.9335870365823715</v>
      </c>
    </row>
    <row r="34" spans="1:38" s="12" customFormat="1" ht="30" hidden="1" customHeight="1" x14ac:dyDescent="0.25">
      <c r="A34" s="13" t="s">
        <v>45</v>
      </c>
      <c r="B34" s="11">
        <f t="shared" si="0"/>
        <v>0</v>
      </c>
      <c r="C34" s="129">
        <f t="shared" si="1"/>
        <v>0.48081593587366156</v>
      </c>
      <c r="D34" s="130" t="e">
        <f t="shared" si="8"/>
        <v>#DIV/0!</v>
      </c>
      <c r="E34" s="130"/>
      <c r="F34" s="165">
        <f t="shared" si="3"/>
        <v>0.48081593587366156</v>
      </c>
      <c r="G34" s="130"/>
      <c r="H34" s="28"/>
      <c r="I34" s="28">
        <f t="shared" ref="I34:AF34" si="22">I33/I30</f>
        <v>0.48081593587366156</v>
      </c>
      <c r="J34" s="15" t="e">
        <f t="shared" si="18"/>
        <v>#DIV/0!</v>
      </c>
      <c r="K34" s="115"/>
      <c r="L34" s="29">
        <f t="shared" si="22"/>
        <v>0.96988906497622818</v>
      </c>
      <c r="M34" s="29">
        <f t="shared" si="22"/>
        <v>0.496</v>
      </c>
      <c r="N34" s="29">
        <f t="shared" si="22"/>
        <v>0.93837799551410694</v>
      </c>
      <c r="O34" s="29">
        <f t="shared" si="22"/>
        <v>0.22829076620825148</v>
      </c>
      <c r="P34" s="29">
        <f t="shared" si="22"/>
        <v>5.0205583207098031E-2</v>
      </c>
      <c r="Q34" s="29">
        <f t="shared" si="22"/>
        <v>0.8527131782945736</v>
      </c>
      <c r="R34" s="29">
        <f t="shared" si="22"/>
        <v>0.39741219963031421</v>
      </c>
      <c r="S34" s="29">
        <f t="shared" si="22"/>
        <v>1</v>
      </c>
      <c r="T34" s="29">
        <f t="shared" si="22"/>
        <v>0.12670243499793643</v>
      </c>
      <c r="U34" s="29">
        <f t="shared" si="22"/>
        <v>0.53407861521817523</v>
      </c>
      <c r="V34" s="29">
        <f t="shared" si="22"/>
        <v>0.27727763773856678</v>
      </c>
      <c r="W34" s="29">
        <f>W33/X30</f>
        <v>0.37676609105180536</v>
      </c>
      <c r="X34" s="29">
        <f>X33/Y30</f>
        <v>0</v>
      </c>
      <c r="Y34" s="29">
        <f>Y33/Z30</f>
        <v>0.49908003679852808</v>
      </c>
      <c r="Z34" s="29">
        <f>Z33/AA30</f>
        <v>0.45583666222814023</v>
      </c>
      <c r="AA34" s="29">
        <f t="shared" si="22"/>
        <v>0.84442964935641363</v>
      </c>
      <c r="AB34" s="29">
        <f t="shared" si="22"/>
        <v>0.34440227703984821</v>
      </c>
      <c r="AC34" s="29">
        <f t="shared" si="22"/>
        <v>0.23956326268464997</v>
      </c>
      <c r="AD34" s="29">
        <f t="shared" si="22"/>
        <v>0</v>
      </c>
      <c r="AE34" s="29">
        <f t="shared" si="22"/>
        <v>0.66378230672890814</v>
      </c>
      <c r="AF34" s="29">
        <f t="shared" si="22"/>
        <v>0.2997168372903507</v>
      </c>
      <c r="AJ34" s="120"/>
      <c r="AK34" s="119">
        <f t="shared" si="5"/>
        <v>0.48081593587366156</v>
      </c>
      <c r="AL34" s="2" t="e">
        <f t="shared" si="2"/>
        <v>#DIV/0!</v>
      </c>
    </row>
    <row r="35" spans="1:38" s="12" customFormat="1" ht="30" hidden="1" customHeight="1" x14ac:dyDescent="0.25">
      <c r="A35" s="25" t="s">
        <v>49</v>
      </c>
      <c r="B35" s="11">
        <f t="shared" si="0"/>
        <v>5837</v>
      </c>
      <c r="C35" s="129">
        <f t="shared" si="1"/>
        <v>55843</v>
      </c>
      <c r="D35" s="130">
        <f t="shared" si="8"/>
        <v>9.5670721260921709</v>
      </c>
      <c r="E35" s="165">
        <v>20147</v>
      </c>
      <c r="F35" s="165">
        <f t="shared" si="3"/>
        <v>41533</v>
      </c>
      <c r="G35" s="165"/>
      <c r="H35" s="23">
        <v>78690</v>
      </c>
      <c r="I35" s="23">
        <f>SUM(L35:AF35)</f>
        <v>61680</v>
      </c>
      <c r="J35" s="15">
        <f t="shared" si="18"/>
        <v>0.78383530308806715</v>
      </c>
      <c r="K35" s="115">
        <v>21</v>
      </c>
      <c r="L35" s="26">
        <v>612</v>
      </c>
      <c r="M35" s="26">
        <v>2036</v>
      </c>
      <c r="N35" s="26">
        <v>8474</v>
      </c>
      <c r="O35" s="26">
        <v>209</v>
      </c>
      <c r="P35" s="26">
        <v>3258</v>
      </c>
      <c r="Q35" s="26">
        <v>4500</v>
      </c>
      <c r="R35" s="26">
        <v>1030</v>
      </c>
      <c r="S35" s="26">
        <v>4385</v>
      </c>
      <c r="T35" s="26">
        <v>930</v>
      </c>
      <c r="U35" s="26">
        <v>2448</v>
      </c>
      <c r="V35" s="26">
        <v>2272</v>
      </c>
      <c r="W35" s="26">
        <v>2850</v>
      </c>
      <c r="X35" s="26">
        <v>4459</v>
      </c>
      <c r="Y35" s="26">
        <v>2432</v>
      </c>
      <c r="Z35" s="26">
        <v>3401</v>
      </c>
      <c r="AA35" s="26">
        <v>2403</v>
      </c>
      <c r="AB35" s="26">
        <v>363</v>
      </c>
      <c r="AC35" s="26">
        <v>373</v>
      </c>
      <c r="AD35" s="26">
        <v>1850</v>
      </c>
      <c r="AE35" s="26">
        <v>8660</v>
      </c>
      <c r="AF35" s="26">
        <v>4735</v>
      </c>
      <c r="AJ35" s="120">
        <v>5837</v>
      </c>
      <c r="AK35" s="119">
        <f t="shared" si="5"/>
        <v>55843</v>
      </c>
      <c r="AL35" s="2">
        <f>AK35/AJ35</f>
        <v>9.5670721260921709</v>
      </c>
    </row>
    <row r="36" spans="1:38" s="12" customFormat="1" ht="30" hidden="1" customHeight="1" x14ac:dyDescent="0.25">
      <c r="A36" s="18" t="s">
        <v>45</v>
      </c>
      <c r="B36" s="11">
        <f t="shared" si="0"/>
        <v>0</v>
      </c>
      <c r="C36" s="129">
        <f t="shared" si="1"/>
        <v>0.73793144702996949</v>
      </c>
      <c r="D36" s="130" t="e">
        <f t="shared" si="8"/>
        <v>#DIV/0!</v>
      </c>
      <c r="E36" s="130"/>
      <c r="F36" s="165">
        <f t="shared" si="3"/>
        <v>0.73793144702996949</v>
      </c>
      <c r="G36" s="130"/>
      <c r="H36" s="9">
        <f>H35/H30</f>
        <v>0.96043060098618371</v>
      </c>
      <c r="I36" s="9">
        <f>I35/I30</f>
        <v>0.73793144702996949</v>
      </c>
      <c r="J36" s="15">
        <f t="shared" si="18"/>
        <v>0.7683339600719209</v>
      </c>
      <c r="K36" s="115"/>
      <c r="L36" s="87">
        <f>L35/L30</f>
        <v>0.96988906497622818</v>
      </c>
      <c r="M36" s="87">
        <f t="shared" ref="M36:AF36" si="23">M35/M30</f>
        <v>1.0858666666666668</v>
      </c>
      <c r="N36" s="87">
        <f t="shared" si="23"/>
        <v>1.0003541494510684</v>
      </c>
      <c r="O36" s="87">
        <f t="shared" si="23"/>
        <v>4.1060903732809427E-2</v>
      </c>
      <c r="P36" s="87">
        <f t="shared" si="23"/>
        <v>0.70504219865829909</v>
      </c>
      <c r="Q36" s="87">
        <f t="shared" si="23"/>
        <v>0.99667774086378735</v>
      </c>
      <c r="R36" s="87">
        <f t="shared" si="23"/>
        <v>0.47597042513863214</v>
      </c>
      <c r="S36" s="87">
        <f t="shared" si="23"/>
        <v>1</v>
      </c>
      <c r="T36" s="87">
        <f t="shared" si="23"/>
        <v>0.38382170862567067</v>
      </c>
      <c r="U36" s="87">
        <f t="shared" si="23"/>
        <v>0.88279841327082587</v>
      </c>
      <c r="V36" s="87">
        <f t="shared" si="23"/>
        <v>0.81814908174288803</v>
      </c>
      <c r="W36" s="87">
        <f t="shared" si="23"/>
        <v>0.7661290322580645</v>
      </c>
      <c r="X36" s="87">
        <f t="shared" si="23"/>
        <v>1</v>
      </c>
      <c r="Y36" s="87">
        <f t="shared" si="23"/>
        <v>0.9170437405731523</v>
      </c>
      <c r="Z36" s="87">
        <f t="shared" si="23"/>
        <v>0.78219871205151792</v>
      </c>
      <c r="AA36" s="87">
        <f t="shared" si="23"/>
        <v>0.53328894806924099</v>
      </c>
      <c r="AB36" s="87">
        <f t="shared" si="23"/>
        <v>0.34440227703984821</v>
      </c>
      <c r="AC36" s="87">
        <f t="shared" si="23"/>
        <v>0.23956326268464997</v>
      </c>
      <c r="AD36" s="87">
        <f t="shared" si="23"/>
        <v>0.22588522588522589</v>
      </c>
      <c r="AE36" s="87">
        <f t="shared" si="23"/>
        <v>0.98599567346009331</v>
      </c>
      <c r="AF36" s="87">
        <f t="shared" si="23"/>
        <v>1.0313657155303855</v>
      </c>
      <c r="AG36" s="87"/>
      <c r="AH36" s="87"/>
      <c r="AI36" s="116"/>
      <c r="AJ36" s="87"/>
      <c r="AK36" s="119">
        <f t="shared" si="5"/>
        <v>0.73793144702996949</v>
      </c>
      <c r="AL36" s="2" t="e">
        <f t="shared" si="2"/>
        <v>#DIV/0!</v>
      </c>
    </row>
    <row r="37" spans="1:38" s="12" customFormat="1" ht="30" hidden="1" customHeight="1" x14ac:dyDescent="0.25">
      <c r="A37" s="22" t="s">
        <v>50</v>
      </c>
      <c r="B37" s="11">
        <f t="shared" si="0"/>
        <v>0</v>
      </c>
      <c r="C37" s="129">
        <f t="shared" si="1"/>
        <v>0</v>
      </c>
      <c r="D37" s="130" t="e">
        <f t="shared" si="8"/>
        <v>#DIV/0!</v>
      </c>
      <c r="E37" s="165"/>
      <c r="F37" s="165">
        <f t="shared" si="3"/>
        <v>0</v>
      </c>
      <c r="G37" s="165"/>
      <c r="H37" s="23"/>
      <c r="I37" s="27">
        <f>SUM(L37:AF37)</f>
        <v>0</v>
      </c>
      <c r="J37" s="15" t="e">
        <f t="shared" si="18"/>
        <v>#DIV/0!</v>
      </c>
      <c r="K37" s="11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J37" s="120"/>
      <c r="AK37" s="119">
        <f t="shared" si="5"/>
        <v>0</v>
      </c>
      <c r="AL37" s="2" t="e">
        <f t="shared" si="2"/>
        <v>#DIV/0!</v>
      </c>
    </row>
    <row r="38" spans="1:38" s="12" customFormat="1" ht="30" hidden="1" customHeight="1" x14ac:dyDescent="0.25">
      <c r="A38" s="25" t="s">
        <v>51</v>
      </c>
      <c r="B38" s="11">
        <f t="shared" si="0"/>
        <v>1757</v>
      </c>
      <c r="C38" s="129">
        <f t="shared" si="1"/>
        <v>140785.70000000001</v>
      </c>
      <c r="D38" s="130">
        <f t="shared" si="8"/>
        <v>80.128457598178727</v>
      </c>
      <c r="E38" s="165">
        <v>24881</v>
      </c>
      <c r="F38" s="165">
        <f t="shared" si="3"/>
        <v>117661.70000000001</v>
      </c>
      <c r="G38" s="165"/>
      <c r="H38" s="23">
        <v>189948</v>
      </c>
      <c r="I38" s="23">
        <f>SUM(L38:AF38)</f>
        <v>142542.70000000001</v>
      </c>
      <c r="J38" s="15">
        <f t="shared" si="18"/>
        <v>0.75043011771642776</v>
      </c>
      <c r="K38" s="115">
        <v>21</v>
      </c>
      <c r="L38" s="26">
        <v>13500</v>
      </c>
      <c r="M38" s="26">
        <v>5200</v>
      </c>
      <c r="N38" s="26">
        <v>13830</v>
      </c>
      <c r="O38" s="26">
        <v>5500</v>
      </c>
      <c r="P38" s="26">
        <v>2846</v>
      </c>
      <c r="Q38" s="26">
        <v>4540</v>
      </c>
      <c r="R38" s="26">
        <v>2353</v>
      </c>
      <c r="S38" s="26">
        <v>9295</v>
      </c>
      <c r="T38" s="26">
        <v>2915</v>
      </c>
      <c r="U38" s="26">
        <v>2197</v>
      </c>
      <c r="V38" s="26">
        <v>2014</v>
      </c>
      <c r="W38" s="26">
        <v>8200</v>
      </c>
      <c r="X38" s="26">
        <v>11926</v>
      </c>
      <c r="Y38" s="26">
        <v>4995</v>
      </c>
      <c r="Z38" s="26">
        <v>7213</v>
      </c>
      <c r="AA38" s="26">
        <v>5281.7</v>
      </c>
      <c r="AB38" s="26">
        <v>5024</v>
      </c>
      <c r="AC38" s="26">
        <v>2150</v>
      </c>
      <c r="AD38" s="26">
        <v>2900</v>
      </c>
      <c r="AE38" s="26">
        <v>25243</v>
      </c>
      <c r="AF38" s="26">
        <v>5420</v>
      </c>
      <c r="AJ38" s="120">
        <v>1757</v>
      </c>
      <c r="AK38" s="119">
        <f t="shared" si="5"/>
        <v>140785.70000000001</v>
      </c>
      <c r="AL38" s="2">
        <f t="shared" si="2"/>
        <v>80.128457598178727</v>
      </c>
    </row>
    <row r="39" spans="1:38" s="12" customFormat="1" ht="30" hidden="1" customHeight="1" x14ac:dyDescent="0.25">
      <c r="A39" s="18" t="s">
        <v>52</v>
      </c>
      <c r="B39" s="11">
        <f t="shared" si="0"/>
        <v>0</v>
      </c>
      <c r="C39" s="129" t="e">
        <f t="shared" si="1"/>
        <v>#DIV/0!</v>
      </c>
      <c r="D39" s="130" t="e">
        <f t="shared" si="8"/>
        <v>#DIV/0!</v>
      </c>
      <c r="E39" s="130"/>
      <c r="F39" s="165" t="e">
        <f t="shared" si="3"/>
        <v>#DIV/0!</v>
      </c>
      <c r="G39" s="130"/>
      <c r="H39" s="9"/>
      <c r="I39" s="9" t="e">
        <f>I38/I37</f>
        <v>#DIV/0!</v>
      </c>
      <c r="J39" s="15" t="e">
        <f t="shared" si="18"/>
        <v>#DIV/0!</v>
      </c>
      <c r="K39" s="115"/>
      <c r="L39" s="87" t="e">
        <f>L38/L37</f>
        <v>#DIV/0!</v>
      </c>
      <c r="M39" s="87" t="e">
        <f t="shared" ref="M39:AF39" si="24">M38/M37</f>
        <v>#DIV/0!</v>
      </c>
      <c r="N39" s="87" t="e">
        <f t="shared" si="24"/>
        <v>#DIV/0!</v>
      </c>
      <c r="O39" s="87" t="e">
        <f t="shared" si="24"/>
        <v>#DIV/0!</v>
      </c>
      <c r="P39" s="87" t="e">
        <f t="shared" si="24"/>
        <v>#DIV/0!</v>
      </c>
      <c r="Q39" s="87" t="e">
        <f t="shared" si="24"/>
        <v>#DIV/0!</v>
      </c>
      <c r="R39" s="87" t="e">
        <f t="shared" si="24"/>
        <v>#DIV/0!</v>
      </c>
      <c r="S39" s="87" t="e">
        <f t="shared" si="24"/>
        <v>#DIV/0!</v>
      </c>
      <c r="T39" s="87" t="e">
        <f t="shared" si="24"/>
        <v>#DIV/0!</v>
      </c>
      <c r="U39" s="87" t="e">
        <f t="shared" si="24"/>
        <v>#DIV/0!</v>
      </c>
      <c r="V39" s="87" t="e">
        <f t="shared" si="24"/>
        <v>#DIV/0!</v>
      </c>
      <c r="W39" s="87" t="e">
        <f t="shared" si="24"/>
        <v>#DIV/0!</v>
      </c>
      <c r="X39" s="87" t="e">
        <f t="shared" si="24"/>
        <v>#DIV/0!</v>
      </c>
      <c r="Y39" s="87" t="e">
        <f t="shared" si="24"/>
        <v>#DIV/0!</v>
      </c>
      <c r="Z39" s="87" t="e">
        <f t="shared" si="24"/>
        <v>#DIV/0!</v>
      </c>
      <c r="AA39" s="87" t="e">
        <f t="shared" si="24"/>
        <v>#DIV/0!</v>
      </c>
      <c r="AB39" s="87" t="e">
        <f t="shared" si="24"/>
        <v>#DIV/0!</v>
      </c>
      <c r="AC39" s="87" t="e">
        <f t="shared" si="24"/>
        <v>#DIV/0!</v>
      </c>
      <c r="AD39" s="87" t="e">
        <f t="shared" si="24"/>
        <v>#DIV/0!</v>
      </c>
      <c r="AE39" s="87" t="e">
        <f t="shared" si="24"/>
        <v>#DIV/0!</v>
      </c>
      <c r="AF39" s="87" t="e">
        <f t="shared" si="24"/>
        <v>#DIV/0!</v>
      </c>
      <c r="AJ39" s="120"/>
      <c r="AK39" s="119" t="e">
        <f t="shared" si="5"/>
        <v>#DIV/0!</v>
      </c>
      <c r="AL39" s="2" t="e">
        <f t="shared" si="2"/>
        <v>#DIV/0!</v>
      </c>
    </row>
    <row r="40" spans="1:38" s="12" customFormat="1" ht="30" hidden="1" customHeight="1" x14ac:dyDescent="0.25">
      <c r="A40" s="72" t="s">
        <v>53</v>
      </c>
      <c r="B40" s="11">
        <f t="shared" si="0"/>
        <v>261</v>
      </c>
      <c r="C40" s="129">
        <f t="shared" si="1"/>
        <v>104803</v>
      </c>
      <c r="D40" s="130">
        <f t="shared" si="8"/>
        <v>401.544061302682</v>
      </c>
      <c r="E40" s="165">
        <v>10250</v>
      </c>
      <c r="F40" s="165">
        <f t="shared" si="3"/>
        <v>94814</v>
      </c>
      <c r="G40" s="165"/>
      <c r="H40" s="23">
        <v>174978</v>
      </c>
      <c r="I40" s="23">
        <f>SUM(L40:AF40)</f>
        <v>105064</v>
      </c>
      <c r="J40" s="15">
        <f t="shared" si="18"/>
        <v>0.60044119832207477</v>
      </c>
      <c r="K40" s="115">
        <v>20</v>
      </c>
      <c r="L40" s="26">
        <v>10000</v>
      </c>
      <c r="M40" s="26">
        <v>2450</v>
      </c>
      <c r="N40" s="26">
        <v>11710</v>
      </c>
      <c r="O40" s="26">
        <v>5600</v>
      </c>
      <c r="P40" s="26">
        <v>1945</v>
      </c>
      <c r="Q40" s="26">
        <v>4110</v>
      </c>
      <c r="R40" s="26">
        <v>1875</v>
      </c>
      <c r="S40" s="26">
        <v>7252</v>
      </c>
      <c r="T40" s="26">
        <v>1210</v>
      </c>
      <c r="U40" s="26">
        <v>1874</v>
      </c>
      <c r="V40" s="26">
        <v>1173</v>
      </c>
      <c r="W40" s="26">
        <v>6250</v>
      </c>
      <c r="X40" s="26">
        <v>12821</v>
      </c>
      <c r="Y40" s="26">
        <v>1360</v>
      </c>
      <c r="Z40" s="26">
        <v>5637</v>
      </c>
      <c r="AA40" s="26"/>
      <c r="AB40" s="26">
        <v>2467</v>
      </c>
      <c r="AC40" s="26">
        <v>2150</v>
      </c>
      <c r="AD40" s="26">
        <v>2670</v>
      </c>
      <c r="AE40" s="26">
        <v>17176</v>
      </c>
      <c r="AF40" s="26">
        <v>5334</v>
      </c>
      <c r="AJ40" s="120">
        <v>261</v>
      </c>
      <c r="AK40" s="119">
        <f t="shared" si="5"/>
        <v>104803</v>
      </c>
      <c r="AL40" s="2">
        <f t="shared" si="2"/>
        <v>401.544061302682</v>
      </c>
    </row>
    <row r="41" spans="1:38" s="153" customFormat="1" ht="30" hidden="1" customHeight="1" x14ac:dyDescent="0.25">
      <c r="A41" s="171" t="s">
        <v>158</v>
      </c>
      <c r="B41" s="171">
        <f t="shared" si="0"/>
        <v>0</v>
      </c>
      <c r="C41" s="172">
        <f>AK41</f>
        <v>222344</v>
      </c>
      <c r="D41" s="173" t="e">
        <f t="shared" si="8"/>
        <v>#DIV/0!</v>
      </c>
      <c r="E41" s="174"/>
      <c r="F41" s="174">
        <f t="shared" si="3"/>
        <v>222344</v>
      </c>
      <c r="G41" s="174"/>
      <c r="H41" s="177">
        <v>226052</v>
      </c>
      <c r="I41" s="177">
        <f>SUM(L41:AF41)</f>
        <v>222344</v>
      </c>
      <c r="J41" s="175">
        <f t="shared" si="18"/>
        <v>0.98359669456585208</v>
      </c>
      <c r="K41" s="176"/>
      <c r="L41" s="178">
        <v>21387</v>
      </c>
      <c r="M41" s="178">
        <v>6370</v>
      </c>
      <c r="N41" s="178">
        <v>14804</v>
      </c>
      <c r="O41" s="178">
        <v>13261</v>
      </c>
      <c r="P41" s="178">
        <v>6216</v>
      </c>
      <c r="Q41" s="178">
        <v>14257</v>
      </c>
      <c r="R41" s="178">
        <v>7235</v>
      </c>
      <c r="S41" s="178">
        <v>11166</v>
      </c>
      <c r="T41" s="178">
        <v>10677</v>
      </c>
      <c r="U41" s="178">
        <v>3579</v>
      </c>
      <c r="V41" s="178">
        <v>6645</v>
      </c>
      <c r="W41" s="178">
        <v>10016</v>
      </c>
      <c r="X41" s="178">
        <v>13361</v>
      </c>
      <c r="Y41" s="178">
        <v>13059</v>
      </c>
      <c r="Z41" s="178">
        <v>11222</v>
      </c>
      <c r="AA41" s="178">
        <v>9636</v>
      </c>
      <c r="AB41" s="178">
        <v>8357</v>
      </c>
      <c r="AC41" s="178">
        <v>4627</v>
      </c>
      <c r="AD41" s="178">
        <v>8804</v>
      </c>
      <c r="AE41" s="178">
        <v>18008</v>
      </c>
      <c r="AF41" s="178">
        <v>9657</v>
      </c>
      <c r="AG41" s="152"/>
      <c r="AJ41" s="154"/>
      <c r="AK41" s="155">
        <f t="shared" si="5"/>
        <v>222344</v>
      </c>
      <c r="AL41" s="153" t="e">
        <f t="shared" si="2"/>
        <v>#DIV/0!</v>
      </c>
    </row>
    <row r="42" spans="1:38" s="2" customFormat="1" ht="30" customHeight="1" x14ac:dyDescent="0.25">
      <c r="A42" s="31" t="s">
        <v>156</v>
      </c>
      <c r="B42" s="11">
        <f t="shared" si="0"/>
        <v>166</v>
      </c>
      <c r="C42" s="129">
        <f t="shared" si="1"/>
        <v>86001.7</v>
      </c>
      <c r="D42" s="130">
        <f t="shared" si="8"/>
        <v>518.08253012048192</v>
      </c>
      <c r="E42" s="165">
        <v>5056</v>
      </c>
      <c r="F42" s="165">
        <f t="shared" si="3"/>
        <v>81111.7</v>
      </c>
      <c r="G42" s="165"/>
      <c r="H42" s="23">
        <v>203692</v>
      </c>
      <c r="I42" s="23">
        <f>SUM(L42:AF42)</f>
        <v>86167.7</v>
      </c>
      <c r="J42" s="15">
        <f t="shared" si="18"/>
        <v>0.42302937768788168</v>
      </c>
      <c r="K42" s="30">
        <v>21</v>
      </c>
      <c r="L42" s="30">
        <f>L45+L46+L51+L49</f>
        <v>7427</v>
      </c>
      <c r="M42" s="30">
        <f>M45+M46+M51+M49</f>
        <v>2259</v>
      </c>
      <c r="N42" s="30">
        <v>11470</v>
      </c>
      <c r="O42" s="30">
        <f t="shared" ref="O42:AF42" si="25">O45+O46+O51+O49</f>
        <v>5198</v>
      </c>
      <c r="P42" s="30">
        <f t="shared" si="25"/>
        <v>1674</v>
      </c>
      <c r="Q42" s="30">
        <v>4559</v>
      </c>
      <c r="R42" s="30">
        <f t="shared" si="25"/>
        <v>2405</v>
      </c>
      <c r="S42" s="30">
        <f t="shared" si="25"/>
        <v>6336</v>
      </c>
      <c r="T42" s="30">
        <f t="shared" si="25"/>
        <v>3306</v>
      </c>
      <c r="U42" s="30">
        <v>998</v>
      </c>
      <c r="V42" s="30">
        <f t="shared" si="25"/>
        <v>1019</v>
      </c>
      <c r="W42" s="30">
        <f t="shared" si="25"/>
        <v>1530</v>
      </c>
      <c r="X42" s="30">
        <f t="shared" si="25"/>
        <v>7447</v>
      </c>
      <c r="Y42" s="30">
        <f t="shared" si="25"/>
        <v>2224</v>
      </c>
      <c r="Z42" s="30">
        <f t="shared" si="25"/>
        <v>4365</v>
      </c>
      <c r="AA42" s="30">
        <f t="shared" si="25"/>
        <v>1373.7</v>
      </c>
      <c r="AB42" s="30">
        <f t="shared" si="25"/>
        <v>2259</v>
      </c>
      <c r="AC42" s="30">
        <v>1841</v>
      </c>
      <c r="AD42" s="30">
        <f t="shared" si="25"/>
        <v>2050</v>
      </c>
      <c r="AE42" s="30">
        <f t="shared" si="25"/>
        <v>12357</v>
      </c>
      <c r="AF42" s="30">
        <f t="shared" si="25"/>
        <v>4070</v>
      </c>
      <c r="AG42" s="30">
        <f t="shared" ref="AG42" si="26">AG45+AG46+AG51</f>
        <v>0</v>
      </c>
      <c r="AJ42" s="67">
        <v>166</v>
      </c>
      <c r="AK42" s="119">
        <f t="shared" si="5"/>
        <v>86001.7</v>
      </c>
      <c r="AL42" s="2">
        <f t="shared" si="2"/>
        <v>518.08253012048192</v>
      </c>
    </row>
    <row r="43" spans="1:38" s="2" customFormat="1" ht="30" hidden="1" customHeight="1" x14ac:dyDescent="0.25">
      <c r="A43" s="17" t="s">
        <v>184</v>
      </c>
      <c r="B43" s="11">
        <f t="shared" si="0"/>
        <v>0</v>
      </c>
      <c r="C43" s="129">
        <f t="shared" si="1"/>
        <v>457</v>
      </c>
      <c r="D43" s="130" t="e">
        <f t="shared" si="8"/>
        <v>#DIV/0!</v>
      </c>
      <c r="E43" s="165"/>
      <c r="F43" s="165">
        <f t="shared" si="3"/>
        <v>457</v>
      </c>
      <c r="G43" s="165"/>
      <c r="H43" s="23">
        <v>13240</v>
      </c>
      <c r="I43" s="23">
        <f>SUM(L43:AF43)</f>
        <v>457</v>
      </c>
      <c r="J43" s="15">
        <f t="shared" si="18"/>
        <v>3.4516616314199396E-2</v>
      </c>
      <c r="K43" s="115"/>
      <c r="L43" s="10"/>
      <c r="M43" s="10"/>
      <c r="N43" s="10"/>
      <c r="O43" s="10"/>
      <c r="P43" s="10"/>
      <c r="Q43" s="10"/>
      <c r="R43" s="10"/>
      <c r="S43" s="10">
        <v>457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0"/>
      <c r="AJ43" s="67"/>
      <c r="AK43" s="119">
        <f t="shared" si="5"/>
        <v>457</v>
      </c>
      <c r="AL43" s="2" t="e">
        <f t="shared" si="2"/>
        <v>#DIV/0!</v>
      </c>
    </row>
    <row r="44" spans="1:38" s="2" customFormat="1" ht="30" customHeight="1" x14ac:dyDescent="0.25">
      <c r="A44" s="18" t="s">
        <v>52</v>
      </c>
      <c r="B44" s="11">
        <f t="shared" si="0"/>
        <v>0</v>
      </c>
      <c r="C44" s="129">
        <f t="shared" si="1"/>
        <v>0.38754227683229586</v>
      </c>
      <c r="D44" s="130" t="e">
        <f t="shared" si="8"/>
        <v>#DIV/0!</v>
      </c>
      <c r="E44" s="130"/>
      <c r="F44" s="165">
        <f t="shared" si="3"/>
        <v>0.38754227683229586</v>
      </c>
      <c r="G44" s="130"/>
      <c r="H44" s="32">
        <f>H42/H41</f>
        <v>0.90108470617380076</v>
      </c>
      <c r="I44" s="32">
        <f>I42/I41</f>
        <v>0.38754227683229586</v>
      </c>
      <c r="J44" s="15">
        <f t="shared" si="18"/>
        <v>0.4300841798523955</v>
      </c>
      <c r="K44" s="115"/>
      <c r="L44" s="34">
        <f>L42/L41</f>
        <v>0.34726703137419929</v>
      </c>
      <c r="M44" s="34">
        <f t="shared" ref="M44:AF44" si="27">M42/M41</f>
        <v>0.3546310832025118</v>
      </c>
      <c r="N44" s="34">
        <f t="shared" si="27"/>
        <v>0.77479059713590925</v>
      </c>
      <c r="O44" s="34">
        <f t="shared" si="27"/>
        <v>0.39197647236256694</v>
      </c>
      <c r="P44" s="34">
        <f t="shared" si="27"/>
        <v>0.26930501930501932</v>
      </c>
      <c r="Q44" s="34">
        <f t="shared" si="27"/>
        <v>0.31977274321385984</v>
      </c>
      <c r="R44" s="34">
        <f t="shared" si="27"/>
        <v>0.33241188666205945</v>
      </c>
      <c r="S44" s="34">
        <f t="shared" si="27"/>
        <v>0.5674368619022031</v>
      </c>
      <c r="T44" s="34">
        <f t="shared" si="27"/>
        <v>0.30963753863444787</v>
      </c>
      <c r="U44" s="34">
        <f t="shared" si="27"/>
        <v>0.27884884045822855</v>
      </c>
      <c r="V44" s="34">
        <f t="shared" si="27"/>
        <v>0.15334838224228745</v>
      </c>
      <c r="W44" s="34">
        <f t="shared" si="27"/>
        <v>0.15275559105431311</v>
      </c>
      <c r="X44" s="34">
        <f t="shared" si="27"/>
        <v>0.55736846044457755</v>
      </c>
      <c r="Y44" s="34">
        <f t="shared" si="27"/>
        <v>0.17030400490083467</v>
      </c>
      <c r="Z44" s="34">
        <f t="shared" si="27"/>
        <v>0.38896809837818569</v>
      </c>
      <c r="AA44" s="34">
        <f t="shared" si="27"/>
        <v>0.14255915317559154</v>
      </c>
      <c r="AB44" s="34">
        <f t="shared" si="27"/>
        <v>0.27031231303099196</v>
      </c>
      <c r="AC44" s="34">
        <f t="shared" si="27"/>
        <v>0.39788199697428139</v>
      </c>
      <c r="AD44" s="34">
        <f t="shared" si="27"/>
        <v>0.23284870513403</v>
      </c>
      <c r="AE44" s="34">
        <f t="shared" si="27"/>
        <v>0.68619502443358504</v>
      </c>
      <c r="AF44" s="34">
        <f t="shared" si="27"/>
        <v>0.42145593869731801</v>
      </c>
      <c r="AG44" s="21"/>
      <c r="AJ44" s="67"/>
      <c r="AK44" s="119">
        <f t="shared" si="5"/>
        <v>0.38754227683229586</v>
      </c>
      <c r="AL44" s="2" t="e">
        <f t="shared" si="2"/>
        <v>#DIV/0!</v>
      </c>
    </row>
    <row r="45" spans="1:38" s="2" customFormat="1" ht="30" customHeight="1" x14ac:dyDescent="0.25">
      <c r="A45" s="18" t="s">
        <v>157</v>
      </c>
      <c r="B45" s="11">
        <f t="shared" si="0"/>
        <v>0</v>
      </c>
      <c r="C45" s="129">
        <f t="shared" si="1"/>
        <v>36544</v>
      </c>
      <c r="D45" s="130"/>
      <c r="E45" s="165">
        <v>1696</v>
      </c>
      <c r="F45" s="165">
        <f t="shared" si="3"/>
        <v>34848</v>
      </c>
      <c r="G45" s="165"/>
      <c r="H45" s="23">
        <v>89180</v>
      </c>
      <c r="I45" s="23">
        <f>SUM(L45:AF45)</f>
        <v>36544</v>
      </c>
      <c r="J45" s="15">
        <f t="shared" si="18"/>
        <v>0.40977797712491593</v>
      </c>
      <c r="K45" s="115">
        <v>21</v>
      </c>
      <c r="L45" s="33">
        <v>6500</v>
      </c>
      <c r="M45" s="33">
        <v>1007</v>
      </c>
      <c r="N45" s="33">
        <v>3609</v>
      </c>
      <c r="O45" s="33">
        <v>2108</v>
      </c>
      <c r="P45" s="33">
        <v>402</v>
      </c>
      <c r="Q45" s="33">
        <v>2127</v>
      </c>
      <c r="R45" s="33">
        <v>1019</v>
      </c>
      <c r="S45" s="33">
        <v>2644</v>
      </c>
      <c r="T45" s="33">
        <v>976</v>
      </c>
      <c r="U45" s="33">
        <v>208</v>
      </c>
      <c r="V45" s="33">
        <v>315</v>
      </c>
      <c r="W45" s="33">
        <v>850</v>
      </c>
      <c r="X45" s="33">
        <v>4081</v>
      </c>
      <c r="Y45" s="33">
        <v>1189</v>
      </c>
      <c r="Z45" s="33">
        <v>1643</v>
      </c>
      <c r="AA45" s="33">
        <v>292</v>
      </c>
      <c r="AB45" s="33">
        <v>581</v>
      </c>
      <c r="AC45" s="33">
        <v>450</v>
      </c>
      <c r="AD45" s="33">
        <v>310</v>
      </c>
      <c r="AE45" s="33">
        <v>4870</v>
      </c>
      <c r="AF45" s="33">
        <v>1363</v>
      </c>
      <c r="AG45" s="21"/>
      <c r="AJ45" s="67"/>
      <c r="AK45" s="119">
        <f t="shared" si="5"/>
        <v>36544</v>
      </c>
      <c r="AL45" s="2" t="e">
        <f t="shared" si="2"/>
        <v>#DIV/0!</v>
      </c>
    </row>
    <row r="46" spans="1:38" s="2" customFormat="1" ht="30" customHeight="1" x14ac:dyDescent="0.25">
      <c r="A46" s="18" t="s">
        <v>54</v>
      </c>
      <c r="B46" s="11">
        <f t="shared" si="0"/>
        <v>166</v>
      </c>
      <c r="C46" s="129">
        <f t="shared" si="1"/>
        <v>34692.699999999997</v>
      </c>
      <c r="D46" s="130">
        <f t="shared" si="8"/>
        <v>208.99216867469877</v>
      </c>
      <c r="E46" s="165">
        <v>1748</v>
      </c>
      <c r="F46" s="165">
        <f t="shared" si="3"/>
        <v>33110.699999999997</v>
      </c>
      <c r="G46" s="165"/>
      <c r="H46" s="23">
        <v>90313</v>
      </c>
      <c r="I46" s="23">
        <f>SUM(L46:AF46)</f>
        <v>34858.699999999997</v>
      </c>
      <c r="J46" s="15">
        <f t="shared" si="18"/>
        <v>0.38597654822672262</v>
      </c>
      <c r="K46" s="115">
        <v>21</v>
      </c>
      <c r="L46" s="26">
        <v>587</v>
      </c>
      <c r="M46" s="26">
        <v>1035</v>
      </c>
      <c r="N46" s="26">
        <v>5857</v>
      </c>
      <c r="O46" s="26">
        <v>2592</v>
      </c>
      <c r="P46" s="26">
        <v>944</v>
      </c>
      <c r="Q46" s="26">
        <v>1844</v>
      </c>
      <c r="R46" s="26">
        <v>923</v>
      </c>
      <c r="S46" s="26">
        <v>3028</v>
      </c>
      <c r="T46" s="26">
        <v>805</v>
      </c>
      <c r="U46" s="26">
        <v>290</v>
      </c>
      <c r="V46" s="26">
        <v>434</v>
      </c>
      <c r="W46" s="26">
        <v>620</v>
      </c>
      <c r="X46" s="26">
        <v>2055</v>
      </c>
      <c r="Y46" s="26">
        <v>930</v>
      </c>
      <c r="Z46" s="26">
        <v>1681</v>
      </c>
      <c r="AA46" s="26">
        <v>732.7</v>
      </c>
      <c r="AB46" s="26">
        <v>817</v>
      </c>
      <c r="AC46" s="26">
        <v>1221</v>
      </c>
      <c r="AD46" s="26">
        <v>1530</v>
      </c>
      <c r="AE46" s="26">
        <v>4816</v>
      </c>
      <c r="AF46" s="26">
        <v>2117</v>
      </c>
      <c r="AG46" s="21"/>
      <c r="AJ46" s="67">
        <v>166</v>
      </c>
      <c r="AK46" s="119">
        <f t="shared" si="5"/>
        <v>34692.699999999997</v>
      </c>
      <c r="AL46" s="2">
        <f t="shared" si="2"/>
        <v>208.99216867469877</v>
      </c>
    </row>
    <row r="47" spans="1:38" s="2" customFormat="1" ht="30" hidden="1" customHeight="1" x14ac:dyDescent="0.25">
      <c r="A47" s="18" t="s">
        <v>55</v>
      </c>
      <c r="B47" s="11">
        <f t="shared" si="0"/>
        <v>0</v>
      </c>
      <c r="C47" s="129">
        <f t="shared" si="1"/>
        <v>0</v>
      </c>
      <c r="D47" s="130" t="e">
        <f t="shared" si="8"/>
        <v>#DIV/0!</v>
      </c>
      <c r="E47" s="165"/>
      <c r="F47" s="165">
        <f t="shared" si="3"/>
        <v>0</v>
      </c>
      <c r="G47" s="165"/>
      <c r="H47" s="23"/>
      <c r="I47" s="23">
        <f t="shared" ref="I47:I49" si="28">SUM(L47:AF47)</f>
        <v>0</v>
      </c>
      <c r="J47" s="15" t="e">
        <f t="shared" si="18"/>
        <v>#DIV/0!</v>
      </c>
      <c r="K47" s="115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21"/>
      <c r="AJ47" s="67"/>
      <c r="AK47" s="119">
        <f t="shared" si="5"/>
        <v>0</v>
      </c>
      <c r="AL47" s="2" t="e">
        <f t="shared" si="2"/>
        <v>#DIV/0!</v>
      </c>
    </row>
    <row r="48" spans="1:38" s="2" customFormat="1" ht="30" hidden="1" customHeight="1" x14ac:dyDescent="0.25">
      <c r="A48" s="18" t="s">
        <v>56</v>
      </c>
      <c r="B48" s="11">
        <f t="shared" si="0"/>
        <v>0</v>
      </c>
      <c r="C48" s="129">
        <f t="shared" si="1"/>
        <v>100</v>
      </c>
      <c r="D48" s="130" t="e">
        <f t="shared" si="8"/>
        <v>#DIV/0!</v>
      </c>
      <c r="E48" s="165"/>
      <c r="F48" s="165">
        <f t="shared" si="3"/>
        <v>100</v>
      </c>
      <c r="G48" s="165"/>
      <c r="H48" s="23">
        <v>263</v>
      </c>
      <c r="I48" s="23">
        <f t="shared" si="28"/>
        <v>100</v>
      </c>
      <c r="J48" s="15">
        <f t="shared" si="18"/>
        <v>0.38022813688212925</v>
      </c>
      <c r="K48" s="115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>
        <v>100</v>
      </c>
      <c r="AD48" s="33"/>
      <c r="AE48" s="33"/>
      <c r="AF48" s="33"/>
      <c r="AG48" s="21"/>
      <c r="AJ48" s="67"/>
      <c r="AK48" s="119">
        <f t="shared" si="5"/>
        <v>100</v>
      </c>
      <c r="AL48" s="2" t="e">
        <f t="shared" si="2"/>
        <v>#DIV/0!</v>
      </c>
    </row>
    <row r="49" spans="1:38" s="2" customFormat="1" ht="30" hidden="1" customHeight="1" x14ac:dyDescent="0.25">
      <c r="A49" s="18" t="s">
        <v>219</v>
      </c>
      <c r="B49" s="11"/>
      <c r="C49" s="129"/>
      <c r="D49" s="130"/>
      <c r="E49" s="165">
        <v>0</v>
      </c>
      <c r="F49" s="165">
        <f t="shared" si="3"/>
        <v>4918</v>
      </c>
      <c r="G49" s="165"/>
      <c r="H49" s="23"/>
      <c r="I49" s="23">
        <f t="shared" si="28"/>
        <v>4918</v>
      </c>
      <c r="J49" s="15"/>
      <c r="K49" s="115">
        <v>17</v>
      </c>
      <c r="L49" s="33">
        <v>140</v>
      </c>
      <c r="M49" s="33">
        <v>97</v>
      </c>
      <c r="N49" s="33">
        <v>980</v>
      </c>
      <c r="O49" s="33">
        <v>63</v>
      </c>
      <c r="P49" s="33">
        <v>104</v>
      </c>
      <c r="Q49" s="33"/>
      <c r="R49" s="33">
        <v>347</v>
      </c>
      <c r="S49" s="33">
        <v>500</v>
      </c>
      <c r="T49" s="33">
        <v>115</v>
      </c>
      <c r="U49" s="33">
        <v>293</v>
      </c>
      <c r="V49" s="33">
        <v>220</v>
      </c>
      <c r="W49" s="33"/>
      <c r="X49" s="33">
        <v>629</v>
      </c>
      <c r="Y49" s="33"/>
      <c r="Z49" s="33"/>
      <c r="AA49" s="33">
        <v>38</v>
      </c>
      <c r="AB49" s="33">
        <v>207</v>
      </c>
      <c r="AC49" s="33">
        <v>70</v>
      </c>
      <c r="AD49" s="33">
        <v>80</v>
      </c>
      <c r="AE49" s="33">
        <v>635</v>
      </c>
      <c r="AF49" s="158">
        <v>400</v>
      </c>
      <c r="AG49" s="21"/>
      <c r="AJ49" s="67"/>
      <c r="AK49" s="119"/>
    </row>
    <row r="50" spans="1:38" s="2" customFormat="1" ht="30" hidden="1" customHeight="1" x14ac:dyDescent="0.25">
      <c r="A50" s="18" t="s">
        <v>222</v>
      </c>
      <c r="B50" s="11"/>
      <c r="C50" s="129"/>
      <c r="D50" s="130"/>
      <c r="E50" s="165"/>
      <c r="F50" s="165"/>
      <c r="G50" s="165"/>
      <c r="H50" s="23">
        <v>600</v>
      </c>
      <c r="I50" s="23"/>
      <c r="J50" s="15"/>
      <c r="K50" s="115"/>
      <c r="L50" s="33"/>
      <c r="M50" s="33"/>
      <c r="N50" s="33">
        <v>50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158"/>
      <c r="AG50" s="21"/>
      <c r="AJ50" s="67"/>
      <c r="AK50" s="119"/>
    </row>
    <row r="51" spans="1:38" s="2" customFormat="1" ht="30" customHeight="1" x14ac:dyDescent="0.25">
      <c r="A51" s="18" t="s">
        <v>57</v>
      </c>
      <c r="B51" s="11">
        <f t="shared" si="0"/>
        <v>0</v>
      </c>
      <c r="C51" s="129">
        <f t="shared" si="1"/>
        <v>9228</v>
      </c>
      <c r="D51" s="130"/>
      <c r="E51" s="165">
        <v>1612</v>
      </c>
      <c r="F51" s="165">
        <f t="shared" si="3"/>
        <v>7616</v>
      </c>
      <c r="G51" s="165"/>
      <c r="H51" s="23">
        <v>11145</v>
      </c>
      <c r="I51" s="23">
        <f>SUM(L51:AF51)</f>
        <v>9228</v>
      </c>
      <c r="J51" s="15">
        <f t="shared" si="18"/>
        <v>0.82799461641991923</v>
      </c>
      <c r="K51" s="115">
        <v>19</v>
      </c>
      <c r="L51" s="26">
        <v>200</v>
      </c>
      <c r="M51" s="26">
        <v>120</v>
      </c>
      <c r="N51" s="26">
        <v>944</v>
      </c>
      <c r="O51" s="26">
        <v>435</v>
      </c>
      <c r="P51" s="26">
        <v>224</v>
      </c>
      <c r="Q51" s="26">
        <v>178</v>
      </c>
      <c r="R51" s="26">
        <v>116</v>
      </c>
      <c r="S51" s="26">
        <v>164</v>
      </c>
      <c r="T51" s="26">
        <v>1410</v>
      </c>
      <c r="U51" s="26">
        <v>178</v>
      </c>
      <c r="V51" s="26">
        <v>50</v>
      </c>
      <c r="W51" s="26">
        <v>60</v>
      </c>
      <c r="X51" s="26">
        <v>682</v>
      </c>
      <c r="Y51" s="26">
        <v>105</v>
      </c>
      <c r="Z51" s="26">
        <v>1041</v>
      </c>
      <c r="AA51" s="26">
        <v>311</v>
      </c>
      <c r="AB51" s="26">
        <v>654</v>
      </c>
      <c r="AC51" s="26"/>
      <c r="AD51" s="26">
        <v>130</v>
      </c>
      <c r="AE51" s="26">
        <v>2036</v>
      </c>
      <c r="AF51" s="26">
        <v>190</v>
      </c>
      <c r="AG51" s="21"/>
      <c r="AJ51" s="67"/>
      <c r="AK51" s="119">
        <f t="shared" si="5"/>
        <v>9228</v>
      </c>
      <c r="AL51" s="2" t="e">
        <f t="shared" si="2"/>
        <v>#DIV/0!</v>
      </c>
    </row>
    <row r="52" spans="1:38" s="141" customFormat="1" ht="30" hidden="1" customHeight="1" x14ac:dyDescent="0.25">
      <c r="A52" s="156" t="s">
        <v>58</v>
      </c>
      <c r="B52" s="133">
        <f t="shared" si="0"/>
        <v>0</v>
      </c>
      <c r="C52" s="134">
        <f t="shared" si="1"/>
        <v>0</v>
      </c>
      <c r="D52" s="135"/>
      <c r="E52" s="166"/>
      <c r="F52" s="165">
        <f t="shared" si="3"/>
        <v>0</v>
      </c>
      <c r="G52" s="166"/>
      <c r="H52" s="137"/>
      <c r="I52" s="137">
        <f t="shared" ref="I52:I66" si="29">SUM(L52:AF52)</f>
        <v>0</v>
      </c>
      <c r="J52" s="136" t="e">
        <f t="shared" si="18"/>
        <v>#DIV/0!</v>
      </c>
      <c r="K52" s="138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40"/>
      <c r="AJ52" s="142"/>
      <c r="AK52" s="143">
        <f t="shared" si="5"/>
        <v>0</v>
      </c>
      <c r="AL52" s="141" t="e">
        <f t="shared" si="2"/>
        <v>#DIV/0!</v>
      </c>
    </row>
    <row r="53" spans="1:38" s="2" customFormat="1" ht="30" customHeight="1" outlineLevel="1" x14ac:dyDescent="0.25">
      <c r="A53" s="17" t="s">
        <v>159</v>
      </c>
      <c r="B53" s="11">
        <f t="shared" si="0"/>
        <v>0</v>
      </c>
      <c r="C53" s="129">
        <f t="shared" si="1"/>
        <v>50</v>
      </c>
      <c r="D53" s="130"/>
      <c r="E53" s="165"/>
      <c r="F53" s="165">
        <f t="shared" si="3"/>
        <v>50</v>
      </c>
      <c r="G53" s="165"/>
      <c r="H53" s="23">
        <v>21434</v>
      </c>
      <c r="I53" s="23">
        <f>SUM(L53:AF53)</f>
        <v>50</v>
      </c>
      <c r="J53" s="15">
        <f t="shared" si="18"/>
        <v>2.3327423719324437E-3</v>
      </c>
      <c r="K53" s="115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>
        <v>50</v>
      </c>
      <c r="AG53" s="21"/>
      <c r="AJ53" s="67"/>
      <c r="AK53" s="119">
        <f t="shared" si="5"/>
        <v>50</v>
      </c>
      <c r="AL53" s="2" t="e">
        <f t="shared" si="2"/>
        <v>#DIV/0!</v>
      </c>
    </row>
    <row r="54" spans="1:38" s="2" customFormat="1" ht="30" hidden="1" customHeight="1" outlineLevel="1" x14ac:dyDescent="0.25">
      <c r="A54" s="17" t="s">
        <v>160</v>
      </c>
      <c r="B54" s="11">
        <f t="shared" si="0"/>
        <v>0</v>
      </c>
      <c r="C54" s="129">
        <f t="shared" si="1"/>
        <v>0</v>
      </c>
      <c r="D54" s="130"/>
      <c r="E54" s="165"/>
      <c r="F54" s="165">
        <f t="shared" si="3"/>
        <v>0</v>
      </c>
      <c r="G54" s="165"/>
      <c r="H54" s="23">
        <v>14282</v>
      </c>
      <c r="I54" s="23">
        <f>SUM(L54:AF54)</f>
        <v>0</v>
      </c>
      <c r="J54" s="15">
        <f t="shared" si="18"/>
        <v>0</v>
      </c>
      <c r="K54" s="115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21"/>
      <c r="AJ54" s="67"/>
      <c r="AK54" s="119">
        <f t="shared" si="5"/>
        <v>0</v>
      </c>
      <c r="AL54" s="2" t="e">
        <f t="shared" si="2"/>
        <v>#DIV/0!</v>
      </c>
    </row>
    <row r="55" spans="1:38" s="2" customFormat="1" ht="30" hidden="1" customHeight="1" x14ac:dyDescent="0.25">
      <c r="A55" s="11" t="s">
        <v>59</v>
      </c>
      <c r="B55" s="11">
        <f t="shared" si="0"/>
        <v>0</v>
      </c>
      <c r="C55" s="129">
        <f t="shared" si="1"/>
        <v>0</v>
      </c>
      <c r="D55" s="130"/>
      <c r="E55" s="165"/>
      <c r="F55" s="165">
        <f t="shared" si="3"/>
        <v>0</v>
      </c>
      <c r="G55" s="165"/>
      <c r="H55" s="23"/>
      <c r="I55" s="23">
        <f>SUM(L55:AF55)</f>
        <v>0</v>
      </c>
      <c r="J55" s="15" t="e">
        <f t="shared" si="18"/>
        <v>#DIV/0!</v>
      </c>
      <c r="K55" s="115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20"/>
      <c r="AJ55" s="67"/>
      <c r="AK55" s="119">
        <f t="shared" si="5"/>
        <v>0</v>
      </c>
      <c r="AL55" s="2" t="e">
        <f t="shared" si="2"/>
        <v>#DIV/0!</v>
      </c>
    </row>
    <row r="56" spans="1:38" s="2" customFormat="1" ht="30" customHeight="1" x14ac:dyDescent="0.25">
      <c r="A56" s="31" t="s">
        <v>60</v>
      </c>
      <c r="B56" s="11">
        <f t="shared" si="0"/>
        <v>0</v>
      </c>
      <c r="C56" s="129">
        <f t="shared" si="1"/>
        <v>46</v>
      </c>
      <c r="D56" s="130"/>
      <c r="E56" s="165"/>
      <c r="F56" s="165">
        <f t="shared" si="3"/>
        <v>46</v>
      </c>
      <c r="G56" s="165"/>
      <c r="H56" s="23">
        <v>1940</v>
      </c>
      <c r="I56" s="23">
        <f t="shared" si="29"/>
        <v>46</v>
      </c>
      <c r="J56" s="15">
        <f t="shared" si="18"/>
        <v>2.3711340206185566E-2</v>
      </c>
      <c r="K56" s="115">
        <v>2</v>
      </c>
      <c r="L56" s="33"/>
      <c r="M56" s="33"/>
      <c r="N56" s="33">
        <v>45</v>
      </c>
      <c r="O56" s="33">
        <v>1</v>
      </c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20"/>
      <c r="AJ56" s="67"/>
      <c r="AK56" s="119">
        <f t="shared" si="5"/>
        <v>46</v>
      </c>
      <c r="AL56" s="2" t="e">
        <f t="shared" si="2"/>
        <v>#DIV/0!</v>
      </c>
    </row>
    <row r="57" spans="1:38" s="2" customFormat="1" ht="30" hidden="1" customHeight="1" x14ac:dyDescent="0.25">
      <c r="A57" s="18" t="s">
        <v>52</v>
      </c>
      <c r="B57" s="11">
        <f t="shared" si="0"/>
        <v>0</v>
      </c>
      <c r="C57" s="129" t="e">
        <f t="shared" si="1"/>
        <v>#DIV/0!</v>
      </c>
      <c r="D57" s="130"/>
      <c r="E57" s="130"/>
      <c r="F57" s="165" t="e">
        <f t="shared" si="3"/>
        <v>#DIV/0!</v>
      </c>
      <c r="G57" s="130"/>
      <c r="H57" s="32" t="e">
        <f>H56/H55</f>
        <v>#DIV/0!</v>
      </c>
      <c r="I57" s="15" t="e">
        <f>I56/I55</f>
        <v>#DIV/0!</v>
      </c>
      <c r="J57" s="15"/>
      <c r="K57" s="115"/>
      <c r="L57" s="34" t="e">
        <f t="shared" ref="L57:AE57" si="30">L56/L55</f>
        <v>#DIV/0!</v>
      </c>
      <c r="M57" s="34" t="e">
        <f t="shared" si="30"/>
        <v>#DIV/0!</v>
      </c>
      <c r="N57" s="34" t="e">
        <f t="shared" si="30"/>
        <v>#DIV/0!</v>
      </c>
      <c r="O57" s="34" t="e">
        <f t="shared" si="30"/>
        <v>#DIV/0!</v>
      </c>
      <c r="P57" s="34" t="e">
        <f t="shared" si="30"/>
        <v>#DIV/0!</v>
      </c>
      <c r="Q57" s="34" t="e">
        <f t="shared" si="30"/>
        <v>#DIV/0!</v>
      </c>
      <c r="R57" s="34" t="e">
        <f t="shared" si="30"/>
        <v>#DIV/0!</v>
      </c>
      <c r="S57" s="34" t="e">
        <f t="shared" si="30"/>
        <v>#DIV/0!</v>
      </c>
      <c r="T57" s="34" t="e">
        <f t="shared" si="30"/>
        <v>#DIV/0!</v>
      </c>
      <c r="U57" s="34" t="e">
        <f t="shared" si="30"/>
        <v>#DIV/0!</v>
      </c>
      <c r="V57" s="34" t="e">
        <f t="shared" si="30"/>
        <v>#DIV/0!</v>
      </c>
      <c r="W57" s="34" t="e">
        <f t="shared" si="30"/>
        <v>#DIV/0!</v>
      </c>
      <c r="X57" s="34" t="e">
        <f t="shared" si="30"/>
        <v>#DIV/0!</v>
      </c>
      <c r="Y57" s="34" t="e">
        <f t="shared" si="30"/>
        <v>#DIV/0!</v>
      </c>
      <c r="Z57" s="34" t="e">
        <f t="shared" si="30"/>
        <v>#DIV/0!</v>
      </c>
      <c r="AA57" s="34" t="e">
        <f t="shared" si="30"/>
        <v>#DIV/0!</v>
      </c>
      <c r="AB57" s="34" t="e">
        <f t="shared" si="30"/>
        <v>#DIV/0!</v>
      </c>
      <c r="AC57" s="34" t="e">
        <f t="shared" si="30"/>
        <v>#DIV/0!</v>
      </c>
      <c r="AD57" s="34" t="e">
        <f t="shared" si="30"/>
        <v>#DIV/0!</v>
      </c>
      <c r="AE57" s="34" t="e">
        <f t="shared" si="30"/>
        <v>#DIV/0!</v>
      </c>
      <c r="AF57" s="34"/>
      <c r="AG57" s="21"/>
      <c r="AJ57" s="67"/>
      <c r="AK57" s="119" t="e">
        <f t="shared" si="5"/>
        <v>#DIV/0!</v>
      </c>
      <c r="AL57" s="2" t="e">
        <f t="shared" si="2"/>
        <v>#DIV/0!</v>
      </c>
    </row>
    <row r="58" spans="1:38" s="2" customFormat="1" ht="30" hidden="1" customHeight="1" outlineLevel="1" x14ac:dyDescent="0.25">
      <c r="A58" s="17" t="s">
        <v>61</v>
      </c>
      <c r="B58" s="11">
        <f t="shared" si="0"/>
        <v>0</v>
      </c>
      <c r="C58" s="129">
        <f t="shared" si="1"/>
        <v>0</v>
      </c>
      <c r="D58" s="130"/>
      <c r="E58" s="165"/>
      <c r="F58" s="165">
        <f t="shared" si="3"/>
        <v>0</v>
      </c>
      <c r="G58" s="165"/>
      <c r="H58" s="23"/>
      <c r="I58" s="23">
        <f t="shared" si="29"/>
        <v>0</v>
      </c>
      <c r="J58" s="15" t="e">
        <f>I58/H58</f>
        <v>#DIV/0!</v>
      </c>
      <c r="K58" s="115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21"/>
      <c r="AJ58" s="67"/>
      <c r="AK58" s="119">
        <f t="shared" si="5"/>
        <v>0</v>
      </c>
      <c r="AL58" s="2" t="e">
        <f t="shared" si="2"/>
        <v>#DIV/0!</v>
      </c>
    </row>
    <row r="59" spans="1:38" s="2" customFormat="1" ht="30" hidden="1" customHeight="1" x14ac:dyDescent="0.25">
      <c r="A59" s="11" t="s">
        <v>151</v>
      </c>
      <c r="B59" s="11">
        <f t="shared" si="0"/>
        <v>0</v>
      </c>
      <c r="C59" s="129">
        <f t="shared" si="1"/>
        <v>0</v>
      </c>
      <c r="D59" s="130"/>
      <c r="E59" s="165"/>
      <c r="F59" s="165">
        <f t="shared" si="3"/>
        <v>0</v>
      </c>
      <c r="G59" s="165"/>
      <c r="H59" s="23"/>
      <c r="I59" s="23">
        <f t="shared" si="29"/>
        <v>0</v>
      </c>
      <c r="J59" s="15" t="e">
        <f>I59/H59</f>
        <v>#DIV/0!</v>
      </c>
      <c r="K59" s="115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20"/>
      <c r="AJ59" s="67"/>
      <c r="AK59" s="119">
        <f t="shared" si="5"/>
        <v>0</v>
      </c>
      <c r="AL59" s="2" t="e">
        <f t="shared" si="2"/>
        <v>#DIV/0!</v>
      </c>
    </row>
    <row r="60" spans="1:38" s="2" customFormat="1" ht="26.25" customHeight="1" x14ac:dyDescent="0.25">
      <c r="A60" s="31" t="s">
        <v>152</v>
      </c>
      <c r="B60" s="11">
        <f t="shared" si="0"/>
        <v>0</v>
      </c>
      <c r="C60" s="129">
        <f t="shared" si="1"/>
        <v>119</v>
      </c>
      <c r="D60" s="130"/>
      <c r="E60" s="130">
        <v>18</v>
      </c>
      <c r="F60" s="165">
        <f t="shared" si="3"/>
        <v>101</v>
      </c>
      <c r="G60" s="130"/>
      <c r="H60" s="27">
        <v>208</v>
      </c>
      <c r="I60" s="27">
        <f t="shared" si="29"/>
        <v>119</v>
      </c>
      <c r="J60" s="15">
        <f>I60/H60</f>
        <v>0.57211538461538458</v>
      </c>
      <c r="K60" s="115">
        <v>5</v>
      </c>
      <c r="L60" s="26"/>
      <c r="M60" s="26"/>
      <c r="N60" s="98">
        <v>54</v>
      </c>
      <c r="O60" s="26"/>
      <c r="P60" s="26"/>
      <c r="Q60" s="26"/>
      <c r="R60" s="26">
        <v>7</v>
      </c>
      <c r="S60" s="26">
        <v>35</v>
      </c>
      <c r="T60" s="26"/>
      <c r="U60" s="50"/>
      <c r="V60" s="26"/>
      <c r="W60" s="26"/>
      <c r="X60" s="26"/>
      <c r="Y60" s="26"/>
      <c r="Z60" s="26"/>
      <c r="AA60" s="26"/>
      <c r="AB60" s="26"/>
      <c r="AC60" s="26"/>
      <c r="AD60" s="26"/>
      <c r="AE60" s="26">
        <v>22</v>
      </c>
      <c r="AF60" s="26">
        <v>1</v>
      </c>
      <c r="AG60" s="20"/>
      <c r="AJ60" s="67"/>
      <c r="AK60" s="119">
        <f t="shared" si="5"/>
        <v>119</v>
      </c>
      <c r="AL60" s="2" t="e">
        <f t="shared" si="2"/>
        <v>#DIV/0!</v>
      </c>
    </row>
    <row r="61" spans="1:38" s="2" customFormat="1" ht="26.25" hidden="1" customHeight="1" x14ac:dyDescent="0.25">
      <c r="A61" s="18" t="s">
        <v>52</v>
      </c>
      <c r="B61" s="11">
        <f t="shared" si="0"/>
        <v>0</v>
      </c>
      <c r="C61" s="129" t="e">
        <f t="shared" si="1"/>
        <v>#DIV/0!</v>
      </c>
      <c r="D61" s="130"/>
      <c r="E61" s="130"/>
      <c r="F61" s="165" t="e">
        <f t="shared" si="3"/>
        <v>#DIV/0!</v>
      </c>
      <c r="G61" s="130"/>
      <c r="H61" s="9" t="e">
        <f>H60/H59</f>
        <v>#DIV/0!</v>
      </c>
      <c r="I61" s="9" t="e">
        <f>I60/I59</f>
        <v>#DIV/0!</v>
      </c>
      <c r="J61" s="15"/>
      <c r="K61" s="115"/>
      <c r="L61" s="87" t="e">
        <f>L60/L59</f>
        <v>#DIV/0!</v>
      </c>
      <c r="M61" s="87" t="e">
        <f t="shared" ref="M61:AF61" si="31">M60/M59</f>
        <v>#DIV/0!</v>
      </c>
      <c r="N61" s="87" t="e">
        <f t="shared" si="31"/>
        <v>#DIV/0!</v>
      </c>
      <c r="O61" s="87"/>
      <c r="P61" s="87" t="e">
        <f t="shared" si="31"/>
        <v>#DIV/0!</v>
      </c>
      <c r="Q61" s="87" t="e">
        <f t="shared" si="31"/>
        <v>#DIV/0!</v>
      </c>
      <c r="R61" s="87" t="e">
        <f t="shared" si="31"/>
        <v>#DIV/0!</v>
      </c>
      <c r="S61" s="87" t="e">
        <f t="shared" si="31"/>
        <v>#DIV/0!</v>
      </c>
      <c r="T61" s="87" t="e">
        <f t="shared" si="31"/>
        <v>#DIV/0!</v>
      </c>
      <c r="U61" s="87" t="e">
        <f t="shared" si="31"/>
        <v>#DIV/0!</v>
      </c>
      <c r="V61" s="87" t="e">
        <f t="shared" si="31"/>
        <v>#DIV/0!</v>
      </c>
      <c r="W61" s="87" t="e">
        <f t="shared" si="31"/>
        <v>#DIV/0!</v>
      </c>
      <c r="X61" s="87"/>
      <c r="Y61" s="87" t="e">
        <f t="shared" si="31"/>
        <v>#DIV/0!</v>
      </c>
      <c r="Z61" s="87" t="e">
        <f t="shared" si="31"/>
        <v>#DIV/0!</v>
      </c>
      <c r="AA61" s="87" t="e">
        <f t="shared" si="31"/>
        <v>#DIV/0!</v>
      </c>
      <c r="AB61" s="87"/>
      <c r="AC61" s="87"/>
      <c r="AD61" s="87" t="e">
        <f t="shared" si="31"/>
        <v>#DIV/0!</v>
      </c>
      <c r="AE61" s="87" t="e">
        <f t="shared" si="31"/>
        <v>#DIV/0!</v>
      </c>
      <c r="AF61" s="87" t="e">
        <f t="shared" si="31"/>
        <v>#DIV/0!</v>
      </c>
      <c r="AG61" s="20"/>
      <c r="AJ61" s="67"/>
      <c r="AK61" s="119" t="e">
        <f t="shared" si="5"/>
        <v>#DIV/0!</v>
      </c>
      <c r="AL61" s="2" t="e">
        <f t="shared" si="2"/>
        <v>#DIV/0!</v>
      </c>
    </row>
    <row r="62" spans="1:38" s="2" customFormat="1" ht="30" customHeight="1" x14ac:dyDescent="0.25">
      <c r="A62" s="13" t="s">
        <v>186</v>
      </c>
      <c r="B62" s="11">
        <f t="shared" si="0"/>
        <v>0</v>
      </c>
      <c r="C62" s="129">
        <f t="shared" si="1"/>
        <v>647</v>
      </c>
      <c r="D62" s="130"/>
      <c r="E62" s="130">
        <v>59</v>
      </c>
      <c r="F62" s="165">
        <f t="shared" si="3"/>
        <v>588</v>
      </c>
      <c r="G62" s="130"/>
      <c r="H62" s="27">
        <v>611</v>
      </c>
      <c r="I62" s="27">
        <f t="shared" si="29"/>
        <v>647</v>
      </c>
      <c r="J62" s="15">
        <f t="shared" ref="J62:J75" si="32">I62/H62</f>
        <v>1.0589198036006546</v>
      </c>
      <c r="K62" s="115">
        <v>5</v>
      </c>
      <c r="L62" s="26"/>
      <c r="M62" s="26"/>
      <c r="N62" s="26">
        <v>584</v>
      </c>
      <c r="O62" s="50"/>
      <c r="P62" s="26"/>
      <c r="Q62" s="26"/>
      <c r="R62" s="26"/>
      <c r="S62" s="26"/>
      <c r="T62" s="50"/>
      <c r="U62" s="50">
        <v>3</v>
      </c>
      <c r="V62" s="26"/>
      <c r="W62" s="26"/>
      <c r="X62" s="26"/>
      <c r="Y62" s="26"/>
      <c r="Z62" s="26"/>
      <c r="AA62" s="26"/>
      <c r="AB62" s="26">
        <v>5</v>
      </c>
      <c r="AC62" s="26"/>
      <c r="AD62" s="26"/>
      <c r="AE62" s="26">
        <v>50</v>
      </c>
      <c r="AF62" s="26">
        <v>5</v>
      </c>
      <c r="AG62" s="20"/>
      <c r="AJ62" s="67"/>
      <c r="AK62" s="119">
        <f t="shared" si="5"/>
        <v>647</v>
      </c>
      <c r="AL62" s="2" t="e">
        <f t="shared" si="2"/>
        <v>#DIV/0!</v>
      </c>
    </row>
    <row r="63" spans="1:38" s="2" customFormat="1" ht="30" hidden="1" customHeight="1" x14ac:dyDescent="0.25">
      <c r="A63" s="13" t="s">
        <v>52</v>
      </c>
      <c r="B63" s="11">
        <f t="shared" si="0"/>
        <v>0</v>
      </c>
      <c r="C63" s="129">
        <f t="shared" si="1"/>
        <v>0</v>
      </c>
      <c r="D63" s="130"/>
      <c r="E63" s="130"/>
      <c r="F63" s="165">
        <f t="shared" si="3"/>
        <v>0</v>
      </c>
      <c r="G63" s="130"/>
      <c r="H63" s="32"/>
      <c r="I63" s="27">
        <f t="shared" si="29"/>
        <v>0</v>
      </c>
      <c r="J63" s="15" t="e">
        <f t="shared" si="32"/>
        <v>#DIV/0!</v>
      </c>
      <c r="K63" s="115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21"/>
      <c r="AJ63" s="67"/>
      <c r="AK63" s="119">
        <f t="shared" si="5"/>
        <v>0</v>
      </c>
      <c r="AL63" s="2" t="e">
        <f t="shared" si="2"/>
        <v>#DIV/0!</v>
      </c>
    </row>
    <row r="64" spans="1:38" s="2" customFormat="1" ht="30" customHeight="1" x14ac:dyDescent="0.25">
      <c r="A64" s="18" t="s">
        <v>187</v>
      </c>
      <c r="B64" s="11">
        <f t="shared" si="0"/>
        <v>0</v>
      </c>
      <c r="C64" s="129">
        <f t="shared" si="1"/>
        <v>9776</v>
      </c>
      <c r="D64" s="130"/>
      <c r="E64" s="130">
        <v>484</v>
      </c>
      <c r="F64" s="165">
        <f t="shared" si="3"/>
        <v>9292</v>
      </c>
      <c r="G64" s="130"/>
      <c r="H64" s="27">
        <v>21107</v>
      </c>
      <c r="I64" s="27">
        <f>SUM(L64:AF64)</f>
        <v>9776</v>
      </c>
      <c r="J64" s="15">
        <f t="shared" si="32"/>
        <v>0.46316387928175484</v>
      </c>
      <c r="K64" s="115">
        <v>14</v>
      </c>
      <c r="L64" s="33">
        <f>L67+L68+L74+L75+L66</f>
        <v>4451</v>
      </c>
      <c r="M64" s="33">
        <f t="shared" ref="M64:AG64" si="33">M67+M68+M74+M75+M66</f>
        <v>200</v>
      </c>
      <c r="N64" s="33">
        <f t="shared" si="33"/>
        <v>360</v>
      </c>
      <c r="O64" s="33">
        <f t="shared" si="33"/>
        <v>649</v>
      </c>
      <c r="P64" s="33">
        <f t="shared" si="33"/>
        <v>102</v>
      </c>
      <c r="Q64" s="33">
        <f t="shared" si="33"/>
        <v>545</v>
      </c>
      <c r="R64" s="33"/>
      <c r="S64" s="33">
        <f t="shared" si="33"/>
        <v>907</v>
      </c>
      <c r="T64" s="33">
        <f t="shared" si="33"/>
        <v>490</v>
      </c>
      <c r="U64" s="33">
        <f t="shared" si="33"/>
        <v>111</v>
      </c>
      <c r="V64" s="33"/>
      <c r="W64" s="33"/>
      <c r="X64" s="33">
        <f t="shared" si="33"/>
        <v>845</v>
      </c>
      <c r="Y64" s="33">
        <f t="shared" si="33"/>
        <v>213</v>
      </c>
      <c r="Z64" s="33">
        <f t="shared" si="33"/>
        <v>24</v>
      </c>
      <c r="AA64" s="33">
        <f t="shared" si="33"/>
        <v>356</v>
      </c>
      <c r="AB64" s="33">
        <f t="shared" si="33"/>
        <v>23</v>
      </c>
      <c r="AC64" s="33"/>
      <c r="AD64" s="33"/>
      <c r="AE64" s="33">
        <f t="shared" si="33"/>
        <v>500</v>
      </c>
      <c r="AF64" s="33"/>
      <c r="AG64" s="33">
        <f t="shared" si="33"/>
        <v>0</v>
      </c>
      <c r="AJ64" s="67"/>
      <c r="AK64" s="119">
        <f t="shared" si="5"/>
        <v>9776</v>
      </c>
      <c r="AL64" s="2" t="e">
        <f t="shared" si="2"/>
        <v>#DIV/0!</v>
      </c>
    </row>
    <row r="65" spans="1:38" s="2" customFormat="1" ht="30" customHeight="1" x14ac:dyDescent="0.25">
      <c r="A65" s="18" t="s">
        <v>188</v>
      </c>
      <c r="B65" s="11">
        <f t="shared" si="0"/>
        <v>0</v>
      </c>
      <c r="C65" s="129">
        <f t="shared" si="1"/>
        <v>13699</v>
      </c>
      <c r="D65" s="130"/>
      <c r="E65" s="130"/>
      <c r="F65" s="165">
        <f t="shared" si="3"/>
        <v>13699</v>
      </c>
      <c r="G65" s="130"/>
      <c r="H65" s="27">
        <f>H69+H71+H72+H76</f>
        <v>21483</v>
      </c>
      <c r="I65" s="27">
        <f>SUM(L65:AF65)</f>
        <v>13699</v>
      </c>
      <c r="J65" s="15">
        <f t="shared" si="32"/>
        <v>0.63766699250570213</v>
      </c>
      <c r="K65" s="115">
        <v>17</v>
      </c>
      <c r="L65" s="33"/>
      <c r="M65" s="33">
        <f t="shared" ref="M65:AF65" si="34">M69+M71+M72+M76</f>
        <v>116</v>
      </c>
      <c r="N65" s="33">
        <f t="shared" si="34"/>
        <v>3917</v>
      </c>
      <c r="O65" s="33">
        <f t="shared" si="34"/>
        <v>266</v>
      </c>
      <c r="P65" s="33">
        <f t="shared" si="34"/>
        <v>75</v>
      </c>
      <c r="Q65" s="33">
        <f t="shared" si="34"/>
        <v>466</v>
      </c>
      <c r="R65" s="33"/>
      <c r="S65" s="33">
        <f t="shared" si="34"/>
        <v>535</v>
      </c>
      <c r="T65" s="33">
        <f t="shared" si="34"/>
        <v>278</v>
      </c>
      <c r="U65" s="33">
        <f t="shared" si="34"/>
        <v>599</v>
      </c>
      <c r="V65" s="33">
        <f t="shared" si="34"/>
        <v>55</v>
      </c>
      <c r="W65" s="33"/>
      <c r="X65" s="33">
        <f t="shared" si="34"/>
        <v>417</v>
      </c>
      <c r="Y65" s="33">
        <f t="shared" si="34"/>
        <v>199</v>
      </c>
      <c r="Z65" s="33">
        <f t="shared" si="34"/>
        <v>672</v>
      </c>
      <c r="AA65" s="33">
        <f t="shared" si="34"/>
        <v>942</v>
      </c>
      <c r="AB65" s="33">
        <f t="shared" si="34"/>
        <v>122</v>
      </c>
      <c r="AC65" s="33"/>
      <c r="AD65" s="33">
        <f t="shared" si="34"/>
        <v>50</v>
      </c>
      <c r="AE65" s="33">
        <f t="shared" si="34"/>
        <v>3770</v>
      </c>
      <c r="AF65" s="33">
        <f t="shared" si="34"/>
        <v>1220</v>
      </c>
      <c r="AG65" s="21"/>
      <c r="AJ65" s="67"/>
      <c r="AK65" s="119">
        <f t="shared" si="5"/>
        <v>13699</v>
      </c>
      <c r="AL65" s="2" t="e">
        <f t="shared" si="2"/>
        <v>#DIV/0!</v>
      </c>
    </row>
    <row r="66" spans="1:38" s="2" customFormat="1" ht="30" customHeight="1" x14ac:dyDescent="0.25">
      <c r="A66" s="18" t="s">
        <v>62</v>
      </c>
      <c r="B66" s="11">
        <f t="shared" si="0"/>
        <v>0</v>
      </c>
      <c r="C66" s="129">
        <f t="shared" si="1"/>
        <v>200</v>
      </c>
      <c r="D66" s="130"/>
      <c r="E66" s="165"/>
      <c r="F66" s="165">
        <f t="shared" si="3"/>
        <v>200</v>
      </c>
      <c r="G66" s="165"/>
      <c r="H66" s="23">
        <v>940</v>
      </c>
      <c r="I66" s="27">
        <f t="shared" si="29"/>
        <v>200</v>
      </c>
      <c r="J66" s="15">
        <f t="shared" si="32"/>
        <v>0.21276595744680851</v>
      </c>
      <c r="K66" s="115">
        <v>1</v>
      </c>
      <c r="L66" s="33"/>
      <c r="M66" s="33"/>
      <c r="N66" s="33">
        <v>200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20"/>
      <c r="AJ66" s="67"/>
      <c r="AK66" s="119">
        <f t="shared" si="5"/>
        <v>200</v>
      </c>
      <c r="AL66" s="2" t="e">
        <f t="shared" si="2"/>
        <v>#DIV/0!</v>
      </c>
    </row>
    <row r="67" spans="1:38" s="2" customFormat="1" ht="30" customHeight="1" x14ac:dyDescent="0.25">
      <c r="A67" s="18" t="s">
        <v>63</v>
      </c>
      <c r="B67" s="11">
        <f t="shared" si="0"/>
        <v>0</v>
      </c>
      <c r="C67" s="129">
        <f t="shared" si="1"/>
        <v>6268</v>
      </c>
      <c r="D67" s="130"/>
      <c r="E67" s="130">
        <v>524</v>
      </c>
      <c r="F67" s="165">
        <f t="shared" si="3"/>
        <v>5744</v>
      </c>
      <c r="G67" s="130"/>
      <c r="H67" s="27">
        <v>9443</v>
      </c>
      <c r="I67" s="23">
        <f t="shared" ref="I67:I78" si="35">SUM(L67:AF67)</f>
        <v>6268</v>
      </c>
      <c r="J67" s="15">
        <f t="shared" si="32"/>
        <v>0.66377210632214334</v>
      </c>
      <c r="K67" s="115">
        <v>11</v>
      </c>
      <c r="L67" s="132">
        <v>4451</v>
      </c>
      <c r="M67" s="35">
        <v>100</v>
      </c>
      <c r="N67" s="35">
        <v>50</v>
      </c>
      <c r="O67" s="35"/>
      <c r="P67" s="35"/>
      <c r="Q67" s="35">
        <v>465</v>
      </c>
      <c r="R67" s="35"/>
      <c r="S67" s="35">
        <v>290</v>
      </c>
      <c r="T67" s="35"/>
      <c r="U67" s="35">
        <v>20</v>
      </c>
      <c r="V67" s="35"/>
      <c r="W67" s="35"/>
      <c r="X67" s="35">
        <v>500</v>
      </c>
      <c r="Y67" s="35">
        <v>150</v>
      </c>
      <c r="Z67" s="35"/>
      <c r="AA67" s="35">
        <v>74</v>
      </c>
      <c r="AB67" s="35">
        <v>23</v>
      </c>
      <c r="AC67" s="35"/>
      <c r="AD67" s="35"/>
      <c r="AE67" s="35">
        <v>145</v>
      </c>
      <c r="AF67" s="35"/>
      <c r="AG67" s="21"/>
      <c r="AJ67" s="67"/>
      <c r="AK67" s="119">
        <f t="shared" si="5"/>
        <v>6268</v>
      </c>
      <c r="AL67" s="2" t="e">
        <f t="shared" si="2"/>
        <v>#DIV/0!</v>
      </c>
    </row>
    <row r="68" spans="1:38" s="2" customFormat="1" ht="33" customHeight="1" x14ac:dyDescent="0.25">
      <c r="A68" s="18" t="s">
        <v>64</v>
      </c>
      <c r="B68" s="11">
        <f t="shared" si="0"/>
        <v>0</v>
      </c>
      <c r="C68" s="129">
        <f t="shared" si="1"/>
        <v>2607</v>
      </c>
      <c r="D68" s="130"/>
      <c r="E68" s="165"/>
      <c r="F68" s="165">
        <f t="shared" si="3"/>
        <v>2607</v>
      </c>
      <c r="G68" s="165"/>
      <c r="H68" s="23">
        <v>5398</v>
      </c>
      <c r="I68" s="23">
        <f t="shared" si="35"/>
        <v>2607</v>
      </c>
      <c r="J68" s="15">
        <f t="shared" si="32"/>
        <v>0.48295665061133752</v>
      </c>
      <c r="K68" s="115">
        <v>10</v>
      </c>
      <c r="L68" s="35"/>
      <c r="M68" s="35">
        <v>100</v>
      </c>
      <c r="N68" s="35">
        <v>110</v>
      </c>
      <c r="O68" s="35">
        <v>450</v>
      </c>
      <c r="P68" s="35">
        <v>102</v>
      </c>
      <c r="Q68" s="35">
        <v>80</v>
      </c>
      <c r="R68" s="35"/>
      <c r="S68" s="35">
        <v>617</v>
      </c>
      <c r="T68" s="35">
        <v>490</v>
      </c>
      <c r="U68" s="35">
        <v>91</v>
      </c>
      <c r="V68" s="35"/>
      <c r="W68" s="35"/>
      <c r="X68" s="35">
        <v>45</v>
      </c>
      <c r="Y68" s="35">
        <v>20</v>
      </c>
      <c r="Z68" s="35"/>
      <c r="AA68" s="35">
        <v>282</v>
      </c>
      <c r="AB68" s="35"/>
      <c r="AC68" s="35"/>
      <c r="AD68" s="35"/>
      <c r="AE68" s="35">
        <v>220</v>
      </c>
      <c r="AF68" s="35"/>
      <c r="AG68" s="21"/>
      <c r="AJ68" s="67"/>
      <c r="AK68" s="119">
        <f t="shared" si="5"/>
        <v>2607</v>
      </c>
      <c r="AL68" s="2" t="e">
        <f t="shared" si="2"/>
        <v>#DIV/0!</v>
      </c>
    </row>
    <row r="69" spans="1:38" s="2" customFormat="1" ht="30" customHeight="1" x14ac:dyDescent="0.25">
      <c r="A69" s="18" t="s">
        <v>65</v>
      </c>
      <c r="B69" s="11">
        <f t="shared" si="0"/>
        <v>0</v>
      </c>
      <c r="C69" s="129">
        <f t="shared" si="1"/>
        <v>1000</v>
      </c>
      <c r="D69" s="130"/>
      <c r="E69" s="165"/>
      <c r="F69" s="165">
        <f t="shared" si="3"/>
        <v>1000</v>
      </c>
      <c r="G69" s="165"/>
      <c r="H69" s="23">
        <v>5303</v>
      </c>
      <c r="I69" s="23">
        <f t="shared" si="35"/>
        <v>1000</v>
      </c>
      <c r="J69" s="15">
        <f t="shared" si="32"/>
        <v>0.18857250612860646</v>
      </c>
      <c r="K69" s="115">
        <v>2</v>
      </c>
      <c r="L69" s="35"/>
      <c r="M69" s="35"/>
      <c r="N69" s="35">
        <v>20</v>
      </c>
      <c r="O69" s="35"/>
      <c r="P69" s="35"/>
      <c r="Q69" s="35"/>
      <c r="R69" s="35"/>
      <c r="S69" s="35"/>
      <c r="T69" s="35"/>
      <c r="U69" s="35"/>
      <c r="V69" s="35">
        <v>40</v>
      </c>
      <c r="W69" s="35"/>
      <c r="X69" s="35">
        <v>40</v>
      </c>
      <c r="Y69" s="35"/>
      <c r="Z69" s="35"/>
      <c r="AA69" s="35">
        <v>900</v>
      </c>
      <c r="AB69" s="35"/>
      <c r="AC69" s="35"/>
      <c r="AD69" s="35"/>
      <c r="AE69" s="35"/>
      <c r="AF69" s="35"/>
      <c r="AG69" s="21"/>
      <c r="AJ69" s="67"/>
      <c r="AK69" s="119">
        <f t="shared" si="5"/>
        <v>1000</v>
      </c>
      <c r="AL69" s="2" t="e">
        <f t="shared" si="2"/>
        <v>#DIV/0!</v>
      </c>
    </row>
    <row r="70" spans="1:38" s="2" customFormat="1" ht="30" customHeight="1" x14ac:dyDescent="0.25">
      <c r="A70" s="18" t="s">
        <v>66</v>
      </c>
      <c r="B70" s="11">
        <f t="shared" si="0"/>
        <v>0</v>
      </c>
      <c r="C70" s="129">
        <f t="shared" si="1"/>
        <v>65</v>
      </c>
      <c r="D70" s="130"/>
      <c r="E70" s="165"/>
      <c r="F70" s="165">
        <f t="shared" si="3"/>
        <v>65</v>
      </c>
      <c r="G70" s="165"/>
      <c r="H70" s="23">
        <v>4280</v>
      </c>
      <c r="I70" s="23">
        <f t="shared" si="35"/>
        <v>65</v>
      </c>
      <c r="J70" s="15">
        <f t="shared" si="32"/>
        <v>1.5186915887850467E-2</v>
      </c>
      <c r="K70" s="115"/>
      <c r="L70" s="35"/>
      <c r="M70" s="35"/>
      <c r="N70" s="35"/>
      <c r="O70" s="35"/>
      <c r="P70" s="35"/>
      <c r="Q70" s="35"/>
      <c r="R70" s="35"/>
      <c r="S70" s="35">
        <v>35</v>
      </c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>
        <v>30</v>
      </c>
      <c r="AG70" s="21"/>
      <c r="AJ70" s="67"/>
      <c r="AK70" s="119">
        <f t="shared" si="5"/>
        <v>65</v>
      </c>
      <c r="AL70" s="2" t="e">
        <f t="shared" si="2"/>
        <v>#DIV/0!</v>
      </c>
    </row>
    <row r="71" spans="1:38" s="2" customFormat="1" ht="30" customHeight="1" x14ac:dyDescent="0.25">
      <c r="A71" s="18" t="s">
        <v>67</v>
      </c>
      <c r="B71" s="11">
        <f t="shared" si="0"/>
        <v>0</v>
      </c>
      <c r="C71" s="129">
        <f t="shared" si="1"/>
        <v>9637</v>
      </c>
      <c r="D71" s="130"/>
      <c r="E71" s="165">
        <v>420</v>
      </c>
      <c r="F71" s="165">
        <f t="shared" si="3"/>
        <v>9217</v>
      </c>
      <c r="G71" s="165"/>
      <c r="H71" s="23">
        <v>12482</v>
      </c>
      <c r="I71" s="23">
        <f t="shared" si="35"/>
        <v>9637</v>
      </c>
      <c r="J71" s="15">
        <f t="shared" si="32"/>
        <v>0.77207178336805005</v>
      </c>
      <c r="K71" s="115">
        <v>16</v>
      </c>
      <c r="L71" s="35"/>
      <c r="M71" s="35">
        <v>116</v>
      </c>
      <c r="N71" s="35">
        <v>2882</v>
      </c>
      <c r="O71" s="35">
        <v>241</v>
      </c>
      <c r="P71" s="35">
        <v>62</v>
      </c>
      <c r="Q71" s="35">
        <v>210</v>
      </c>
      <c r="R71" s="35"/>
      <c r="S71" s="35">
        <v>524</v>
      </c>
      <c r="T71" s="35">
        <v>20</v>
      </c>
      <c r="U71" s="35">
        <v>294</v>
      </c>
      <c r="V71" s="35"/>
      <c r="W71" s="35"/>
      <c r="X71" s="35">
        <v>377</v>
      </c>
      <c r="Y71" s="35">
        <v>54</v>
      </c>
      <c r="Z71" s="35">
        <v>250</v>
      </c>
      <c r="AA71" s="35">
        <v>42</v>
      </c>
      <c r="AB71" s="35">
        <v>95</v>
      </c>
      <c r="AC71" s="35"/>
      <c r="AD71" s="35">
        <v>50</v>
      </c>
      <c r="AE71" s="35">
        <v>3600</v>
      </c>
      <c r="AF71" s="35">
        <v>820</v>
      </c>
      <c r="AG71" s="21"/>
      <c r="AJ71" s="67"/>
      <c r="AK71" s="119">
        <f t="shared" si="5"/>
        <v>9637</v>
      </c>
      <c r="AL71" s="2" t="e">
        <f t="shared" si="2"/>
        <v>#DIV/0!</v>
      </c>
    </row>
    <row r="72" spans="1:38" s="2" customFormat="1" ht="30" customHeight="1" x14ac:dyDescent="0.25">
      <c r="A72" s="18" t="s">
        <v>68</v>
      </c>
      <c r="B72" s="11">
        <f t="shared" ref="B72:B75" si="36">AJ72</f>
        <v>0</v>
      </c>
      <c r="C72" s="129">
        <f t="shared" ref="C72:C75" si="37">AK72</f>
        <v>3060</v>
      </c>
      <c r="D72" s="130"/>
      <c r="E72" s="165">
        <v>11</v>
      </c>
      <c r="F72" s="165">
        <f t="shared" si="3"/>
        <v>3049</v>
      </c>
      <c r="G72" s="165"/>
      <c r="H72" s="23">
        <v>3698</v>
      </c>
      <c r="I72" s="23">
        <f t="shared" si="35"/>
        <v>3060</v>
      </c>
      <c r="J72" s="15">
        <f t="shared" si="32"/>
        <v>0.82747431043807462</v>
      </c>
      <c r="K72" s="115">
        <v>12</v>
      </c>
      <c r="L72" s="35"/>
      <c r="M72" s="35"/>
      <c r="N72" s="35">
        <v>1015</v>
      </c>
      <c r="O72" s="35">
        <v>25</v>
      </c>
      <c r="P72" s="35">
        <v>13</v>
      </c>
      <c r="Q72" s="35">
        <v>256</v>
      </c>
      <c r="R72" s="35"/>
      <c r="S72" s="35">
        <v>11</v>
      </c>
      <c r="T72" s="35">
        <v>258</v>
      </c>
      <c r="U72" s="35">
        <v>305</v>
      </c>
      <c r="V72" s="35">
        <v>15</v>
      </c>
      <c r="W72" s="106"/>
      <c r="X72" s="35"/>
      <c r="Y72" s="35">
        <v>145</v>
      </c>
      <c r="Z72" s="35">
        <v>422</v>
      </c>
      <c r="AA72" s="35"/>
      <c r="AB72" s="35">
        <v>27</v>
      </c>
      <c r="AC72" s="35"/>
      <c r="AD72" s="35"/>
      <c r="AE72" s="35">
        <v>168</v>
      </c>
      <c r="AF72" s="35">
        <v>400</v>
      </c>
      <c r="AG72" s="21"/>
      <c r="AJ72" s="67"/>
      <c r="AK72" s="119">
        <f t="shared" ref="AK72:AK75" si="38">I72-AJ72</f>
        <v>3060</v>
      </c>
      <c r="AL72" s="2" t="e">
        <f t="shared" ref="AL72:AL75" si="39">AK72/AJ72</f>
        <v>#DIV/0!</v>
      </c>
    </row>
    <row r="73" spans="1:38" s="2" customFormat="1" ht="30" hidden="1" customHeight="1" x14ac:dyDescent="0.25">
      <c r="A73" s="18" t="s">
        <v>69</v>
      </c>
      <c r="B73" s="11">
        <f t="shared" si="36"/>
        <v>0</v>
      </c>
      <c r="C73" s="129">
        <f t="shared" si="37"/>
        <v>0</v>
      </c>
      <c r="D73" s="130"/>
      <c r="E73" s="165"/>
      <c r="F73" s="165">
        <f t="shared" si="3"/>
        <v>0</v>
      </c>
      <c r="G73" s="165"/>
      <c r="H73" s="23"/>
      <c r="I73" s="23">
        <f t="shared" si="35"/>
        <v>0</v>
      </c>
      <c r="J73" s="15" t="e">
        <f t="shared" si="32"/>
        <v>#DIV/0!</v>
      </c>
      <c r="K73" s="11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107"/>
      <c r="X73" s="107"/>
      <c r="Y73" s="45"/>
      <c r="Z73" s="35"/>
      <c r="AA73" s="35"/>
      <c r="AB73" s="35"/>
      <c r="AC73" s="35"/>
      <c r="AD73" s="35"/>
      <c r="AE73" s="35"/>
      <c r="AF73" s="35"/>
      <c r="AG73" s="21"/>
      <c r="AJ73" s="67"/>
      <c r="AK73" s="119">
        <f t="shared" si="38"/>
        <v>0</v>
      </c>
      <c r="AL73" s="2" t="e">
        <f t="shared" si="39"/>
        <v>#DIV/0!</v>
      </c>
    </row>
    <row r="74" spans="1:38" s="2" customFormat="1" ht="30" customHeight="1" x14ac:dyDescent="0.25">
      <c r="A74" s="18" t="s">
        <v>70</v>
      </c>
      <c r="B74" s="11">
        <f t="shared" si="36"/>
        <v>0</v>
      </c>
      <c r="C74" s="129">
        <f t="shared" si="37"/>
        <v>537</v>
      </c>
      <c r="D74" s="130"/>
      <c r="E74" s="165"/>
      <c r="F74" s="165">
        <f t="shared" ref="F74:F87" si="40">I74-E74</f>
        <v>537</v>
      </c>
      <c r="G74" s="165"/>
      <c r="H74" s="23">
        <v>305</v>
      </c>
      <c r="I74" s="23">
        <f t="shared" si="35"/>
        <v>537</v>
      </c>
      <c r="J74" s="15">
        <f t="shared" si="32"/>
        <v>1.7606557377049181</v>
      </c>
      <c r="K74" s="115">
        <v>5</v>
      </c>
      <c r="L74" s="35"/>
      <c r="M74" s="35"/>
      <c r="N74" s="23"/>
      <c r="O74" s="88">
        <v>35</v>
      </c>
      <c r="P74" s="88"/>
      <c r="Q74" s="35"/>
      <c r="R74" s="35"/>
      <c r="S74" s="35"/>
      <c r="T74" s="35"/>
      <c r="U74" s="35"/>
      <c r="V74" s="35"/>
      <c r="W74" s="107"/>
      <c r="X74" s="107">
        <v>300</v>
      </c>
      <c r="Y74" s="35">
        <v>43</v>
      </c>
      <c r="Z74" s="35">
        <v>24</v>
      </c>
      <c r="AA74" s="35"/>
      <c r="AB74" s="35"/>
      <c r="AC74" s="35"/>
      <c r="AD74" s="35"/>
      <c r="AE74" s="35">
        <v>135</v>
      </c>
      <c r="AF74" s="35"/>
      <c r="AG74" s="21"/>
      <c r="AJ74" s="67"/>
      <c r="AK74" s="119">
        <f t="shared" si="38"/>
        <v>537</v>
      </c>
      <c r="AL74" s="2" t="e">
        <f t="shared" si="39"/>
        <v>#DIV/0!</v>
      </c>
    </row>
    <row r="75" spans="1:38" s="2" customFormat="1" ht="30" customHeight="1" x14ac:dyDescent="0.25">
      <c r="A75" s="18" t="s">
        <v>71</v>
      </c>
      <c r="B75" s="11">
        <f t="shared" si="36"/>
        <v>0</v>
      </c>
      <c r="C75" s="129">
        <f t="shared" si="37"/>
        <v>164</v>
      </c>
      <c r="D75" s="130"/>
      <c r="E75" s="165"/>
      <c r="F75" s="165">
        <f t="shared" si="40"/>
        <v>164</v>
      </c>
      <c r="G75" s="165"/>
      <c r="H75" s="23">
        <v>237</v>
      </c>
      <c r="I75" s="23">
        <f t="shared" si="35"/>
        <v>164</v>
      </c>
      <c r="J75" s="15">
        <f t="shared" si="32"/>
        <v>0.69198312236286919</v>
      </c>
      <c r="K75" s="115">
        <v>1</v>
      </c>
      <c r="L75" s="35"/>
      <c r="M75" s="35"/>
      <c r="N75" s="35"/>
      <c r="O75" s="35">
        <v>164</v>
      </c>
      <c r="P75" s="35"/>
      <c r="Q75" s="35"/>
      <c r="R75" s="35"/>
      <c r="S75" s="35"/>
      <c r="T75" s="35"/>
      <c r="U75" s="35"/>
      <c r="V75" s="35"/>
      <c r="W75" s="107"/>
      <c r="X75" s="107"/>
      <c r="Y75" s="35"/>
      <c r="Z75" s="35"/>
      <c r="AA75" s="35"/>
      <c r="AB75" s="35"/>
      <c r="AC75" s="35"/>
      <c r="AD75" s="35"/>
      <c r="AE75" s="35"/>
      <c r="AF75" s="35"/>
      <c r="AG75" s="21"/>
      <c r="AJ75" s="67"/>
      <c r="AK75" s="119">
        <f t="shared" si="38"/>
        <v>164</v>
      </c>
      <c r="AL75" s="2" t="e">
        <f t="shared" si="39"/>
        <v>#DIV/0!</v>
      </c>
    </row>
    <row r="76" spans="1:38" s="2" customFormat="1" ht="30" hidden="1" customHeight="1" x14ac:dyDescent="0.25">
      <c r="A76" s="18" t="s">
        <v>72</v>
      </c>
      <c r="B76" s="18"/>
      <c r="C76" s="18"/>
      <c r="D76" s="18"/>
      <c r="E76" s="18"/>
      <c r="F76" s="165">
        <f t="shared" si="40"/>
        <v>2</v>
      </c>
      <c r="G76" s="18"/>
      <c r="H76" s="23"/>
      <c r="I76" s="23">
        <f t="shared" si="35"/>
        <v>2</v>
      </c>
      <c r="J76" s="15"/>
      <c r="K76" s="115">
        <v>1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107"/>
      <c r="X76" s="107"/>
      <c r="Y76" s="35"/>
      <c r="Z76" s="35"/>
      <c r="AA76" s="35"/>
      <c r="AB76" s="35"/>
      <c r="AC76" s="35"/>
      <c r="AD76" s="35"/>
      <c r="AE76" s="35">
        <v>2</v>
      </c>
      <c r="AF76" s="35"/>
      <c r="AG76" s="21"/>
      <c r="AJ76" s="67">
        <v>29.4</v>
      </c>
      <c r="AK76" s="67"/>
    </row>
    <row r="77" spans="1:38" s="2" customFormat="1" ht="30" customHeight="1" x14ac:dyDescent="0.25">
      <c r="A77" s="18" t="s">
        <v>73</v>
      </c>
      <c r="B77" s="18"/>
      <c r="C77" s="18"/>
      <c r="D77" s="18"/>
      <c r="E77" s="18"/>
      <c r="F77" s="165">
        <f t="shared" si="40"/>
        <v>117.7</v>
      </c>
      <c r="G77" s="18"/>
      <c r="H77" s="23">
        <v>122</v>
      </c>
      <c r="I77" s="19">
        <f t="shared" si="35"/>
        <v>117.7</v>
      </c>
      <c r="J77" s="15">
        <f t="shared" ref="J77:J84" si="41">I77/H77</f>
        <v>0.96475409836065573</v>
      </c>
      <c r="K77" s="115">
        <v>4</v>
      </c>
      <c r="L77" s="35"/>
      <c r="M77" s="35"/>
      <c r="N77" s="35"/>
      <c r="O77" s="35">
        <v>20</v>
      </c>
      <c r="P77" s="35"/>
      <c r="Q77" s="35"/>
      <c r="R77" s="35"/>
      <c r="S77" s="35"/>
      <c r="T77" s="35"/>
      <c r="U77" s="35"/>
      <c r="V77" s="35"/>
      <c r="W77" s="107"/>
      <c r="X77" s="107"/>
      <c r="Y77" s="35">
        <v>40</v>
      </c>
      <c r="Z77" s="35">
        <v>15.7</v>
      </c>
      <c r="AA77" s="35"/>
      <c r="AB77" s="35"/>
      <c r="AC77" s="35"/>
      <c r="AD77" s="35">
        <v>42</v>
      </c>
      <c r="AE77" s="35"/>
      <c r="AF77" s="35"/>
      <c r="AG77" s="21"/>
      <c r="AJ77" s="67">
        <v>122.9</v>
      </c>
      <c r="AK77" s="67"/>
    </row>
    <row r="78" spans="1:38" ht="30" hidden="1" customHeight="1" x14ac:dyDescent="0.25">
      <c r="A78" s="11" t="s">
        <v>74</v>
      </c>
      <c r="B78" s="44"/>
      <c r="C78" s="44"/>
      <c r="D78" s="44"/>
      <c r="E78" s="44"/>
      <c r="F78" s="165">
        <f t="shared" si="40"/>
        <v>54</v>
      </c>
      <c r="G78" s="44"/>
      <c r="H78" s="23"/>
      <c r="I78" s="23">
        <f t="shared" si="35"/>
        <v>54</v>
      </c>
      <c r="J78" s="15" t="e">
        <f t="shared" si="41"/>
        <v>#DIV/0!</v>
      </c>
      <c r="K78" s="11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107"/>
      <c r="X78" s="107"/>
      <c r="Y78" s="35"/>
      <c r="Z78" s="35"/>
      <c r="AA78" s="35"/>
      <c r="AB78" s="35"/>
      <c r="AC78" s="35"/>
      <c r="AD78" s="35">
        <v>54</v>
      </c>
      <c r="AE78" s="35"/>
      <c r="AF78" s="35"/>
      <c r="AJ78" s="60">
        <v>0</v>
      </c>
    </row>
    <row r="79" spans="1:38" ht="30" customHeight="1" x14ac:dyDescent="0.25">
      <c r="A79" s="31" t="s">
        <v>75</v>
      </c>
      <c r="B79" s="93"/>
      <c r="C79" s="93"/>
      <c r="D79" s="93"/>
      <c r="E79" s="93"/>
      <c r="F79" s="165">
        <f t="shared" si="40"/>
        <v>27</v>
      </c>
      <c r="G79" s="93"/>
      <c r="H79" s="23">
        <v>79</v>
      </c>
      <c r="I79" s="23">
        <f>SUM(L79:AF79)</f>
        <v>27</v>
      </c>
      <c r="J79" s="15">
        <f t="shared" si="41"/>
        <v>0.34177215189873417</v>
      </c>
      <c r="K79" s="115">
        <v>2</v>
      </c>
      <c r="L79" s="35"/>
      <c r="M79" s="35"/>
      <c r="N79" s="35"/>
      <c r="O79" s="35">
        <v>3</v>
      </c>
      <c r="P79" s="35"/>
      <c r="Q79" s="35"/>
      <c r="R79" s="35"/>
      <c r="S79" s="35"/>
      <c r="T79" s="35"/>
      <c r="U79" s="35"/>
      <c r="V79" s="35"/>
      <c r="W79" s="107"/>
      <c r="X79" s="107"/>
      <c r="Y79" s="35"/>
      <c r="Z79" s="35">
        <v>2</v>
      </c>
      <c r="AA79" s="35"/>
      <c r="AB79" s="35"/>
      <c r="AC79" s="35"/>
      <c r="AD79" s="35">
        <v>22</v>
      </c>
      <c r="AE79" s="35"/>
      <c r="AF79" s="35"/>
      <c r="AJ79" s="60">
        <v>122.9</v>
      </c>
    </row>
    <row r="80" spans="1:38" ht="30" hidden="1" customHeight="1" x14ac:dyDescent="0.25">
      <c r="A80" s="13" t="s">
        <v>52</v>
      </c>
      <c r="B80" s="13"/>
      <c r="C80" s="13"/>
      <c r="D80" s="13"/>
      <c r="E80" s="13"/>
      <c r="F80" s="165">
        <f t="shared" si="40"/>
        <v>0</v>
      </c>
      <c r="G80" s="13"/>
      <c r="H80" s="32"/>
      <c r="I80" s="23">
        <f>SUM(L80:AF80)</f>
        <v>0</v>
      </c>
      <c r="J80" s="15" t="e">
        <f t="shared" si="41"/>
        <v>#DIV/0!</v>
      </c>
      <c r="K80" s="115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94"/>
      <c r="X80" s="34"/>
      <c r="Y80" s="34"/>
      <c r="Z80" s="34"/>
      <c r="AA80" s="34"/>
      <c r="AB80" s="34"/>
      <c r="AC80" s="34"/>
      <c r="AD80" s="34"/>
      <c r="AE80" s="34"/>
      <c r="AF80" s="34"/>
      <c r="AJ80" s="60">
        <v>0</v>
      </c>
    </row>
    <row r="81" spans="1:37" ht="30" hidden="1" customHeight="1" x14ac:dyDescent="0.25">
      <c r="A81" s="13" t="s">
        <v>76</v>
      </c>
      <c r="B81" s="13"/>
      <c r="C81" s="13"/>
      <c r="D81" s="13"/>
      <c r="E81" s="13"/>
      <c r="F81" s="165">
        <f t="shared" si="40"/>
        <v>0</v>
      </c>
      <c r="G81" s="13"/>
      <c r="H81" s="32"/>
      <c r="I81" s="23">
        <f>SUM(L81:AF81)</f>
        <v>0</v>
      </c>
      <c r="J81" s="15" t="e">
        <f t="shared" si="41"/>
        <v>#DIV/0!</v>
      </c>
      <c r="K81" s="115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J81" s="60">
        <v>0</v>
      </c>
    </row>
    <row r="82" spans="1:37" ht="30" hidden="1" customHeight="1" x14ac:dyDescent="0.25">
      <c r="A82" s="13"/>
      <c r="B82" s="13"/>
      <c r="C82" s="13"/>
      <c r="D82" s="13"/>
      <c r="E82" s="13"/>
      <c r="F82" s="165">
        <f t="shared" si="40"/>
        <v>0</v>
      </c>
      <c r="G82" s="13"/>
      <c r="H82" s="32"/>
      <c r="I82" s="88"/>
      <c r="J82" s="15" t="e">
        <f t="shared" si="41"/>
        <v>#DIV/0!</v>
      </c>
      <c r="K82" s="115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7" s="4" customFormat="1" ht="30" hidden="1" customHeight="1" x14ac:dyDescent="0.25">
      <c r="A83" s="70" t="s">
        <v>77</v>
      </c>
      <c r="B83" s="70"/>
      <c r="C83" s="70"/>
      <c r="D83" s="70"/>
      <c r="E83" s="70"/>
      <c r="F83" s="165">
        <f t="shared" si="40"/>
        <v>0</v>
      </c>
      <c r="G83" s="70"/>
      <c r="H83" s="37"/>
      <c r="I83" s="37">
        <f>SUM(L83:AF83)</f>
        <v>0</v>
      </c>
      <c r="J83" s="15" t="e">
        <f t="shared" si="41"/>
        <v>#DIV/0!</v>
      </c>
      <c r="K83" s="115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J83" s="108">
        <v>0</v>
      </c>
      <c r="AK83" s="108"/>
    </row>
    <row r="84" spans="1:37" ht="30" hidden="1" customHeight="1" x14ac:dyDescent="0.25">
      <c r="A84" s="13"/>
      <c r="B84" s="13"/>
      <c r="C84" s="13"/>
      <c r="D84" s="13"/>
      <c r="E84" s="13"/>
      <c r="F84" s="165">
        <f t="shared" si="40"/>
        <v>0</v>
      </c>
      <c r="G84" s="13"/>
      <c r="H84" s="32"/>
      <c r="I84" s="88"/>
      <c r="J84" s="15" t="e">
        <f t="shared" si="41"/>
        <v>#DIV/0!</v>
      </c>
      <c r="K84" s="115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7" ht="7.9" hidden="1" customHeight="1" x14ac:dyDescent="0.25">
      <c r="A85" s="13"/>
      <c r="B85" s="13"/>
      <c r="C85" s="13"/>
      <c r="D85" s="13"/>
      <c r="E85" s="13"/>
      <c r="F85" s="165">
        <f t="shared" si="40"/>
        <v>0</v>
      </c>
      <c r="G85" s="13"/>
      <c r="H85" s="32"/>
      <c r="I85" s="19"/>
      <c r="J85" s="15"/>
      <c r="K85" s="15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</row>
    <row r="86" spans="1:37" s="39" customFormat="1" ht="26.25" hidden="1" customHeight="1" x14ac:dyDescent="0.25">
      <c r="A86" s="13" t="s">
        <v>78</v>
      </c>
      <c r="B86" s="13"/>
      <c r="C86" s="13"/>
      <c r="D86" s="13"/>
      <c r="E86" s="13"/>
      <c r="F86" s="165">
        <f t="shared" si="40"/>
        <v>6948.7</v>
      </c>
      <c r="G86" s="13"/>
      <c r="H86" s="38"/>
      <c r="I86" s="38">
        <f>SUM(L86:AF86)</f>
        <v>6948.7</v>
      </c>
      <c r="J86" s="15"/>
      <c r="K86" s="15"/>
      <c r="L86" s="109">
        <f t="shared" ref="L86:AF86" si="42">(L42-L87)</f>
        <v>600</v>
      </c>
      <c r="M86" s="109">
        <f t="shared" si="42"/>
        <v>0</v>
      </c>
      <c r="N86" s="109">
        <f t="shared" si="42"/>
        <v>800</v>
      </c>
      <c r="O86" s="109">
        <f t="shared" si="42"/>
        <v>0</v>
      </c>
      <c r="P86" s="109">
        <f t="shared" si="42"/>
        <v>172</v>
      </c>
      <c r="Q86" s="109">
        <f t="shared" si="42"/>
        <v>200</v>
      </c>
      <c r="R86" s="109">
        <f t="shared" si="42"/>
        <v>73</v>
      </c>
      <c r="S86" s="109">
        <f t="shared" si="42"/>
        <v>280</v>
      </c>
      <c r="T86" s="109">
        <f t="shared" si="42"/>
        <v>525</v>
      </c>
      <c r="U86" s="109">
        <f t="shared" si="42"/>
        <v>304</v>
      </c>
      <c r="V86" s="109">
        <f t="shared" si="42"/>
        <v>433</v>
      </c>
      <c r="W86" s="109">
        <f t="shared" si="42"/>
        <v>660</v>
      </c>
      <c r="X86" s="109">
        <f t="shared" si="42"/>
        <v>155</v>
      </c>
      <c r="Y86" s="109">
        <f t="shared" si="42"/>
        <v>115</v>
      </c>
      <c r="Z86" s="109">
        <f t="shared" si="42"/>
        <v>805</v>
      </c>
      <c r="AA86" s="109">
        <f t="shared" si="42"/>
        <v>315.70000000000005</v>
      </c>
      <c r="AB86" s="109">
        <f t="shared" si="42"/>
        <v>483</v>
      </c>
      <c r="AC86" s="109">
        <f t="shared" si="42"/>
        <v>100</v>
      </c>
      <c r="AD86" s="109">
        <f t="shared" si="42"/>
        <v>0</v>
      </c>
      <c r="AE86" s="109">
        <f t="shared" si="42"/>
        <v>488</v>
      </c>
      <c r="AF86" s="109">
        <f t="shared" si="42"/>
        <v>440</v>
      </c>
      <c r="AJ86" s="122"/>
      <c r="AK86" s="122"/>
    </row>
    <row r="87" spans="1:37" ht="30" hidden="1" customHeight="1" x14ac:dyDescent="0.25">
      <c r="A87" s="13" t="s">
        <v>79</v>
      </c>
      <c r="B87" s="40"/>
      <c r="C87" s="40"/>
      <c r="D87" s="40"/>
      <c r="E87" s="40"/>
      <c r="F87" s="165">
        <f t="shared" si="40"/>
        <v>79219</v>
      </c>
      <c r="G87" s="40"/>
      <c r="H87" s="23"/>
      <c r="I87" s="23">
        <f>SUM(L87:AF87)</f>
        <v>79219</v>
      </c>
      <c r="J87" s="15"/>
      <c r="K87" s="15"/>
      <c r="L87" s="30">
        <v>6827</v>
      </c>
      <c r="M87" s="30">
        <v>2259</v>
      </c>
      <c r="N87" s="30">
        <v>10670</v>
      </c>
      <c r="O87" s="30">
        <v>5198</v>
      </c>
      <c r="P87" s="30">
        <v>1502</v>
      </c>
      <c r="Q87" s="30">
        <v>4359</v>
      </c>
      <c r="R87" s="30">
        <v>2332</v>
      </c>
      <c r="S87" s="30">
        <v>6056</v>
      </c>
      <c r="T87" s="30">
        <v>2781</v>
      </c>
      <c r="U87" s="30">
        <v>694</v>
      </c>
      <c r="V87" s="30">
        <v>586</v>
      </c>
      <c r="W87" s="30">
        <v>870</v>
      </c>
      <c r="X87" s="30">
        <v>7292</v>
      </c>
      <c r="Y87" s="30">
        <v>2109</v>
      </c>
      <c r="Z87" s="30">
        <v>3560</v>
      </c>
      <c r="AA87" s="30">
        <v>1058</v>
      </c>
      <c r="AB87" s="30">
        <v>1776</v>
      </c>
      <c r="AC87" s="30">
        <v>1741</v>
      </c>
      <c r="AD87" s="30">
        <v>2050</v>
      </c>
      <c r="AE87" s="30">
        <v>11869</v>
      </c>
      <c r="AF87" s="30">
        <v>3630</v>
      </c>
      <c r="AG87" s="20"/>
    </row>
    <row r="88" spans="1:37" ht="30" hidden="1" customHeight="1" x14ac:dyDescent="0.25">
      <c r="A88" s="13"/>
      <c r="B88" s="13"/>
      <c r="C88" s="13"/>
      <c r="D88" s="13"/>
      <c r="E88" s="13"/>
      <c r="F88" s="13"/>
      <c r="G88" s="13"/>
      <c r="H88" s="32"/>
      <c r="I88" s="23"/>
      <c r="J88" s="15" t="e">
        <f>I88/H88</f>
        <v>#DIV/0!</v>
      </c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 spans="1:37" s="39" customFormat="1" ht="30" hidden="1" customHeight="1" x14ac:dyDescent="0.25">
      <c r="A89" s="13" t="s">
        <v>80</v>
      </c>
      <c r="B89" s="13"/>
      <c r="C89" s="13"/>
      <c r="D89" s="13"/>
      <c r="E89" s="13"/>
      <c r="F89" s="13"/>
      <c r="G89" s="13"/>
      <c r="H89" s="38"/>
      <c r="I89" s="38"/>
      <c r="J89" s="15"/>
      <c r="K89" s="15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J89" s="122"/>
      <c r="AK89" s="122"/>
    </row>
    <row r="90" spans="1:37" ht="30" hidden="1" customHeight="1" x14ac:dyDescent="0.25">
      <c r="A90" s="13" t="s">
        <v>81</v>
      </c>
      <c r="B90" s="126"/>
      <c r="C90" s="126"/>
      <c r="D90" s="126"/>
      <c r="E90" s="126"/>
      <c r="F90" s="126"/>
      <c r="G90" s="126"/>
      <c r="H90" s="33"/>
      <c r="I90" s="27">
        <f>SUM(L90:AF90)</f>
        <v>0</v>
      </c>
      <c r="J90" s="15" t="e">
        <f>I90/H90</f>
        <v>#DIV/0!</v>
      </c>
      <c r="K90" s="113"/>
      <c r="L90" s="33"/>
      <c r="M90" s="33"/>
      <c r="N90" s="33"/>
      <c r="O90" s="33"/>
      <c r="P90" s="33"/>
      <c r="Q90" s="33"/>
      <c r="R90" s="33"/>
      <c r="S90" s="33"/>
      <c r="T90" s="33"/>
      <c r="U90" s="110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7" ht="30" hidden="1" customHeight="1" x14ac:dyDescent="0.25">
      <c r="A91" s="40" t="s">
        <v>82</v>
      </c>
      <c r="B91" s="40"/>
      <c r="C91" s="40"/>
      <c r="D91" s="40"/>
      <c r="E91" s="40"/>
      <c r="F91" s="40"/>
      <c r="G91" s="40"/>
      <c r="H91" s="41"/>
      <c r="I91" s="41"/>
      <c r="J91" s="15" t="e">
        <f>I91/H91</f>
        <v>#DIV/0!</v>
      </c>
      <c r="K91" s="114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</row>
    <row r="92" spans="1:37" ht="30" hidden="1" customHeight="1" x14ac:dyDescent="0.25">
      <c r="A92" s="13" t="s">
        <v>83</v>
      </c>
      <c r="B92" s="13"/>
      <c r="C92" s="13"/>
      <c r="D92" s="13"/>
      <c r="E92" s="13"/>
      <c r="F92" s="13"/>
      <c r="G92" s="13"/>
      <c r="H92" s="38"/>
      <c r="I92" s="38">
        <f>I42+I56+I60+I64+I65</f>
        <v>109807.7</v>
      </c>
      <c r="J92" s="15"/>
      <c r="K92" s="114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</row>
    <row r="93" spans="1:37" ht="30" hidden="1" customHeight="1" x14ac:dyDescent="0.25">
      <c r="A93" s="13" t="s">
        <v>84</v>
      </c>
      <c r="B93" s="13"/>
      <c r="C93" s="13"/>
      <c r="D93" s="13"/>
      <c r="E93" s="13"/>
      <c r="F93" s="13"/>
      <c r="G93" s="13"/>
      <c r="H93" s="29"/>
      <c r="I93" s="29" t="e">
        <f>I92/I91</f>
        <v>#DIV/0!</v>
      </c>
      <c r="J93" s="15" t="e">
        <f>I93/H93</f>
        <v>#DIV/0!</v>
      </c>
      <c r="K93" s="114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</row>
    <row r="94" spans="1:37" ht="30" hidden="1" customHeight="1" x14ac:dyDescent="0.25">
      <c r="A94" s="40" t="s">
        <v>167</v>
      </c>
      <c r="B94" s="40"/>
      <c r="C94" s="40"/>
      <c r="D94" s="40"/>
      <c r="E94" s="40"/>
      <c r="F94" s="40"/>
      <c r="G94" s="40"/>
      <c r="H94" s="74"/>
      <c r="I94" s="74"/>
      <c r="J94" s="43"/>
      <c r="K94" s="43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7" s="12" customFormat="1" ht="30" hidden="1" customHeight="1" outlineLevel="1" x14ac:dyDescent="0.2">
      <c r="A95" s="44" t="s">
        <v>85</v>
      </c>
      <c r="B95" s="44"/>
      <c r="C95" s="44"/>
      <c r="D95" s="44"/>
      <c r="E95" s="44"/>
      <c r="F95" s="44"/>
      <c r="G95" s="44"/>
      <c r="H95" s="23"/>
      <c r="I95" s="27">
        <f>SUM(L95:AF95)</f>
        <v>299643</v>
      </c>
      <c r="J95" s="15"/>
      <c r="K95" s="15"/>
      <c r="L95" s="10">
        <v>15618</v>
      </c>
      <c r="M95" s="10">
        <v>9881</v>
      </c>
      <c r="N95" s="10">
        <v>17703</v>
      </c>
      <c r="O95" s="10">
        <v>18359</v>
      </c>
      <c r="P95" s="10">
        <v>9522</v>
      </c>
      <c r="Q95" s="10">
        <v>22534</v>
      </c>
      <c r="R95" s="10">
        <v>13480</v>
      </c>
      <c r="S95" s="10">
        <v>13503</v>
      </c>
      <c r="T95" s="10">
        <v>15301</v>
      </c>
      <c r="U95" s="10">
        <v>5835</v>
      </c>
      <c r="V95" s="10">
        <v>8476</v>
      </c>
      <c r="W95" s="10">
        <v>15145</v>
      </c>
      <c r="X95" s="10">
        <v>17387</v>
      </c>
      <c r="Y95" s="10">
        <v>16968</v>
      </c>
      <c r="Z95" s="10">
        <v>18608</v>
      </c>
      <c r="AA95" s="10">
        <v>13471</v>
      </c>
      <c r="AB95" s="10">
        <v>10438</v>
      </c>
      <c r="AC95" s="10">
        <v>5721</v>
      </c>
      <c r="AD95" s="10">
        <v>15263</v>
      </c>
      <c r="AE95" s="10">
        <v>23648</v>
      </c>
      <c r="AF95" s="10">
        <v>12782</v>
      </c>
      <c r="AJ95" s="120"/>
      <c r="AK95" s="120"/>
    </row>
    <row r="96" spans="1:37" s="12" customFormat="1" ht="30" hidden="1" customHeight="1" outlineLevel="1" x14ac:dyDescent="0.2">
      <c r="A96" s="44" t="s">
        <v>90</v>
      </c>
      <c r="B96" s="44"/>
      <c r="C96" s="44"/>
      <c r="D96" s="44"/>
      <c r="E96" s="44"/>
      <c r="F96" s="44"/>
      <c r="G96" s="44"/>
      <c r="H96" s="88"/>
      <c r="I96" s="26"/>
      <c r="J96" s="15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J96" s="120"/>
      <c r="AK96" s="120"/>
    </row>
    <row r="97" spans="1:37" s="12" customFormat="1" ht="30" hidden="1" customHeight="1" outlineLevel="1" x14ac:dyDescent="0.2">
      <c r="A97" s="44" t="s">
        <v>148</v>
      </c>
      <c r="B97" s="44"/>
      <c r="C97" s="44"/>
      <c r="D97" s="44"/>
      <c r="E97" s="44"/>
      <c r="F97" s="44"/>
      <c r="G97" s="44"/>
      <c r="H97" s="88"/>
      <c r="I97" s="26"/>
      <c r="J97" s="15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J97" s="120"/>
      <c r="AK97" s="120"/>
    </row>
    <row r="98" spans="1:37" s="12" customFormat="1" ht="30" hidden="1" customHeight="1" outlineLevel="1" x14ac:dyDescent="0.2">
      <c r="A98" s="44" t="s">
        <v>149</v>
      </c>
      <c r="B98" s="44"/>
      <c r="C98" s="44"/>
      <c r="D98" s="44"/>
      <c r="E98" s="44"/>
      <c r="F98" s="44"/>
      <c r="G98" s="44"/>
      <c r="H98" s="88"/>
      <c r="I98" s="26"/>
      <c r="J98" s="15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J98" s="120"/>
      <c r="AK98" s="120"/>
    </row>
    <row r="99" spans="1:37" s="46" customFormat="1" ht="34.9" hidden="1" customHeight="1" outlineLevel="1" x14ac:dyDescent="0.2">
      <c r="A99" s="13" t="s">
        <v>86</v>
      </c>
      <c r="B99" s="40"/>
      <c r="C99" s="40"/>
      <c r="D99" s="40"/>
      <c r="E99" s="40"/>
      <c r="F99" s="40"/>
      <c r="G99" s="40"/>
      <c r="H99" s="88"/>
      <c r="I99" s="26">
        <f>SUM(L99:AF99)</f>
        <v>784</v>
      </c>
      <c r="J99" s="15"/>
      <c r="K99" s="15"/>
      <c r="L99" s="10"/>
      <c r="M99" s="10">
        <v>91</v>
      </c>
      <c r="N99" s="10"/>
      <c r="O99" s="10"/>
      <c r="P99" s="10"/>
      <c r="Q99" s="10"/>
      <c r="R99" s="10"/>
      <c r="S99" s="10"/>
      <c r="T99" s="10"/>
      <c r="U99" s="10"/>
      <c r="V99" s="10">
        <v>77</v>
      </c>
      <c r="W99" s="10"/>
      <c r="X99" s="10">
        <v>154</v>
      </c>
      <c r="Y99" s="10"/>
      <c r="Z99" s="10"/>
      <c r="AA99" s="10"/>
      <c r="AB99" s="10"/>
      <c r="AC99" s="10">
        <v>402</v>
      </c>
      <c r="AD99" s="10">
        <v>60</v>
      </c>
      <c r="AE99" s="10"/>
      <c r="AF99" s="10"/>
      <c r="AJ99" s="123"/>
      <c r="AK99" s="123"/>
    </row>
    <row r="100" spans="1:37" s="46" customFormat="1" ht="33" hidden="1" customHeight="1" outlineLevel="1" x14ac:dyDescent="0.2">
      <c r="A100" s="13" t="s">
        <v>87</v>
      </c>
      <c r="B100" s="40"/>
      <c r="C100" s="40"/>
      <c r="D100" s="40"/>
      <c r="E100" s="40"/>
      <c r="F100" s="40"/>
      <c r="G100" s="40"/>
      <c r="H100" s="88"/>
      <c r="I100" s="26">
        <f>SUM(L100:AF100)</f>
        <v>1748</v>
      </c>
      <c r="J100" s="15"/>
      <c r="K100" s="15"/>
      <c r="L100" s="10"/>
      <c r="M100" s="10"/>
      <c r="N100" s="10"/>
      <c r="O100" s="10"/>
      <c r="P100" s="10"/>
      <c r="Q100" s="10"/>
      <c r="R100" s="10"/>
      <c r="S100" s="10"/>
      <c r="T100" s="10">
        <v>52</v>
      </c>
      <c r="U100" s="10"/>
      <c r="V100" s="10">
        <v>70</v>
      </c>
      <c r="W100" s="10">
        <v>200</v>
      </c>
      <c r="X100" s="10">
        <v>809</v>
      </c>
      <c r="Y100" s="10"/>
      <c r="Z100" s="10">
        <v>240</v>
      </c>
      <c r="AA100" s="10"/>
      <c r="AB100" s="10">
        <v>20</v>
      </c>
      <c r="AC100" s="10">
        <v>6</v>
      </c>
      <c r="AD100" s="10"/>
      <c r="AE100" s="10">
        <v>351</v>
      </c>
      <c r="AF100" s="10"/>
      <c r="AJ100" s="123"/>
      <c r="AK100" s="123"/>
    </row>
    <row r="101" spans="1:37" s="12" customFormat="1" ht="34.15" hidden="1" customHeight="1" outlineLevel="1" x14ac:dyDescent="0.2">
      <c r="A101" s="11" t="s">
        <v>88</v>
      </c>
      <c r="B101" s="11"/>
      <c r="C101" s="11"/>
      <c r="D101" s="11"/>
      <c r="E101" s="11"/>
      <c r="F101" s="11"/>
      <c r="G101" s="11"/>
      <c r="H101" s="27">
        <v>303227</v>
      </c>
      <c r="I101" s="27">
        <f>SUM(L101:AF101)</f>
        <v>301407</v>
      </c>
      <c r="J101" s="15">
        <f>I101/H101</f>
        <v>0.99399789596572863</v>
      </c>
      <c r="K101" s="15"/>
      <c r="L101" s="10">
        <v>15618</v>
      </c>
      <c r="M101" s="10">
        <v>9881</v>
      </c>
      <c r="N101" s="10">
        <v>17818</v>
      </c>
      <c r="O101" s="10">
        <v>19159</v>
      </c>
      <c r="P101" s="10">
        <v>9522</v>
      </c>
      <c r="Q101" s="10">
        <v>22534</v>
      </c>
      <c r="R101" s="10">
        <v>13480</v>
      </c>
      <c r="S101" s="10">
        <v>13503</v>
      </c>
      <c r="T101" s="10">
        <v>15301</v>
      </c>
      <c r="U101" s="10">
        <v>5835</v>
      </c>
      <c r="V101" s="10">
        <v>8667</v>
      </c>
      <c r="W101" s="10">
        <v>15145</v>
      </c>
      <c r="X101" s="10">
        <v>17433</v>
      </c>
      <c r="Y101" s="10">
        <v>16968</v>
      </c>
      <c r="Z101" s="10">
        <v>18751</v>
      </c>
      <c r="AA101" s="10">
        <v>13696</v>
      </c>
      <c r="AB101" s="10">
        <v>10438</v>
      </c>
      <c r="AC101" s="10">
        <v>5721</v>
      </c>
      <c r="AD101" s="10">
        <v>15507</v>
      </c>
      <c r="AE101" s="10">
        <v>23648</v>
      </c>
      <c r="AF101" s="10">
        <v>12782</v>
      </c>
      <c r="AJ101" s="120"/>
      <c r="AK101" s="120"/>
    </row>
    <row r="102" spans="1:37" s="12" customFormat="1" ht="30" hidden="1" customHeight="1" x14ac:dyDescent="0.2">
      <c r="A102" s="31" t="s">
        <v>89</v>
      </c>
      <c r="B102" s="93"/>
      <c r="C102" s="93"/>
      <c r="D102" s="93"/>
      <c r="E102" s="93"/>
      <c r="F102" s="93"/>
      <c r="G102" s="93"/>
      <c r="H102" s="23">
        <v>297991</v>
      </c>
      <c r="I102" s="27">
        <f>SUM(L102:AF102)</f>
        <v>298518</v>
      </c>
      <c r="J102" s="15">
        <f>I102/H102</f>
        <v>1.0017685097872084</v>
      </c>
      <c r="K102" s="15"/>
      <c r="L102" s="88">
        <v>15618</v>
      </c>
      <c r="M102" s="88">
        <v>9790</v>
      </c>
      <c r="N102" s="88">
        <v>17818</v>
      </c>
      <c r="O102" s="88">
        <v>18910</v>
      </c>
      <c r="P102" s="88">
        <v>9522</v>
      </c>
      <c r="Q102" s="88">
        <v>22534</v>
      </c>
      <c r="R102" s="88">
        <v>13480</v>
      </c>
      <c r="S102" s="88">
        <v>13477</v>
      </c>
      <c r="T102" s="88">
        <v>15249</v>
      </c>
      <c r="U102" s="88">
        <v>5835</v>
      </c>
      <c r="V102" s="88">
        <v>8418</v>
      </c>
      <c r="W102" s="88">
        <v>14945</v>
      </c>
      <c r="X102" s="88">
        <v>16470</v>
      </c>
      <c r="Y102" s="88">
        <v>17176</v>
      </c>
      <c r="Z102" s="88">
        <v>18451</v>
      </c>
      <c r="AA102" s="88">
        <v>13606</v>
      </c>
      <c r="AB102" s="88">
        <v>10380</v>
      </c>
      <c r="AC102" s="88">
        <v>5313</v>
      </c>
      <c r="AD102" s="88">
        <v>15447</v>
      </c>
      <c r="AE102" s="88">
        <v>23297</v>
      </c>
      <c r="AF102" s="88">
        <v>12782</v>
      </c>
      <c r="AG102" s="69"/>
      <c r="AJ102" s="120"/>
      <c r="AK102" s="120"/>
    </row>
    <row r="103" spans="1:37" s="12" customFormat="1" ht="30" hidden="1" customHeight="1" x14ac:dyDescent="0.2">
      <c r="A103" s="11" t="s">
        <v>203</v>
      </c>
      <c r="B103" s="44"/>
      <c r="C103" s="44"/>
      <c r="D103" s="44"/>
      <c r="E103" s="44"/>
      <c r="F103" s="44"/>
      <c r="G103" s="44"/>
      <c r="H103" s="23"/>
      <c r="I103" s="27">
        <f>SUM(L103:AF103)</f>
        <v>298834</v>
      </c>
      <c r="J103" s="15"/>
      <c r="K103" s="15"/>
      <c r="L103" s="88">
        <f>L101-L100</f>
        <v>15618</v>
      </c>
      <c r="M103" s="88">
        <f>M101-M100-M99</f>
        <v>9790</v>
      </c>
      <c r="N103" s="88">
        <f t="shared" ref="N103:AB103" si="43">N101-N100</f>
        <v>17818</v>
      </c>
      <c r="O103" s="88">
        <v>18910</v>
      </c>
      <c r="P103" s="88">
        <f t="shared" si="43"/>
        <v>9522</v>
      </c>
      <c r="Q103" s="88">
        <f t="shared" si="43"/>
        <v>22534</v>
      </c>
      <c r="R103" s="88">
        <f t="shared" si="43"/>
        <v>13480</v>
      </c>
      <c r="S103" s="88">
        <f t="shared" si="43"/>
        <v>13503</v>
      </c>
      <c r="T103" s="88">
        <f>T101-T100</f>
        <v>15249</v>
      </c>
      <c r="U103" s="88">
        <f t="shared" si="43"/>
        <v>5835</v>
      </c>
      <c r="V103" s="88">
        <f>V101-V100-V99</f>
        <v>8520</v>
      </c>
      <c r="W103" s="88">
        <f t="shared" si="43"/>
        <v>14945</v>
      </c>
      <c r="X103" s="88">
        <f>X101-X99-X100</f>
        <v>16470</v>
      </c>
      <c r="Y103" s="88">
        <v>17176</v>
      </c>
      <c r="Z103" s="88">
        <f t="shared" si="43"/>
        <v>18511</v>
      </c>
      <c r="AA103" s="88">
        <f>AA101-AA100</f>
        <v>13696</v>
      </c>
      <c r="AB103" s="88">
        <f t="shared" si="43"/>
        <v>10418</v>
      </c>
      <c r="AC103" s="88">
        <f>AC101-AC100-AC99</f>
        <v>5313</v>
      </c>
      <c r="AD103" s="88">
        <f>AD101-AD100-AD99</f>
        <v>15447</v>
      </c>
      <c r="AE103" s="88">
        <f>AE101-AE100</f>
        <v>23297</v>
      </c>
      <c r="AF103" s="88">
        <f>AF101-AF100</f>
        <v>12782</v>
      </c>
      <c r="AJ103" s="120"/>
      <c r="AK103" s="120"/>
    </row>
    <row r="104" spans="1:37" s="12" customFormat="1" ht="30" hidden="1" customHeight="1" x14ac:dyDescent="0.2">
      <c r="A104" s="13" t="s">
        <v>173</v>
      </c>
      <c r="B104" s="13"/>
      <c r="C104" s="13"/>
      <c r="D104" s="13"/>
      <c r="E104" s="13"/>
      <c r="F104" s="13"/>
      <c r="G104" s="13"/>
      <c r="H104" s="29">
        <f>H102/H101</f>
        <v>0.98273240839371168</v>
      </c>
      <c r="I104" s="29">
        <f>I102/I95</f>
        <v>0.99624553218329814</v>
      </c>
      <c r="J104" s="15">
        <f>I104/H104</f>
        <v>1.0137505628939967</v>
      </c>
      <c r="K104" s="15"/>
      <c r="L104" s="29">
        <f>L102/L103</f>
        <v>1</v>
      </c>
      <c r="M104" s="29">
        <f t="shared" ref="M104:AF104" si="44">M102/M103</f>
        <v>1</v>
      </c>
      <c r="N104" s="29">
        <f t="shared" si="44"/>
        <v>1</v>
      </c>
      <c r="O104" s="29">
        <f t="shared" si="44"/>
        <v>1</v>
      </c>
      <c r="P104" s="29">
        <f t="shared" si="44"/>
        <v>1</v>
      </c>
      <c r="Q104" s="29">
        <f t="shared" si="44"/>
        <v>1</v>
      </c>
      <c r="R104" s="29">
        <f t="shared" si="44"/>
        <v>1</v>
      </c>
      <c r="S104" s="29">
        <f t="shared" si="44"/>
        <v>0.99807450196252689</v>
      </c>
      <c r="T104" s="29">
        <f>T102/T103</f>
        <v>1</v>
      </c>
      <c r="U104" s="29">
        <f t="shared" si="44"/>
        <v>1</v>
      </c>
      <c r="V104" s="29">
        <f t="shared" si="44"/>
        <v>0.98802816901408452</v>
      </c>
      <c r="W104" s="29">
        <f t="shared" si="44"/>
        <v>1</v>
      </c>
      <c r="X104" s="29">
        <f t="shared" si="44"/>
        <v>1</v>
      </c>
      <c r="Y104" s="29">
        <f t="shared" si="44"/>
        <v>1</v>
      </c>
      <c r="Z104" s="29">
        <f t="shared" si="44"/>
        <v>0.99675868402571444</v>
      </c>
      <c r="AA104" s="29">
        <f t="shared" si="44"/>
        <v>0.99342873831775702</v>
      </c>
      <c r="AB104" s="29">
        <f t="shared" si="44"/>
        <v>0.99635246688423884</v>
      </c>
      <c r="AC104" s="29">
        <f t="shared" si="44"/>
        <v>1</v>
      </c>
      <c r="AD104" s="29">
        <f t="shared" si="44"/>
        <v>1</v>
      </c>
      <c r="AE104" s="29">
        <f>AE102/AE103</f>
        <v>1</v>
      </c>
      <c r="AF104" s="29">
        <f t="shared" si="44"/>
        <v>1</v>
      </c>
      <c r="AJ104" s="120"/>
      <c r="AK104" s="120"/>
    </row>
    <row r="105" spans="1:37" s="12" customFormat="1" ht="31.9" hidden="1" customHeight="1" x14ac:dyDescent="0.2">
      <c r="A105" s="13" t="s">
        <v>94</v>
      </c>
      <c r="B105" s="13"/>
      <c r="C105" s="13"/>
      <c r="D105" s="13"/>
      <c r="E105" s="13"/>
      <c r="F105" s="13"/>
      <c r="G105" s="13"/>
      <c r="H105" s="26">
        <f>H101-H102</f>
        <v>5236</v>
      </c>
      <c r="I105" s="26">
        <f>I103-I102</f>
        <v>316</v>
      </c>
      <c r="J105" s="15">
        <f>I105/H105</f>
        <v>6.0351413292589765E-2</v>
      </c>
      <c r="K105" s="15"/>
      <c r="L105" s="88">
        <f>L103-L102</f>
        <v>0</v>
      </c>
      <c r="M105" s="88">
        <f t="shared" ref="M105:S105" si="45">M103-M102</f>
        <v>0</v>
      </c>
      <c r="N105" s="88">
        <f t="shared" si="45"/>
        <v>0</v>
      </c>
      <c r="O105" s="88">
        <f>O103-O102</f>
        <v>0</v>
      </c>
      <c r="P105" s="88">
        <f>P103-P102</f>
        <v>0</v>
      </c>
      <c r="Q105" s="88">
        <f t="shared" si="45"/>
        <v>0</v>
      </c>
      <c r="R105" s="88">
        <f t="shared" si="45"/>
        <v>0</v>
      </c>
      <c r="S105" s="88">
        <f t="shared" si="45"/>
        <v>26</v>
      </c>
      <c r="T105" s="88">
        <f>T103-T102</f>
        <v>0</v>
      </c>
      <c r="U105" s="88">
        <f>U103-U102</f>
        <v>0</v>
      </c>
      <c r="V105" s="88">
        <f t="shared" ref="V105:AF105" si="46">V103-V102</f>
        <v>102</v>
      </c>
      <c r="W105" s="88">
        <f t="shared" si="46"/>
        <v>0</v>
      </c>
      <c r="X105" s="88">
        <f>X103-X102</f>
        <v>0</v>
      </c>
      <c r="Y105" s="88">
        <f t="shared" si="46"/>
        <v>0</v>
      </c>
      <c r="Z105" s="88">
        <f t="shared" si="46"/>
        <v>60</v>
      </c>
      <c r="AA105" s="88">
        <f t="shared" si="46"/>
        <v>90</v>
      </c>
      <c r="AB105" s="88">
        <f t="shared" si="46"/>
        <v>38</v>
      </c>
      <c r="AC105" s="88">
        <f t="shared" si="46"/>
        <v>0</v>
      </c>
      <c r="AD105" s="88">
        <f>AD103-AD102</f>
        <v>0</v>
      </c>
      <c r="AE105" s="88">
        <f t="shared" si="46"/>
        <v>0</v>
      </c>
      <c r="AF105" s="88">
        <f t="shared" si="46"/>
        <v>0</v>
      </c>
      <c r="AG105" s="69"/>
      <c r="AJ105" s="120"/>
      <c r="AK105" s="120"/>
    </row>
    <row r="106" spans="1:37" s="12" customFormat="1" ht="30" hidden="1" customHeight="1" x14ac:dyDescent="0.2">
      <c r="A106" s="11" t="s">
        <v>90</v>
      </c>
      <c r="B106" s="44"/>
      <c r="C106" s="44"/>
      <c r="D106" s="44"/>
      <c r="E106" s="44"/>
      <c r="F106" s="44"/>
      <c r="G106" s="44"/>
      <c r="H106" s="88">
        <v>167595</v>
      </c>
      <c r="I106" s="26">
        <f t="shared" ref="I106:I110" si="47">SUM(L106:AF106)</f>
        <v>164332.5</v>
      </c>
      <c r="J106" s="15">
        <f>I106/H106</f>
        <v>0.98053342880157524</v>
      </c>
      <c r="K106" s="15"/>
      <c r="L106" s="10">
        <v>13142</v>
      </c>
      <c r="M106" s="10">
        <v>5958</v>
      </c>
      <c r="N106" s="10">
        <v>5025</v>
      </c>
      <c r="O106" s="10">
        <v>9693</v>
      </c>
      <c r="P106" s="10">
        <v>5146</v>
      </c>
      <c r="Q106" s="10">
        <v>12931</v>
      </c>
      <c r="R106" s="10">
        <v>7041.5</v>
      </c>
      <c r="S106" s="10">
        <v>6444</v>
      </c>
      <c r="T106" s="10">
        <v>9358</v>
      </c>
      <c r="U106" s="10">
        <v>2749</v>
      </c>
      <c r="V106" s="10">
        <v>4897</v>
      </c>
      <c r="W106" s="10">
        <v>7931</v>
      </c>
      <c r="X106" s="10">
        <v>11035</v>
      </c>
      <c r="Y106" s="10">
        <v>10330</v>
      </c>
      <c r="Z106" s="10">
        <v>10687</v>
      </c>
      <c r="AA106" s="10">
        <v>7138</v>
      </c>
      <c r="AB106" s="10">
        <v>6304</v>
      </c>
      <c r="AC106" s="10">
        <v>3371</v>
      </c>
      <c r="AD106" s="10">
        <v>7963</v>
      </c>
      <c r="AE106" s="10">
        <v>11373</v>
      </c>
      <c r="AF106" s="10">
        <v>5816</v>
      </c>
      <c r="AJ106" s="120"/>
      <c r="AK106" s="120"/>
    </row>
    <row r="107" spans="1:37" s="12" customFormat="1" ht="30" hidden="1" customHeight="1" x14ac:dyDescent="0.2">
      <c r="A107" s="11" t="s">
        <v>91</v>
      </c>
      <c r="B107" s="44"/>
      <c r="C107" s="44"/>
      <c r="D107" s="44"/>
      <c r="E107" s="44"/>
      <c r="F107" s="44"/>
      <c r="G107" s="44"/>
      <c r="H107" s="88">
        <v>9935</v>
      </c>
      <c r="I107" s="26">
        <f t="shared" si="47"/>
        <v>10569</v>
      </c>
      <c r="J107" s="15">
        <f>I107/H107</f>
        <v>1.0638147961751383</v>
      </c>
      <c r="K107" s="15"/>
      <c r="L107" s="10">
        <v>240</v>
      </c>
      <c r="M107" s="10">
        <v>488</v>
      </c>
      <c r="N107" s="10">
        <v>83</v>
      </c>
      <c r="O107" s="10">
        <v>493</v>
      </c>
      <c r="P107" s="10">
        <v>266</v>
      </c>
      <c r="Q107" s="10">
        <v>1340</v>
      </c>
      <c r="R107" s="10">
        <v>1056</v>
      </c>
      <c r="S107" s="10">
        <v>683</v>
      </c>
      <c r="T107" s="10">
        <v>20</v>
      </c>
      <c r="U107" s="10">
        <v>86</v>
      </c>
      <c r="V107" s="10">
        <v>1025</v>
      </c>
      <c r="W107" s="10">
        <v>258</v>
      </c>
      <c r="X107" s="10">
        <v>90</v>
      </c>
      <c r="Y107" s="10">
        <v>370</v>
      </c>
      <c r="Z107" s="10">
        <v>501</v>
      </c>
      <c r="AA107" s="10">
        <v>60</v>
      </c>
      <c r="AB107" s="10"/>
      <c r="AC107" s="10">
        <v>300</v>
      </c>
      <c r="AD107" s="10">
        <v>970</v>
      </c>
      <c r="AE107" s="10">
        <v>1297</v>
      </c>
      <c r="AF107" s="10">
        <v>943</v>
      </c>
      <c r="AJ107" s="120"/>
      <c r="AK107" s="120"/>
    </row>
    <row r="108" spans="1:37" s="12" customFormat="1" ht="30" hidden="1" customHeight="1" x14ac:dyDescent="0.2">
      <c r="A108" s="11" t="s">
        <v>92</v>
      </c>
      <c r="B108" s="44"/>
      <c r="C108" s="44"/>
      <c r="D108" s="44"/>
      <c r="E108" s="44"/>
      <c r="F108" s="44"/>
      <c r="G108" s="44"/>
      <c r="H108" s="88">
        <v>94835</v>
      </c>
      <c r="I108" s="26">
        <f t="shared" si="47"/>
        <v>91762.3</v>
      </c>
      <c r="J108" s="15">
        <f>I108/H108</f>
        <v>0.96759951494701324</v>
      </c>
      <c r="K108" s="15"/>
      <c r="L108" s="10">
        <v>825</v>
      </c>
      <c r="M108" s="10">
        <v>2890</v>
      </c>
      <c r="N108" s="10">
        <v>5172</v>
      </c>
      <c r="O108" s="10">
        <v>7240</v>
      </c>
      <c r="P108" s="10">
        <v>2585</v>
      </c>
      <c r="Q108" s="10">
        <v>6984</v>
      </c>
      <c r="R108" s="10">
        <v>3294.5</v>
      </c>
      <c r="S108" s="10">
        <v>4715</v>
      </c>
      <c r="T108" s="10">
        <v>4431</v>
      </c>
      <c r="U108" s="10">
        <v>2326.8000000000002</v>
      </c>
      <c r="V108" s="10">
        <v>1639</v>
      </c>
      <c r="W108" s="10">
        <v>5311</v>
      </c>
      <c r="X108" s="10">
        <v>3442</v>
      </c>
      <c r="Y108" s="10">
        <v>6152</v>
      </c>
      <c r="Z108" s="10">
        <v>6172</v>
      </c>
      <c r="AA108" s="10">
        <v>5224</v>
      </c>
      <c r="AB108" s="10">
        <v>3199</v>
      </c>
      <c r="AC108" s="10">
        <v>1766</v>
      </c>
      <c r="AD108" s="10">
        <v>4385</v>
      </c>
      <c r="AE108" s="10">
        <v>8509</v>
      </c>
      <c r="AF108" s="10">
        <v>5500</v>
      </c>
      <c r="AJ108" s="120"/>
      <c r="AK108" s="120"/>
    </row>
    <row r="109" spans="1:37" s="12" customFormat="1" ht="30" hidden="1" customHeight="1" x14ac:dyDescent="0.2">
      <c r="A109" s="11" t="s">
        <v>93</v>
      </c>
      <c r="B109" s="44"/>
      <c r="C109" s="44"/>
      <c r="D109" s="44"/>
      <c r="E109" s="44"/>
      <c r="F109" s="44"/>
      <c r="G109" s="44"/>
      <c r="H109" s="88"/>
      <c r="I109" s="26">
        <f t="shared" si="47"/>
        <v>568</v>
      </c>
      <c r="J109" s="15"/>
      <c r="K109" s="15"/>
      <c r="L109" s="24"/>
      <c r="M109" s="24"/>
      <c r="N109" s="88">
        <v>328</v>
      </c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>
        <v>240</v>
      </c>
      <c r="AF109" s="88"/>
      <c r="AJ109" s="120"/>
      <c r="AK109" s="120"/>
    </row>
    <row r="110" spans="1:37" s="12" customFormat="1" ht="30" hidden="1" customHeight="1" x14ac:dyDescent="0.2">
      <c r="A110" s="11" t="s">
        <v>207</v>
      </c>
      <c r="B110" s="44"/>
      <c r="C110" s="44"/>
      <c r="D110" s="44"/>
      <c r="E110" s="44"/>
      <c r="F110" s="44"/>
      <c r="G110" s="44"/>
      <c r="H110" s="88"/>
      <c r="I110" s="26">
        <f t="shared" si="47"/>
        <v>211</v>
      </c>
      <c r="J110" s="15"/>
      <c r="K110" s="15"/>
      <c r="L110" s="102"/>
      <c r="M110" s="102"/>
      <c r="N110" s="88">
        <v>70</v>
      </c>
      <c r="O110" s="88"/>
      <c r="P110" s="88"/>
      <c r="Q110" s="88"/>
      <c r="R110" s="88"/>
      <c r="S110" s="88"/>
      <c r="T110" s="88">
        <v>82</v>
      </c>
      <c r="U110" s="88"/>
      <c r="V110" s="88"/>
      <c r="W110" s="88"/>
      <c r="X110" s="88"/>
      <c r="Y110" s="88"/>
      <c r="Z110" s="88">
        <v>14</v>
      </c>
      <c r="AA110" s="88"/>
      <c r="AB110" s="88"/>
      <c r="AC110" s="88"/>
      <c r="AD110" s="88"/>
      <c r="AE110" s="88">
        <v>45</v>
      </c>
      <c r="AF110" s="88"/>
      <c r="AJ110" s="120"/>
      <c r="AK110" s="120"/>
    </row>
    <row r="111" spans="1:37" s="12" customFormat="1" ht="30" hidden="1" customHeight="1" x14ac:dyDescent="0.2">
      <c r="A111" s="31" t="s">
        <v>95</v>
      </c>
      <c r="B111" s="31"/>
      <c r="C111" s="31"/>
      <c r="D111" s="31"/>
      <c r="E111" s="31"/>
      <c r="F111" s="31"/>
      <c r="G111" s="31"/>
      <c r="H111" s="27">
        <v>297991</v>
      </c>
      <c r="I111" s="27">
        <f>SUM(L111:AF111)</f>
        <v>298518</v>
      </c>
      <c r="J111" s="15">
        <f t="shared" ref="J111:J136" si="48">I111/H111</f>
        <v>1.0017685097872084</v>
      </c>
      <c r="K111" s="15"/>
      <c r="L111" s="88">
        <v>15618</v>
      </c>
      <c r="M111" s="88">
        <v>9790</v>
      </c>
      <c r="N111" s="88">
        <v>17818</v>
      </c>
      <c r="O111" s="88">
        <v>18910</v>
      </c>
      <c r="P111" s="88">
        <v>9522</v>
      </c>
      <c r="Q111" s="88">
        <v>22534</v>
      </c>
      <c r="R111" s="88">
        <v>13480</v>
      </c>
      <c r="S111" s="88">
        <v>13477</v>
      </c>
      <c r="T111" s="88">
        <v>15249</v>
      </c>
      <c r="U111" s="88">
        <v>5835</v>
      </c>
      <c r="V111" s="88">
        <v>8418</v>
      </c>
      <c r="W111" s="88">
        <v>14945</v>
      </c>
      <c r="X111" s="88">
        <v>16470</v>
      </c>
      <c r="Y111" s="88">
        <v>17176</v>
      </c>
      <c r="Z111" s="88">
        <v>18451</v>
      </c>
      <c r="AA111" s="88">
        <v>13606</v>
      </c>
      <c r="AB111" s="88">
        <v>10380</v>
      </c>
      <c r="AC111" s="88">
        <v>5313</v>
      </c>
      <c r="AD111" s="88">
        <v>15447</v>
      </c>
      <c r="AE111" s="88">
        <v>23297</v>
      </c>
      <c r="AF111" s="88">
        <v>12782</v>
      </c>
      <c r="AG111" s="69"/>
      <c r="AJ111" s="120"/>
      <c r="AK111" s="120"/>
    </row>
    <row r="112" spans="1:37" s="12" customFormat="1" ht="31.15" hidden="1" customHeight="1" x14ac:dyDescent="0.2">
      <c r="A112" s="13" t="s">
        <v>173</v>
      </c>
      <c r="B112" s="13"/>
      <c r="C112" s="13"/>
      <c r="D112" s="13"/>
      <c r="E112" s="13"/>
      <c r="F112" s="13"/>
      <c r="G112" s="13"/>
      <c r="H112" s="29">
        <f>H111/H101</f>
        <v>0.98273240839371168</v>
      </c>
      <c r="I112" s="29">
        <f>I102/I95</f>
        <v>0.99624553218329814</v>
      </c>
      <c r="J112" s="15">
        <f t="shared" si="48"/>
        <v>1.0137505628939967</v>
      </c>
      <c r="K112" s="15"/>
      <c r="L112" s="29">
        <f t="shared" ref="L112" si="49">L111/L101</f>
        <v>1</v>
      </c>
      <c r="M112" s="29">
        <f>M111/M101</f>
        <v>0.9907904058293695</v>
      </c>
      <c r="N112" s="29">
        <f t="shared" ref="N112:AF112" si="50">N111/N101</f>
        <v>1</v>
      </c>
      <c r="O112" s="29">
        <f t="shared" si="50"/>
        <v>0.98700349705099433</v>
      </c>
      <c r="P112" s="29">
        <f t="shared" si="50"/>
        <v>1</v>
      </c>
      <c r="Q112" s="29">
        <f t="shared" si="50"/>
        <v>1</v>
      </c>
      <c r="R112" s="29">
        <f t="shared" si="50"/>
        <v>1</v>
      </c>
      <c r="S112" s="29">
        <f t="shared" si="50"/>
        <v>0.99807450196252689</v>
      </c>
      <c r="T112" s="29">
        <f>T103/T102</f>
        <v>1</v>
      </c>
      <c r="U112" s="29">
        <f>U111/U101</f>
        <v>1</v>
      </c>
      <c r="V112" s="29">
        <f t="shared" si="50"/>
        <v>0.97127033575631705</v>
      </c>
      <c r="W112" s="29">
        <f t="shared" si="50"/>
        <v>0.98679432155827007</v>
      </c>
      <c r="X112" s="29">
        <f t="shared" si="50"/>
        <v>0.94475993804852865</v>
      </c>
      <c r="Y112" s="29">
        <f t="shared" si="50"/>
        <v>1.0122583686940123</v>
      </c>
      <c r="Z112" s="29">
        <f t="shared" si="50"/>
        <v>0.98400085328782461</v>
      </c>
      <c r="AA112" s="29">
        <f t="shared" si="50"/>
        <v>0.99342873831775702</v>
      </c>
      <c r="AB112" s="29">
        <f t="shared" si="50"/>
        <v>0.99444337995784637</v>
      </c>
      <c r="AC112" s="29">
        <f t="shared" si="50"/>
        <v>0.92868379653906663</v>
      </c>
      <c r="AD112" s="29">
        <f t="shared" si="50"/>
        <v>0.99613077964790098</v>
      </c>
      <c r="AE112" s="29">
        <f t="shared" si="50"/>
        <v>0.9851573071718539</v>
      </c>
      <c r="AF112" s="29">
        <f t="shared" si="50"/>
        <v>1</v>
      </c>
      <c r="AJ112" s="120"/>
      <c r="AK112" s="120"/>
    </row>
    <row r="113" spans="1:37" s="12" customFormat="1" ht="30" hidden="1" customHeight="1" x14ac:dyDescent="0.2">
      <c r="A113" s="11" t="s">
        <v>195</v>
      </c>
      <c r="B113" s="44"/>
      <c r="C113" s="44"/>
      <c r="D113" s="44"/>
      <c r="E113" s="44"/>
      <c r="F113" s="44"/>
      <c r="G113" s="44"/>
      <c r="H113" s="88">
        <v>167595</v>
      </c>
      <c r="I113" s="26">
        <f t="shared" ref="I113:I124" si="51">SUM(L113:AF113)</f>
        <v>167628</v>
      </c>
      <c r="J113" s="15">
        <f t="shared" si="48"/>
        <v>1.0001969032489035</v>
      </c>
      <c r="K113" s="15"/>
      <c r="L113" s="10">
        <v>13142</v>
      </c>
      <c r="M113" s="10">
        <v>5958</v>
      </c>
      <c r="N113" s="10">
        <v>8228</v>
      </c>
      <c r="O113" s="10">
        <v>9871</v>
      </c>
      <c r="P113" s="10">
        <v>5146</v>
      </c>
      <c r="Q113" s="10">
        <v>12931</v>
      </c>
      <c r="R113" s="10">
        <v>7042</v>
      </c>
      <c r="S113" s="10">
        <v>6444</v>
      </c>
      <c r="T113" s="10">
        <v>9358</v>
      </c>
      <c r="U113" s="10">
        <v>2749</v>
      </c>
      <c r="V113" s="10">
        <v>4897</v>
      </c>
      <c r="W113" s="10">
        <v>7931</v>
      </c>
      <c r="X113" s="10">
        <v>11035</v>
      </c>
      <c r="Y113" s="10">
        <v>10330</v>
      </c>
      <c r="Z113" s="10">
        <v>10687</v>
      </c>
      <c r="AA113" s="10">
        <v>7138</v>
      </c>
      <c r="AB113" s="10">
        <v>6304</v>
      </c>
      <c r="AC113" s="10">
        <v>3371</v>
      </c>
      <c r="AD113" s="10">
        <v>7963</v>
      </c>
      <c r="AE113" s="10">
        <v>11204</v>
      </c>
      <c r="AF113" s="10">
        <v>5899</v>
      </c>
      <c r="AJ113" s="120"/>
      <c r="AK113" s="120"/>
    </row>
    <row r="114" spans="1:37" s="12" customFormat="1" ht="30" hidden="1" customHeight="1" x14ac:dyDescent="0.2">
      <c r="A114" s="11" t="s">
        <v>91</v>
      </c>
      <c r="B114" s="44"/>
      <c r="C114" s="44"/>
      <c r="D114" s="44"/>
      <c r="E114" s="44"/>
      <c r="F114" s="44"/>
      <c r="G114" s="44"/>
      <c r="H114" s="88">
        <v>9935</v>
      </c>
      <c r="I114" s="26">
        <f t="shared" si="51"/>
        <v>10625</v>
      </c>
      <c r="J114" s="15">
        <f t="shared" si="48"/>
        <v>1.0694514343231001</v>
      </c>
      <c r="K114" s="15"/>
      <c r="L114" s="10">
        <v>240</v>
      </c>
      <c r="M114" s="10">
        <v>488</v>
      </c>
      <c r="N114" s="10">
        <v>83</v>
      </c>
      <c r="O114" s="10">
        <v>549</v>
      </c>
      <c r="P114" s="10">
        <v>266</v>
      </c>
      <c r="Q114" s="10">
        <v>1340</v>
      </c>
      <c r="R114" s="10">
        <v>1056</v>
      </c>
      <c r="S114" s="10">
        <v>683</v>
      </c>
      <c r="T114" s="10">
        <v>20</v>
      </c>
      <c r="U114" s="10">
        <v>86</v>
      </c>
      <c r="V114" s="10">
        <v>1025</v>
      </c>
      <c r="W114" s="10">
        <v>258</v>
      </c>
      <c r="X114" s="10">
        <v>90</v>
      </c>
      <c r="Y114" s="10">
        <v>370</v>
      </c>
      <c r="Z114" s="10">
        <v>501</v>
      </c>
      <c r="AA114" s="10">
        <v>60</v>
      </c>
      <c r="AB114" s="10"/>
      <c r="AC114" s="10">
        <v>300</v>
      </c>
      <c r="AD114" s="10">
        <v>970</v>
      </c>
      <c r="AE114" s="10">
        <v>1297</v>
      </c>
      <c r="AF114" s="10">
        <v>943</v>
      </c>
      <c r="AJ114" s="120"/>
      <c r="AK114" s="120"/>
    </row>
    <row r="115" spans="1:37" s="12" customFormat="1" ht="30" hidden="1" customHeight="1" x14ac:dyDescent="0.2">
      <c r="A115" s="11" t="s">
        <v>92</v>
      </c>
      <c r="B115" s="44"/>
      <c r="C115" s="44"/>
      <c r="D115" s="44"/>
      <c r="E115" s="44"/>
      <c r="F115" s="44"/>
      <c r="G115" s="44"/>
      <c r="H115" s="88">
        <v>94835</v>
      </c>
      <c r="I115" s="26">
        <f t="shared" si="51"/>
        <v>93152.8</v>
      </c>
      <c r="J115" s="15">
        <f t="shared" si="48"/>
        <v>0.98226182316655242</v>
      </c>
      <c r="K115" s="15"/>
      <c r="L115" s="10">
        <v>825</v>
      </c>
      <c r="M115" s="10">
        <v>2890</v>
      </c>
      <c r="N115" s="10">
        <v>6555</v>
      </c>
      <c r="O115" s="10">
        <v>7319</v>
      </c>
      <c r="P115" s="10">
        <v>2585</v>
      </c>
      <c r="Q115" s="10">
        <v>6984</v>
      </c>
      <c r="R115" s="10">
        <v>3295</v>
      </c>
      <c r="S115" s="10">
        <v>4715</v>
      </c>
      <c r="T115" s="10">
        <v>4455</v>
      </c>
      <c r="U115" s="10">
        <v>2326.8000000000002</v>
      </c>
      <c r="V115" s="10">
        <v>1639</v>
      </c>
      <c r="W115" s="10">
        <v>5311</v>
      </c>
      <c r="X115" s="10">
        <v>3442</v>
      </c>
      <c r="Y115" s="10">
        <v>6152</v>
      </c>
      <c r="Z115" s="10">
        <v>6172</v>
      </c>
      <c r="AA115" s="10">
        <v>5224</v>
      </c>
      <c r="AB115" s="10">
        <v>3199</v>
      </c>
      <c r="AC115" s="10">
        <v>1766</v>
      </c>
      <c r="AD115" s="10">
        <v>4385</v>
      </c>
      <c r="AE115" s="10">
        <v>8413</v>
      </c>
      <c r="AF115" s="10">
        <v>5500</v>
      </c>
      <c r="AJ115" s="120"/>
      <c r="AK115" s="120"/>
    </row>
    <row r="116" spans="1:37" s="12" customFormat="1" ht="30" hidden="1" customHeight="1" x14ac:dyDescent="0.2">
      <c r="A116" s="11" t="s">
        <v>93</v>
      </c>
      <c r="B116" s="44"/>
      <c r="C116" s="44"/>
      <c r="D116" s="44"/>
      <c r="E116" s="44"/>
      <c r="F116" s="44"/>
      <c r="G116" s="44"/>
      <c r="H116" s="88">
        <v>154</v>
      </c>
      <c r="I116" s="26">
        <f t="shared" si="51"/>
        <v>1145</v>
      </c>
      <c r="J116" s="15">
        <f t="shared" si="48"/>
        <v>7.4350649350649354</v>
      </c>
      <c r="K116" s="15"/>
      <c r="L116" s="24">
        <v>333</v>
      </c>
      <c r="M116" s="24"/>
      <c r="N116" s="88">
        <v>328</v>
      </c>
      <c r="O116" s="88">
        <v>40</v>
      </c>
      <c r="P116" s="88">
        <v>188</v>
      </c>
      <c r="Q116" s="88"/>
      <c r="R116" s="88"/>
      <c r="S116" s="88"/>
      <c r="T116" s="88"/>
      <c r="U116" s="88"/>
      <c r="V116" s="88"/>
      <c r="W116" s="88"/>
      <c r="X116" s="88"/>
      <c r="Y116" s="88">
        <v>16</v>
      </c>
      <c r="Z116" s="88"/>
      <c r="AA116" s="88"/>
      <c r="AB116" s="88"/>
      <c r="AC116" s="88"/>
      <c r="AD116" s="88"/>
      <c r="AE116" s="88">
        <v>240</v>
      </c>
      <c r="AF116" s="88"/>
      <c r="AJ116" s="120"/>
      <c r="AK116" s="120"/>
    </row>
    <row r="117" spans="1:37" s="46" customFormat="1" ht="48" hidden="1" customHeight="1" x14ac:dyDescent="0.2">
      <c r="A117" s="13" t="s">
        <v>182</v>
      </c>
      <c r="B117" s="40"/>
      <c r="C117" s="40"/>
      <c r="D117" s="40"/>
      <c r="E117" s="40"/>
      <c r="F117" s="40"/>
      <c r="G117" s="40"/>
      <c r="H117" s="88"/>
      <c r="I117" s="26">
        <v>595200</v>
      </c>
      <c r="J117" s="15" t="e">
        <f t="shared" si="48"/>
        <v>#DIV/0!</v>
      </c>
      <c r="K117" s="15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J117" s="123"/>
      <c r="AK117" s="123"/>
    </row>
    <row r="118" spans="1:37" s="46" customFormat="1" ht="30" hidden="1" customHeight="1" x14ac:dyDescent="0.2">
      <c r="A118" s="11" t="s">
        <v>207</v>
      </c>
      <c r="B118" s="44"/>
      <c r="C118" s="44"/>
      <c r="D118" s="44"/>
      <c r="E118" s="44"/>
      <c r="F118" s="44"/>
      <c r="G118" s="44"/>
      <c r="H118" s="88">
        <v>1368</v>
      </c>
      <c r="I118" s="26">
        <f>SUM(L118:AF118)</f>
        <v>1023</v>
      </c>
      <c r="J118" s="15">
        <f t="shared" si="48"/>
        <v>0.7478070175438597</v>
      </c>
      <c r="K118" s="15"/>
      <c r="L118" s="88"/>
      <c r="M118" s="88"/>
      <c r="N118" s="88">
        <v>195</v>
      </c>
      <c r="O118" s="88">
        <v>400</v>
      </c>
      <c r="P118" s="88"/>
      <c r="Q118" s="88"/>
      <c r="R118" s="88"/>
      <c r="S118" s="88"/>
      <c r="T118" s="88">
        <v>100</v>
      </c>
      <c r="U118" s="88"/>
      <c r="V118" s="88"/>
      <c r="W118" s="88"/>
      <c r="X118" s="88"/>
      <c r="Y118" s="88"/>
      <c r="Z118" s="88">
        <v>68</v>
      </c>
      <c r="AA118" s="88">
        <v>210</v>
      </c>
      <c r="AB118" s="88"/>
      <c r="AC118" s="88"/>
      <c r="AD118" s="88"/>
      <c r="AE118" s="88">
        <v>50</v>
      </c>
      <c r="AF118" s="88"/>
      <c r="AJ118" s="123"/>
      <c r="AK118" s="123"/>
    </row>
    <row r="119" spans="1:37" s="12" customFormat="1" ht="30" hidden="1" customHeight="1" x14ac:dyDescent="0.2">
      <c r="A119" s="31" t="s">
        <v>183</v>
      </c>
      <c r="B119" s="31"/>
      <c r="C119" s="31"/>
      <c r="D119" s="31"/>
      <c r="E119" s="31"/>
      <c r="F119" s="31"/>
      <c r="G119" s="31"/>
      <c r="H119" s="27">
        <v>582036</v>
      </c>
      <c r="I119" s="27">
        <f>SUM(L119:AF119)</f>
        <v>1016681.1000000001</v>
      </c>
      <c r="J119" s="15">
        <f t="shared" si="48"/>
        <v>1.746766694843618</v>
      </c>
      <c r="K119" s="15"/>
      <c r="L119" s="88">
        <v>75950</v>
      </c>
      <c r="M119" s="88">
        <v>29370</v>
      </c>
      <c r="N119" s="88">
        <v>62375</v>
      </c>
      <c r="O119" s="88">
        <v>63930</v>
      </c>
      <c r="P119" s="88">
        <v>28942</v>
      </c>
      <c r="Q119" s="88">
        <v>80942</v>
      </c>
      <c r="R119" s="88">
        <v>47680.800000000003</v>
      </c>
      <c r="S119" s="88">
        <v>41339</v>
      </c>
      <c r="T119" s="88">
        <v>51915</v>
      </c>
      <c r="U119" s="88">
        <v>17094</v>
      </c>
      <c r="V119" s="88">
        <v>25874</v>
      </c>
      <c r="W119" s="88">
        <v>44046</v>
      </c>
      <c r="X119" s="88">
        <v>50207</v>
      </c>
      <c r="Y119" s="88">
        <v>57658</v>
      </c>
      <c r="Z119" s="88">
        <v>72369.3</v>
      </c>
      <c r="AA119" s="88">
        <v>42804</v>
      </c>
      <c r="AB119" s="88">
        <v>33898</v>
      </c>
      <c r="AC119" s="88">
        <v>15784</v>
      </c>
      <c r="AD119" s="88">
        <v>46463</v>
      </c>
      <c r="AE119" s="88">
        <v>89440</v>
      </c>
      <c r="AF119" s="88">
        <v>38600</v>
      </c>
      <c r="AJ119" s="120"/>
      <c r="AK119" s="120"/>
    </row>
    <row r="120" spans="1:37" s="12" customFormat="1" ht="27" hidden="1" customHeight="1" x14ac:dyDescent="0.2">
      <c r="A120" s="13" t="s">
        <v>52</v>
      </c>
      <c r="B120" s="13"/>
      <c r="C120" s="13"/>
      <c r="D120" s="13"/>
      <c r="E120" s="13"/>
      <c r="F120" s="13"/>
      <c r="G120" s="13"/>
      <c r="H120" s="87" t="e">
        <f>H119/H117</f>
        <v>#DIV/0!</v>
      </c>
      <c r="I120" s="87">
        <f>I119/I117</f>
        <v>1.7081335685483872</v>
      </c>
      <c r="J120" s="15" t="e">
        <f t="shared" si="48"/>
        <v>#DIV/0!</v>
      </c>
      <c r="K120" s="15"/>
      <c r="L120" s="87" t="e">
        <f t="shared" ref="L120:AF120" si="52">L119/L117</f>
        <v>#DIV/0!</v>
      </c>
      <c r="M120" s="87" t="e">
        <f t="shared" si="52"/>
        <v>#DIV/0!</v>
      </c>
      <c r="N120" s="88" t="e">
        <f t="shared" si="52"/>
        <v>#DIV/0!</v>
      </c>
      <c r="O120" s="88" t="e">
        <f t="shared" si="52"/>
        <v>#DIV/0!</v>
      </c>
      <c r="P120" s="88" t="e">
        <f t="shared" si="52"/>
        <v>#DIV/0!</v>
      </c>
      <c r="Q120" s="88" t="e">
        <f t="shared" si="52"/>
        <v>#DIV/0!</v>
      </c>
      <c r="R120" s="88" t="e">
        <f t="shared" si="52"/>
        <v>#DIV/0!</v>
      </c>
      <c r="S120" s="88" t="e">
        <f t="shared" si="52"/>
        <v>#DIV/0!</v>
      </c>
      <c r="T120" s="88" t="e">
        <f t="shared" si="52"/>
        <v>#DIV/0!</v>
      </c>
      <c r="U120" s="88" t="e">
        <f t="shared" si="52"/>
        <v>#DIV/0!</v>
      </c>
      <c r="V120" s="88" t="e">
        <f t="shared" si="52"/>
        <v>#DIV/0!</v>
      </c>
      <c r="W120" s="88" t="e">
        <f t="shared" si="52"/>
        <v>#DIV/0!</v>
      </c>
      <c r="X120" s="88" t="e">
        <f t="shared" si="52"/>
        <v>#DIV/0!</v>
      </c>
      <c r="Y120" s="88" t="e">
        <f t="shared" si="52"/>
        <v>#DIV/0!</v>
      </c>
      <c r="Z120" s="88" t="e">
        <f t="shared" si="52"/>
        <v>#DIV/0!</v>
      </c>
      <c r="AA120" s="88" t="e">
        <f t="shared" si="52"/>
        <v>#DIV/0!</v>
      </c>
      <c r="AB120" s="88" t="e">
        <f t="shared" si="52"/>
        <v>#DIV/0!</v>
      </c>
      <c r="AC120" s="88" t="e">
        <f t="shared" si="52"/>
        <v>#DIV/0!</v>
      </c>
      <c r="AD120" s="88" t="e">
        <f t="shared" si="52"/>
        <v>#DIV/0!</v>
      </c>
      <c r="AE120" s="88" t="e">
        <f t="shared" si="52"/>
        <v>#DIV/0!</v>
      </c>
      <c r="AF120" s="88" t="e">
        <f t="shared" si="52"/>
        <v>#DIV/0!</v>
      </c>
      <c r="AJ120" s="120"/>
      <c r="AK120" s="120"/>
    </row>
    <row r="121" spans="1:37" s="12" customFormat="1" ht="30" hidden="1" customHeight="1" x14ac:dyDescent="0.2">
      <c r="A121" s="11" t="s">
        <v>90</v>
      </c>
      <c r="B121" s="11"/>
      <c r="C121" s="11"/>
      <c r="D121" s="11"/>
      <c r="E121" s="11"/>
      <c r="F121" s="11"/>
      <c r="G121" s="11"/>
      <c r="H121" s="26">
        <v>339356</v>
      </c>
      <c r="I121" s="26">
        <f t="shared" si="51"/>
        <v>581715.6100000001</v>
      </c>
      <c r="J121" s="15">
        <f t="shared" si="48"/>
        <v>1.714175114039534</v>
      </c>
      <c r="K121" s="15"/>
      <c r="L121" s="10">
        <v>64100</v>
      </c>
      <c r="M121" s="10">
        <v>17874</v>
      </c>
      <c r="N121" s="10">
        <v>17429</v>
      </c>
      <c r="O121" s="10">
        <v>33802</v>
      </c>
      <c r="P121" s="10">
        <v>16132.91</v>
      </c>
      <c r="Q121" s="10">
        <v>46034</v>
      </c>
      <c r="R121" s="10">
        <v>26210</v>
      </c>
      <c r="S121" s="10">
        <v>19950</v>
      </c>
      <c r="T121" s="10">
        <v>32161</v>
      </c>
      <c r="U121" s="10">
        <v>7960</v>
      </c>
      <c r="V121" s="10">
        <v>16666.5</v>
      </c>
      <c r="W121" s="10">
        <v>24642</v>
      </c>
      <c r="X121" s="10">
        <v>37593</v>
      </c>
      <c r="Y121" s="10">
        <v>36865</v>
      </c>
      <c r="Z121" s="10">
        <v>43192.2</v>
      </c>
      <c r="AA121" s="10">
        <v>22965</v>
      </c>
      <c r="AB121" s="10">
        <v>21172</v>
      </c>
      <c r="AC121" s="10">
        <v>9150</v>
      </c>
      <c r="AD121" s="10">
        <v>26720</v>
      </c>
      <c r="AE121" s="10">
        <v>43877</v>
      </c>
      <c r="AF121" s="10">
        <v>17220</v>
      </c>
      <c r="AJ121" s="120"/>
      <c r="AK121" s="120"/>
    </row>
    <row r="122" spans="1:37" s="12" customFormat="1" ht="30" hidden="1" customHeight="1" x14ac:dyDescent="0.2">
      <c r="A122" s="11" t="s">
        <v>91</v>
      </c>
      <c r="B122" s="11"/>
      <c r="C122" s="11"/>
      <c r="D122" s="11"/>
      <c r="E122" s="11"/>
      <c r="F122" s="11"/>
      <c r="G122" s="11"/>
      <c r="H122" s="26">
        <v>19109</v>
      </c>
      <c r="I122" s="26">
        <f t="shared" si="51"/>
        <v>32792</v>
      </c>
      <c r="J122" s="15">
        <f t="shared" si="48"/>
        <v>1.7160500287822491</v>
      </c>
      <c r="K122" s="15"/>
      <c r="L122" s="10">
        <v>730</v>
      </c>
      <c r="M122" s="10">
        <v>1464</v>
      </c>
      <c r="N122" s="10">
        <v>270</v>
      </c>
      <c r="O122" s="10">
        <v>1899</v>
      </c>
      <c r="P122" s="10">
        <v>671</v>
      </c>
      <c r="Q122" s="10">
        <v>4556</v>
      </c>
      <c r="R122" s="10">
        <v>3142</v>
      </c>
      <c r="S122" s="10">
        <v>1738</v>
      </c>
      <c r="T122" s="10">
        <v>30</v>
      </c>
      <c r="U122" s="10">
        <v>240</v>
      </c>
      <c r="V122" s="10">
        <v>2947</v>
      </c>
      <c r="W122" s="10">
        <v>774</v>
      </c>
      <c r="X122" s="10">
        <v>215</v>
      </c>
      <c r="Y122" s="10">
        <v>815</v>
      </c>
      <c r="Z122" s="10">
        <v>1168</v>
      </c>
      <c r="AA122" s="10">
        <v>300</v>
      </c>
      <c r="AB122" s="10"/>
      <c r="AC122" s="10">
        <v>500</v>
      </c>
      <c r="AD122" s="10">
        <v>3840</v>
      </c>
      <c r="AE122" s="10">
        <v>4273</v>
      </c>
      <c r="AF122" s="10">
        <v>3220</v>
      </c>
      <c r="AJ122" s="120"/>
      <c r="AK122" s="120"/>
    </row>
    <row r="123" spans="1:37" s="12" customFormat="1" ht="31.15" hidden="1" customHeight="1" x14ac:dyDescent="0.2">
      <c r="A123" s="11" t="s">
        <v>92</v>
      </c>
      <c r="B123" s="11"/>
      <c r="C123" s="11"/>
      <c r="D123" s="11"/>
      <c r="E123" s="11"/>
      <c r="F123" s="11"/>
      <c r="G123" s="11"/>
      <c r="H123" s="26">
        <v>179619</v>
      </c>
      <c r="I123" s="26">
        <f t="shared" si="51"/>
        <v>303410.90000000002</v>
      </c>
      <c r="J123" s="15">
        <f t="shared" si="48"/>
        <v>1.6891915665937347</v>
      </c>
      <c r="K123" s="15"/>
      <c r="L123" s="10">
        <v>3548</v>
      </c>
      <c r="M123" s="10">
        <v>8959</v>
      </c>
      <c r="N123" s="10">
        <v>18964</v>
      </c>
      <c r="O123" s="10">
        <v>24712</v>
      </c>
      <c r="P123" s="10">
        <v>7554</v>
      </c>
      <c r="Q123" s="10">
        <v>26120</v>
      </c>
      <c r="R123" s="10">
        <v>11912</v>
      </c>
      <c r="S123" s="10">
        <v>14534</v>
      </c>
      <c r="T123" s="10">
        <v>14685</v>
      </c>
      <c r="U123" s="10">
        <v>6635</v>
      </c>
      <c r="V123" s="10">
        <v>5642</v>
      </c>
      <c r="W123" s="10">
        <v>14736</v>
      </c>
      <c r="X123" s="10">
        <v>8755</v>
      </c>
      <c r="Y123" s="10">
        <v>19133</v>
      </c>
      <c r="Z123" s="10">
        <v>24264.9</v>
      </c>
      <c r="AA123" s="10">
        <v>16589</v>
      </c>
      <c r="AB123" s="10">
        <v>9437</v>
      </c>
      <c r="AC123" s="10">
        <v>5346</v>
      </c>
      <c r="AD123" s="10">
        <v>11400</v>
      </c>
      <c r="AE123" s="10">
        <v>33680</v>
      </c>
      <c r="AF123" s="10">
        <v>16805</v>
      </c>
      <c r="AJ123" s="120"/>
      <c r="AK123" s="120"/>
    </row>
    <row r="124" spans="1:37" s="12" customFormat="1" ht="31.15" hidden="1" customHeight="1" x14ac:dyDescent="0.2">
      <c r="A124" s="11" t="s">
        <v>93</v>
      </c>
      <c r="B124" s="44"/>
      <c r="C124" s="44"/>
      <c r="D124" s="44"/>
      <c r="E124" s="44"/>
      <c r="F124" s="44"/>
      <c r="G124" s="44"/>
      <c r="H124" s="88">
        <v>240</v>
      </c>
      <c r="I124" s="26">
        <f t="shared" si="51"/>
        <v>4566.5</v>
      </c>
      <c r="J124" s="15">
        <f t="shared" si="48"/>
        <v>19.027083333333334</v>
      </c>
      <c r="K124" s="15"/>
      <c r="L124" s="24">
        <v>3310</v>
      </c>
      <c r="M124" s="24"/>
      <c r="N124" s="88">
        <v>460</v>
      </c>
      <c r="O124" s="88">
        <v>68.5</v>
      </c>
      <c r="P124" s="88">
        <v>265</v>
      </c>
      <c r="Q124" s="88"/>
      <c r="R124" s="88"/>
      <c r="S124" s="88"/>
      <c r="T124" s="88"/>
      <c r="U124" s="88"/>
      <c r="V124" s="88"/>
      <c r="W124" s="88"/>
      <c r="X124" s="88"/>
      <c r="Y124" s="88">
        <v>16</v>
      </c>
      <c r="Z124" s="88"/>
      <c r="AA124" s="88"/>
      <c r="AB124" s="88"/>
      <c r="AC124" s="88"/>
      <c r="AD124" s="88"/>
      <c r="AE124" s="88">
        <v>447</v>
      </c>
      <c r="AF124" s="88"/>
      <c r="AJ124" s="120"/>
      <c r="AK124" s="120"/>
    </row>
    <row r="125" spans="1:37" s="12" customFormat="1" ht="31.15" hidden="1" customHeight="1" x14ac:dyDescent="0.2">
      <c r="A125" s="11" t="s">
        <v>207</v>
      </c>
      <c r="B125" s="44"/>
      <c r="C125" s="44"/>
      <c r="D125" s="44"/>
      <c r="E125" s="44"/>
      <c r="F125" s="44"/>
      <c r="G125" s="44"/>
      <c r="H125" s="88">
        <v>11367</v>
      </c>
      <c r="I125" s="26">
        <f>SUM(L125:AF125)</f>
        <v>6150</v>
      </c>
      <c r="J125" s="15">
        <f t="shared" si="48"/>
        <v>0.54103985220374773</v>
      </c>
      <c r="K125" s="15"/>
      <c r="L125" s="102"/>
      <c r="M125" s="102"/>
      <c r="N125" s="88">
        <v>915</v>
      </c>
      <c r="O125" s="88">
        <v>2300</v>
      </c>
      <c r="P125" s="88"/>
      <c r="Q125" s="88"/>
      <c r="R125" s="88"/>
      <c r="S125" s="88"/>
      <c r="T125" s="88">
        <v>660</v>
      </c>
      <c r="U125" s="88"/>
      <c r="V125" s="88"/>
      <c r="W125" s="88"/>
      <c r="X125" s="88"/>
      <c r="Y125" s="88"/>
      <c r="Z125" s="88">
        <v>310</v>
      </c>
      <c r="AA125" s="88">
        <v>1665</v>
      </c>
      <c r="AB125" s="88"/>
      <c r="AC125" s="88"/>
      <c r="AD125" s="88"/>
      <c r="AE125" s="88">
        <v>300</v>
      </c>
      <c r="AF125" s="88"/>
      <c r="AJ125" s="120"/>
      <c r="AK125" s="120"/>
    </row>
    <row r="126" spans="1:37" s="12" customFormat="1" ht="31.15" hidden="1" customHeight="1" x14ac:dyDescent="0.2">
      <c r="A126" s="31" t="s">
        <v>96</v>
      </c>
      <c r="B126" s="31"/>
      <c r="C126" s="31"/>
      <c r="D126" s="31"/>
      <c r="E126" s="31"/>
      <c r="F126" s="31"/>
      <c r="G126" s="31"/>
      <c r="H126" s="49">
        <f>H119/H111*10</f>
        <v>19.531999288569118</v>
      </c>
      <c r="I126" s="49">
        <f>I119/I111*10</f>
        <v>34.057614616204049</v>
      </c>
      <c r="J126" s="15">
        <f t="shared" si="48"/>
        <v>1.7436829744375366</v>
      </c>
      <c r="K126" s="15"/>
      <c r="L126" s="99">
        <f t="shared" ref="L126:N126" si="53">L119/L111*10</f>
        <v>48.629786144192593</v>
      </c>
      <c r="M126" s="99">
        <f t="shared" si="53"/>
        <v>30</v>
      </c>
      <c r="N126" s="99">
        <f t="shared" si="53"/>
        <v>35.006734762599621</v>
      </c>
      <c r="O126" s="99">
        <f t="shared" ref="O126:Q126" si="54">O119/O111*10</f>
        <v>33.80750925436277</v>
      </c>
      <c r="P126" s="99">
        <f t="shared" si="54"/>
        <v>30.394875026254986</v>
      </c>
      <c r="Q126" s="99">
        <f t="shared" si="54"/>
        <v>35.919943196946839</v>
      </c>
      <c r="R126" s="99">
        <f t="shared" ref="R126" si="55">R119/R111*10</f>
        <v>35.371513353115731</v>
      </c>
      <c r="S126" s="99">
        <f>S119/S111*10</f>
        <v>30.673740446686949</v>
      </c>
      <c r="T126" s="99">
        <f t="shared" ref="T126:Z126" si="56">T119/T111*10</f>
        <v>34.044855400354123</v>
      </c>
      <c r="U126" s="99">
        <f t="shared" si="56"/>
        <v>29.295629820051413</v>
      </c>
      <c r="V126" s="99">
        <f t="shared" si="56"/>
        <v>30.736516987407935</v>
      </c>
      <c r="W126" s="99">
        <f t="shared" si="56"/>
        <v>29.472064235530276</v>
      </c>
      <c r="X126" s="99">
        <f t="shared" si="56"/>
        <v>30.483910139647847</v>
      </c>
      <c r="Y126" s="99">
        <f t="shared" si="56"/>
        <v>33.568933395435494</v>
      </c>
      <c r="Z126" s="99">
        <f t="shared" si="56"/>
        <v>39.222426968727987</v>
      </c>
      <c r="AA126" s="99">
        <f t="shared" ref="AA126" si="57">AA119/AA111*10</f>
        <v>31.45965015434367</v>
      </c>
      <c r="AB126" s="99">
        <f t="shared" ref="AB126:AF126" si="58">AB119/AB111*10</f>
        <v>32.657032755298651</v>
      </c>
      <c r="AC126" s="99">
        <f t="shared" si="58"/>
        <v>29.708262751741014</v>
      </c>
      <c r="AD126" s="99">
        <f t="shared" si="58"/>
        <v>30.078979737165792</v>
      </c>
      <c r="AE126" s="99">
        <f>AE119/AE111*10</f>
        <v>38.391209168562476</v>
      </c>
      <c r="AF126" s="99">
        <f t="shared" si="58"/>
        <v>30.198716945704899</v>
      </c>
      <c r="AJ126" s="120"/>
      <c r="AK126" s="120"/>
    </row>
    <row r="127" spans="1:37" s="12" customFormat="1" ht="30" hidden="1" customHeight="1" x14ac:dyDescent="0.2">
      <c r="A127" s="11" t="s">
        <v>90</v>
      </c>
      <c r="B127" s="11"/>
      <c r="C127" s="11"/>
      <c r="D127" s="11"/>
      <c r="E127" s="11"/>
      <c r="F127" s="11"/>
      <c r="G127" s="11"/>
      <c r="H127" s="50">
        <f t="shared" ref="H127:I129" si="59">H121/H113*10</f>
        <v>20.248575434828009</v>
      </c>
      <c r="I127" s="50">
        <f t="shared" si="59"/>
        <v>34.702771016775245</v>
      </c>
      <c r="J127" s="15">
        <f t="shared" si="48"/>
        <v>1.7138376538373998</v>
      </c>
      <c r="K127" s="15"/>
      <c r="L127" s="100">
        <f>L121/L113*10</f>
        <v>48.774920103485009</v>
      </c>
      <c r="M127" s="100">
        <f>M121/M113*10</f>
        <v>30</v>
      </c>
      <c r="N127" s="100">
        <f t="shared" ref="N127" si="60">N121/N113*10</f>
        <v>21.182547399124939</v>
      </c>
      <c r="O127" s="100">
        <f t="shared" ref="O127:Q127" si="61">O121/O113*10</f>
        <v>34.243744301489215</v>
      </c>
      <c r="P127" s="100">
        <f t="shared" si="61"/>
        <v>31.350388651379713</v>
      </c>
      <c r="Q127" s="100">
        <f t="shared" si="61"/>
        <v>35.599721599257599</v>
      </c>
      <c r="R127" s="100">
        <f>R121/R113*10</f>
        <v>37.219539903436527</v>
      </c>
      <c r="S127" s="100">
        <f>S121/S113*10</f>
        <v>30.959031657355677</v>
      </c>
      <c r="T127" s="100">
        <f t="shared" ref="T127:U127" si="62">T121/T113*10</f>
        <v>34.36738619363112</v>
      </c>
      <c r="U127" s="100">
        <f t="shared" si="62"/>
        <v>28.955983994179704</v>
      </c>
      <c r="V127" s="100">
        <f t="shared" ref="V127:AF127" si="63">V121/V113*10</f>
        <v>34.034102511741878</v>
      </c>
      <c r="W127" s="100">
        <f t="shared" si="63"/>
        <v>31.070482915143106</v>
      </c>
      <c r="X127" s="100">
        <f t="shared" si="63"/>
        <v>34.067059356592665</v>
      </c>
      <c r="Y127" s="100">
        <f t="shared" si="63"/>
        <v>35.687318489835434</v>
      </c>
      <c r="Z127" s="100">
        <f t="shared" si="63"/>
        <v>40.415645176382512</v>
      </c>
      <c r="AA127" s="100">
        <f t="shared" si="63"/>
        <v>32.172877556738584</v>
      </c>
      <c r="AB127" s="100">
        <f t="shared" si="63"/>
        <v>33.585025380710661</v>
      </c>
      <c r="AC127" s="100">
        <f t="shared" si="63"/>
        <v>27.143280925541383</v>
      </c>
      <c r="AD127" s="100">
        <f t="shared" si="63"/>
        <v>33.555192766545268</v>
      </c>
      <c r="AE127" s="98">
        <f t="shared" si="63"/>
        <v>39.161906461977864</v>
      </c>
      <c r="AF127" s="100">
        <f t="shared" si="63"/>
        <v>29.191388370910325</v>
      </c>
      <c r="AJ127" s="120"/>
      <c r="AK127" s="120"/>
    </row>
    <row r="128" spans="1:37" s="12" customFormat="1" ht="30" hidden="1" customHeight="1" x14ac:dyDescent="0.2">
      <c r="A128" s="11" t="s">
        <v>91</v>
      </c>
      <c r="B128" s="11"/>
      <c r="C128" s="11"/>
      <c r="D128" s="11"/>
      <c r="E128" s="11"/>
      <c r="F128" s="11"/>
      <c r="G128" s="11"/>
      <c r="H128" s="50">
        <f t="shared" si="59"/>
        <v>19.234021137393057</v>
      </c>
      <c r="I128" s="50">
        <f t="shared" si="59"/>
        <v>30.863058823529414</v>
      </c>
      <c r="J128" s="15">
        <f t="shared" si="48"/>
        <v>1.604607721030743</v>
      </c>
      <c r="K128" s="15"/>
      <c r="L128" s="98">
        <f>L122/L114*10</f>
        <v>30.416666666666664</v>
      </c>
      <c r="M128" s="98">
        <f t="shared" ref="M128" si="64">M122/M114*10</f>
        <v>30</v>
      </c>
      <c r="N128" s="98">
        <f>N122/N114*10</f>
        <v>32.53012048192771</v>
      </c>
      <c r="O128" s="98">
        <f>O122/O114*10</f>
        <v>34.590163934426229</v>
      </c>
      <c r="P128" s="98">
        <f>P122/P114*10</f>
        <v>25.225563909774436</v>
      </c>
      <c r="Q128" s="98">
        <f>Q122/Q114*10</f>
        <v>34</v>
      </c>
      <c r="R128" s="98">
        <f>R122/R114*10</f>
        <v>29.753787878787882</v>
      </c>
      <c r="S128" s="98">
        <f>S122/S114*10</f>
        <v>25.446559297218158</v>
      </c>
      <c r="T128" s="98">
        <f t="shared" ref="T128:AA128" si="65">T122/T114*10</f>
        <v>15</v>
      </c>
      <c r="U128" s="98">
        <f t="shared" si="65"/>
        <v>27.906976744186046</v>
      </c>
      <c r="V128" s="98">
        <f t="shared" si="65"/>
        <v>28.751219512195121</v>
      </c>
      <c r="W128" s="98">
        <f t="shared" si="65"/>
        <v>30</v>
      </c>
      <c r="X128" s="98">
        <f t="shared" si="65"/>
        <v>23.888888888888889</v>
      </c>
      <c r="Y128" s="98">
        <f t="shared" si="65"/>
        <v>22.027027027027025</v>
      </c>
      <c r="Z128" s="98">
        <f t="shared" si="65"/>
        <v>23.313373253493012</v>
      </c>
      <c r="AA128" s="98">
        <f t="shared" si="65"/>
        <v>50</v>
      </c>
      <c r="AB128" s="98"/>
      <c r="AC128" s="98">
        <f>AC122/AC114*10</f>
        <v>16.666666666666668</v>
      </c>
      <c r="AD128" s="98">
        <f>AD122/AD114*10</f>
        <v>39.587628865979383</v>
      </c>
      <c r="AE128" s="98">
        <f>AE122/AE114*10</f>
        <v>32.945258288357749</v>
      </c>
      <c r="AF128" s="98">
        <f>AF122/AF114*10</f>
        <v>34.146341463414636</v>
      </c>
      <c r="AJ128" s="120"/>
      <c r="AK128" s="120"/>
    </row>
    <row r="129" spans="1:37" s="12" customFormat="1" ht="30" hidden="1" customHeight="1" x14ac:dyDescent="0.2">
      <c r="A129" s="11" t="s">
        <v>92</v>
      </c>
      <c r="B129" s="11"/>
      <c r="C129" s="11"/>
      <c r="D129" s="11"/>
      <c r="E129" s="11"/>
      <c r="F129" s="11"/>
      <c r="G129" s="11"/>
      <c r="H129" s="50">
        <f t="shared" si="59"/>
        <v>18.94015922391522</v>
      </c>
      <c r="I129" s="50">
        <f t="shared" si="59"/>
        <v>32.571312939600311</v>
      </c>
      <c r="J129" s="15">
        <f t="shared" si="48"/>
        <v>1.7196958354221967</v>
      </c>
      <c r="K129" s="15"/>
      <c r="L129" s="98">
        <f t="shared" ref="L129:AF129" si="66">L123/L115*10</f>
        <v>43.006060606060608</v>
      </c>
      <c r="M129" s="98">
        <f t="shared" ref="M129" si="67">M123/M115*10</f>
        <v>31</v>
      </c>
      <c r="N129" s="98">
        <f t="shared" si="66"/>
        <v>28.930587337909994</v>
      </c>
      <c r="O129" s="98">
        <f t="shared" si="66"/>
        <v>33.764175433802428</v>
      </c>
      <c r="P129" s="98">
        <f t="shared" si="66"/>
        <v>29.222437137330751</v>
      </c>
      <c r="Q129" s="98">
        <f t="shared" si="66"/>
        <v>37.399770904925546</v>
      </c>
      <c r="R129" s="98">
        <f t="shared" si="66"/>
        <v>36.15174506828528</v>
      </c>
      <c r="S129" s="98">
        <f t="shared" si="66"/>
        <v>30.825026511134674</v>
      </c>
      <c r="T129" s="98">
        <f t="shared" si="66"/>
        <v>32.962962962962962</v>
      </c>
      <c r="U129" s="98">
        <f t="shared" si="66"/>
        <v>28.515557847687809</v>
      </c>
      <c r="V129" s="98">
        <f t="shared" si="66"/>
        <v>34.423428920073214</v>
      </c>
      <c r="W129" s="98">
        <f t="shared" si="66"/>
        <v>27.746187158727167</v>
      </c>
      <c r="X129" s="98">
        <f t="shared" si="66"/>
        <v>25.435793143521209</v>
      </c>
      <c r="Y129" s="98">
        <f t="shared" si="66"/>
        <v>31.100455136540962</v>
      </c>
      <c r="Z129" s="98">
        <f t="shared" si="66"/>
        <v>39.314484769928711</v>
      </c>
      <c r="AA129" s="98">
        <f t="shared" si="66"/>
        <v>31.755359877488516</v>
      </c>
      <c r="AB129" s="98">
        <f t="shared" si="66"/>
        <v>29.49984370115661</v>
      </c>
      <c r="AC129" s="98">
        <f t="shared" si="66"/>
        <v>30.271800679501698</v>
      </c>
      <c r="AD129" s="98">
        <f t="shared" si="66"/>
        <v>25.997719498289623</v>
      </c>
      <c r="AE129" s="98">
        <f t="shared" si="66"/>
        <v>40.033281825745874</v>
      </c>
      <c r="AF129" s="98">
        <f t="shared" si="66"/>
        <v>30.554545454545455</v>
      </c>
      <c r="AJ129" s="120"/>
      <c r="AK129" s="120"/>
    </row>
    <row r="130" spans="1:37" s="12" customFormat="1" ht="30" hidden="1" customHeight="1" x14ac:dyDescent="0.2">
      <c r="A130" s="11" t="s">
        <v>93</v>
      </c>
      <c r="B130" s="11"/>
      <c r="C130" s="11"/>
      <c r="D130" s="11"/>
      <c r="E130" s="11"/>
      <c r="F130" s="11"/>
      <c r="G130" s="11"/>
      <c r="H130" s="50">
        <f>H124/H116*10</f>
        <v>15.584415584415584</v>
      </c>
      <c r="I130" s="50">
        <f>I124/I116*10</f>
        <v>39.882096069869</v>
      </c>
      <c r="J130" s="15">
        <f t="shared" si="48"/>
        <v>2.5591011644832609</v>
      </c>
      <c r="K130" s="15"/>
      <c r="L130" s="98">
        <f>L124/L116*10</f>
        <v>99.3993993993994</v>
      </c>
      <c r="M130" s="50"/>
      <c r="N130" s="88">
        <f t="shared" ref="N130" si="68">N124/N116*10</f>
        <v>14.024390243902438</v>
      </c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98">
        <f t="shared" ref="Y130" si="69">Y124/Y116*10</f>
        <v>10</v>
      </c>
      <c r="Z130" s="98"/>
      <c r="AA130" s="98"/>
      <c r="AB130" s="98"/>
      <c r="AC130" s="98"/>
      <c r="AD130" s="98"/>
      <c r="AE130" s="98">
        <f>AE124/AE116*10</f>
        <v>18.625</v>
      </c>
      <c r="AF130" s="88"/>
      <c r="AJ130" s="120"/>
      <c r="AK130" s="120"/>
    </row>
    <row r="131" spans="1:37" s="12" customFormat="1" ht="30" hidden="1" customHeight="1" x14ac:dyDescent="0.2">
      <c r="A131" s="11" t="s">
        <v>206</v>
      </c>
      <c r="B131" s="11"/>
      <c r="C131" s="11"/>
      <c r="D131" s="11"/>
      <c r="E131" s="11"/>
      <c r="F131" s="11"/>
      <c r="G131" s="11"/>
      <c r="H131" s="50">
        <f>H125/H118*10</f>
        <v>83.09210526315789</v>
      </c>
      <c r="I131" s="50">
        <f>I125/I118*10</f>
        <v>60.117302052785924</v>
      </c>
      <c r="J131" s="15">
        <f t="shared" si="48"/>
        <v>0.72350197244841341</v>
      </c>
      <c r="K131" s="15"/>
      <c r="L131" s="50"/>
      <c r="M131" s="50"/>
      <c r="N131" s="88">
        <f>N125/N118*10</f>
        <v>46.923076923076927</v>
      </c>
      <c r="O131" s="88">
        <f t="shared" ref="O131" si="70">O125/O118*10</f>
        <v>57.5</v>
      </c>
      <c r="P131" s="88"/>
      <c r="Q131" s="88"/>
      <c r="R131" s="88"/>
      <c r="S131" s="88"/>
      <c r="T131" s="88">
        <f>T125/T118*10</f>
        <v>66</v>
      </c>
      <c r="U131" s="88"/>
      <c r="V131" s="88"/>
      <c r="W131" s="88"/>
      <c r="X131" s="88"/>
      <c r="Y131" s="88"/>
      <c r="Z131" s="88">
        <f t="shared" ref="Z131:AE131" si="71">Z125/Z118*10</f>
        <v>45.588235294117645</v>
      </c>
      <c r="AA131" s="88">
        <f t="shared" si="71"/>
        <v>79.285714285714292</v>
      </c>
      <c r="AB131" s="88"/>
      <c r="AC131" s="88"/>
      <c r="AD131" s="88"/>
      <c r="AE131" s="88">
        <f t="shared" si="71"/>
        <v>60</v>
      </c>
      <c r="AF131" s="88"/>
      <c r="AJ131" s="120"/>
      <c r="AK131" s="120"/>
    </row>
    <row r="132" spans="1:37" s="12" customFormat="1" ht="30" hidden="1" customHeight="1" x14ac:dyDescent="0.2">
      <c r="A132" s="51" t="s">
        <v>144</v>
      </c>
      <c r="B132" s="51"/>
      <c r="C132" s="51"/>
      <c r="D132" s="51"/>
      <c r="E132" s="51"/>
      <c r="F132" s="51"/>
      <c r="G132" s="51"/>
      <c r="H132" s="55"/>
      <c r="I132" s="52">
        <f>SUM(L132:AF132)</f>
        <v>288582</v>
      </c>
      <c r="J132" s="15" t="e">
        <f t="shared" si="48"/>
        <v>#DIV/0!</v>
      </c>
      <c r="K132" s="15"/>
      <c r="L132" s="88">
        <v>15300</v>
      </c>
      <c r="M132" s="88">
        <v>9690</v>
      </c>
      <c r="N132" s="88">
        <v>16886</v>
      </c>
      <c r="O132" s="88">
        <v>17874</v>
      </c>
      <c r="P132" s="88">
        <v>8746</v>
      </c>
      <c r="Q132" s="88">
        <v>22183</v>
      </c>
      <c r="R132" s="88">
        <v>13065</v>
      </c>
      <c r="S132" s="88">
        <v>12269</v>
      </c>
      <c r="T132" s="88">
        <v>14738</v>
      </c>
      <c r="U132" s="88">
        <v>5646</v>
      </c>
      <c r="V132" s="88">
        <v>7708</v>
      </c>
      <c r="W132" s="88">
        <v>14783</v>
      </c>
      <c r="X132" s="88">
        <v>16172</v>
      </c>
      <c r="Y132" s="88">
        <v>16789</v>
      </c>
      <c r="Z132" s="88">
        <v>18191</v>
      </c>
      <c r="AA132" s="88">
        <v>12646</v>
      </c>
      <c r="AB132" s="88">
        <v>10285</v>
      </c>
      <c r="AC132" s="88">
        <v>5148</v>
      </c>
      <c r="AD132" s="88">
        <v>14824</v>
      </c>
      <c r="AE132" s="88">
        <v>22979</v>
      </c>
      <c r="AF132" s="88">
        <v>12660</v>
      </c>
      <c r="AJ132" s="120"/>
      <c r="AK132" s="120"/>
    </row>
    <row r="133" spans="1:37" s="12" customFormat="1" ht="30" hidden="1" customHeight="1" x14ac:dyDescent="0.2">
      <c r="A133" s="51" t="s">
        <v>97</v>
      </c>
      <c r="B133" s="51"/>
      <c r="C133" s="51"/>
      <c r="D133" s="51"/>
      <c r="E133" s="51"/>
      <c r="F133" s="51"/>
      <c r="G133" s="51"/>
      <c r="H133" s="52">
        <v>2193</v>
      </c>
      <c r="I133" s="52">
        <f>SUM(L133:AF133)</f>
        <v>4968</v>
      </c>
      <c r="J133" s="15">
        <f t="shared" si="48"/>
        <v>2.265389876880985</v>
      </c>
      <c r="K133" s="15"/>
      <c r="L133" s="47">
        <f t="shared" ref="L133:AF133" si="72">(L111-L132)/2</f>
        <v>159</v>
      </c>
      <c r="M133" s="47">
        <f t="shared" si="72"/>
        <v>50</v>
      </c>
      <c r="N133" s="47">
        <f t="shared" si="72"/>
        <v>466</v>
      </c>
      <c r="O133" s="47">
        <f t="shared" si="72"/>
        <v>518</v>
      </c>
      <c r="P133" s="47">
        <f t="shared" si="72"/>
        <v>388</v>
      </c>
      <c r="Q133" s="47">
        <f t="shared" si="72"/>
        <v>175.5</v>
      </c>
      <c r="R133" s="47">
        <f t="shared" si="72"/>
        <v>207.5</v>
      </c>
      <c r="S133" s="47">
        <f t="shared" si="72"/>
        <v>604</v>
      </c>
      <c r="T133" s="47">
        <f t="shared" si="72"/>
        <v>255.5</v>
      </c>
      <c r="U133" s="47">
        <f t="shared" si="72"/>
        <v>94.5</v>
      </c>
      <c r="V133" s="47">
        <f t="shared" si="72"/>
        <v>355</v>
      </c>
      <c r="W133" s="47">
        <f t="shared" si="72"/>
        <v>81</v>
      </c>
      <c r="X133" s="47">
        <f t="shared" si="72"/>
        <v>149</v>
      </c>
      <c r="Y133" s="47">
        <f t="shared" si="72"/>
        <v>193.5</v>
      </c>
      <c r="Z133" s="47">
        <f t="shared" si="72"/>
        <v>130</v>
      </c>
      <c r="AA133" s="47">
        <f t="shared" si="72"/>
        <v>480</v>
      </c>
      <c r="AB133" s="47">
        <f t="shared" si="72"/>
        <v>47.5</v>
      </c>
      <c r="AC133" s="47">
        <f t="shared" si="72"/>
        <v>82.5</v>
      </c>
      <c r="AD133" s="47">
        <f t="shared" si="72"/>
        <v>311.5</v>
      </c>
      <c r="AE133" s="47">
        <f t="shared" si="72"/>
        <v>159</v>
      </c>
      <c r="AF133" s="47">
        <f t="shared" si="72"/>
        <v>61</v>
      </c>
      <c r="AJ133" s="120"/>
      <c r="AK133" s="120"/>
    </row>
    <row r="134" spans="1:37" s="12" customFormat="1" ht="30" hidden="1" customHeight="1" x14ac:dyDescent="0.2">
      <c r="A134" s="31" t="s">
        <v>98</v>
      </c>
      <c r="B134" s="31"/>
      <c r="C134" s="31"/>
      <c r="D134" s="31"/>
      <c r="E134" s="31"/>
      <c r="F134" s="31"/>
      <c r="G134" s="31"/>
      <c r="H134" s="27">
        <v>81</v>
      </c>
      <c r="I134" s="27">
        <f>SUM(L134:AF134)</f>
        <v>317</v>
      </c>
      <c r="J134" s="15">
        <f t="shared" si="48"/>
        <v>3.9135802469135803</v>
      </c>
      <c r="K134" s="15"/>
      <c r="L134" s="24">
        <v>48</v>
      </c>
      <c r="M134" s="24">
        <v>11</v>
      </c>
      <c r="N134" s="88">
        <v>10</v>
      </c>
      <c r="O134" s="88">
        <v>20</v>
      </c>
      <c r="P134" s="88">
        <v>28</v>
      </c>
      <c r="Q134" s="88">
        <v>15</v>
      </c>
      <c r="R134" s="88">
        <v>3</v>
      </c>
      <c r="S134" s="88">
        <v>10</v>
      </c>
      <c r="T134" s="88">
        <v>4</v>
      </c>
      <c r="U134" s="88">
        <v>4</v>
      </c>
      <c r="V134" s="88">
        <v>8</v>
      </c>
      <c r="W134" s="88">
        <v>6</v>
      </c>
      <c r="X134" s="88">
        <v>22</v>
      </c>
      <c r="Y134" s="88">
        <v>20</v>
      </c>
      <c r="Z134" s="88">
        <v>3</v>
      </c>
      <c r="AA134" s="88">
        <v>1</v>
      </c>
      <c r="AB134" s="88">
        <v>2</v>
      </c>
      <c r="AC134" s="88">
        <v>9</v>
      </c>
      <c r="AD134" s="88">
        <v>26</v>
      </c>
      <c r="AE134" s="88">
        <v>45</v>
      </c>
      <c r="AF134" s="88">
        <v>22</v>
      </c>
      <c r="AJ134" s="120"/>
      <c r="AK134" s="120"/>
    </row>
    <row r="135" spans="1:37" s="12" customFormat="1" ht="30" hidden="1" customHeight="1" x14ac:dyDescent="0.2">
      <c r="A135" s="31" t="s">
        <v>99</v>
      </c>
      <c r="B135" s="31"/>
      <c r="C135" s="31"/>
      <c r="D135" s="31"/>
      <c r="E135" s="31"/>
      <c r="F135" s="31"/>
      <c r="G135" s="31"/>
      <c r="H135" s="50"/>
      <c r="I135" s="27">
        <f t="shared" ref="I135" si="73">SUM(L135:AF135)</f>
        <v>0</v>
      </c>
      <c r="J135" s="15" t="e">
        <f t="shared" si="48"/>
        <v>#DIV/0!</v>
      </c>
      <c r="K135" s="15"/>
      <c r="L135" s="50"/>
      <c r="M135" s="50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J135" s="120"/>
      <c r="AK135" s="120"/>
    </row>
    <row r="136" spans="1:37" s="12" customFormat="1" ht="30" hidden="1" customHeight="1" x14ac:dyDescent="0.2">
      <c r="A136" s="11" t="s">
        <v>100</v>
      </c>
      <c r="B136" s="11"/>
      <c r="C136" s="11"/>
      <c r="D136" s="11"/>
      <c r="E136" s="11"/>
      <c r="F136" s="11"/>
      <c r="G136" s="11"/>
      <c r="H136" s="27">
        <v>4863</v>
      </c>
      <c r="I136" s="27">
        <f>SUM(L136:AF136)</f>
        <v>5700</v>
      </c>
      <c r="J136" s="15">
        <f t="shared" si="48"/>
        <v>1.1721159777914867</v>
      </c>
      <c r="K136" s="15"/>
      <c r="L136" s="47">
        <v>157</v>
      </c>
      <c r="M136" s="47">
        <v>162</v>
      </c>
      <c r="N136" s="47">
        <v>803</v>
      </c>
      <c r="O136" s="47">
        <v>367</v>
      </c>
      <c r="P136" s="47">
        <v>10</v>
      </c>
      <c r="Q136" s="47">
        <v>144</v>
      </c>
      <c r="R136" s="47">
        <v>608</v>
      </c>
      <c r="S136" s="47">
        <v>739</v>
      </c>
      <c r="T136" s="47">
        <v>243</v>
      </c>
      <c r="U136" s="47">
        <v>30</v>
      </c>
      <c r="V136" s="47">
        <v>280</v>
      </c>
      <c r="W136" s="47">
        <v>339</v>
      </c>
      <c r="X136" s="47">
        <v>12</v>
      </c>
      <c r="Y136" s="47">
        <v>679</v>
      </c>
      <c r="Z136" s="47">
        <v>189</v>
      </c>
      <c r="AA136" s="47">
        <v>59</v>
      </c>
      <c r="AB136" s="47">
        <v>115</v>
      </c>
      <c r="AC136" s="47">
        <v>30</v>
      </c>
      <c r="AD136" s="47">
        <v>351</v>
      </c>
      <c r="AE136" s="47">
        <v>383</v>
      </c>
      <c r="AF136" s="47"/>
      <c r="AJ136" s="120"/>
      <c r="AK136" s="120"/>
    </row>
    <row r="137" spans="1:37" s="12" customFormat="1" ht="27" hidden="1" customHeight="1" x14ac:dyDescent="0.2">
      <c r="A137" s="13" t="s">
        <v>101</v>
      </c>
      <c r="B137" s="40"/>
      <c r="C137" s="40"/>
      <c r="D137" s="40"/>
      <c r="E137" s="40"/>
      <c r="F137" s="40"/>
      <c r="G137" s="40"/>
      <c r="H137" s="23"/>
      <c r="I137" s="27">
        <f>SUM(L137:AF137)</f>
        <v>629.5</v>
      </c>
      <c r="J137" s="15"/>
      <c r="K137" s="15"/>
      <c r="L137" s="47"/>
      <c r="M137" s="47">
        <v>108</v>
      </c>
      <c r="N137" s="88">
        <v>21</v>
      </c>
      <c r="O137" s="88">
        <v>34</v>
      </c>
      <c r="P137" s="88"/>
      <c r="Q137" s="88"/>
      <c r="R137" s="88">
        <v>98</v>
      </c>
      <c r="S137" s="88"/>
      <c r="T137" s="88">
        <v>26</v>
      </c>
      <c r="U137" s="88"/>
      <c r="V137" s="88">
        <v>86</v>
      </c>
      <c r="W137" s="88">
        <v>107</v>
      </c>
      <c r="X137" s="88"/>
      <c r="Y137" s="88"/>
      <c r="Z137" s="88">
        <v>35</v>
      </c>
      <c r="AA137" s="88">
        <f>9+4</f>
        <v>13</v>
      </c>
      <c r="AB137" s="88"/>
      <c r="AC137" s="88">
        <v>6.5</v>
      </c>
      <c r="AD137" s="88">
        <f>52+43</f>
        <v>95</v>
      </c>
      <c r="AE137" s="88"/>
      <c r="AF137" s="88"/>
      <c r="AJ137" s="120"/>
      <c r="AK137" s="120"/>
    </row>
    <row r="138" spans="1:37" s="12" customFormat="1" ht="31.9" hidden="1" customHeight="1" outlineLevel="1" x14ac:dyDescent="0.2">
      <c r="A138" s="13" t="s">
        <v>102</v>
      </c>
      <c r="B138" s="13"/>
      <c r="C138" s="13"/>
      <c r="D138" s="13"/>
      <c r="E138" s="13"/>
      <c r="F138" s="13"/>
      <c r="G138" s="13"/>
      <c r="H138" s="27">
        <v>4894</v>
      </c>
      <c r="I138" s="27">
        <f>I136-I137</f>
        <v>5070.5</v>
      </c>
      <c r="J138" s="15">
        <f>I138/H138</f>
        <v>1.0360645688598284</v>
      </c>
      <c r="K138" s="15"/>
      <c r="L138" s="47">
        <v>158</v>
      </c>
      <c r="M138" s="47">
        <f t="shared" ref="M138:AF138" si="74">M136-M137</f>
        <v>54</v>
      </c>
      <c r="N138" s="47">
        <f t="shared" si="74"/>
        <v>782</v>
      </c>
      <c r="O138" s="47">
        <f>377-O137</f>
        <v>343</v>
      </c>
      <c r="P138" s="47">
        <f t="shared" si="74"/>
        <v>10</v>
      </c>
      <c r="Q138" s="47">
        <f t="shared" si="74"/>
        <v>144</v>
      </c>
      <c r="R138" s="47">
        <v>604.5</v>
      </c>
      <c r="S138" s="47">
        <f t="shared" si="74"/>
        <v>739</v>
      </c>
      <c r="T138" s="47">
        <f t="shared" si="74"/>
        <v>217</v>
      </c>
      <c r="U138" s="47">
        <f t="shared" si="74"/>
        <v>30</v>
      </c>
      <c r="V138" s="47">
        <v>194</v>
      </c>
      <c r="W138" s="47">
        <f t="shared" si="74"/>
        <v>232</v>
      </c>
      <c r="X138" s="47">
        <v>14</v>
      </c>
      <c r="Y138" s="47">
        <f t="shared" si="74"/>
        <v>679</v>
      </c>
      <c r="Z138" s="47">
        <f t="shared" si="74"/>
        <v>154</v>
      </c>
      <c r="AA138" s="47">
        <f>AA136-AA137</f>
        <v>46</v>
      </c>
      <c r="AB138" s="47">
        <f t="shared" si="74"/>
        <v>115</v>
      </c>
      <c r="AC138" s="47">
        <f>AC136-AC137</f>
        <v>23.5</v>
      </c>
      <c r="AD138" s="47">
        <f>AD136-AD137</f>
        <v>256</v>
      </c>
      <c r="AE138" s="47">
        <f t="shared" si="74"/>
        <v>383</v>
      </c>
      <c r="AF138" s="47">
        <f t="shared" si="74"/>
        <v>0</v>
      </c>
      <c r="AG138" s="69"/>
      <c r="AJ138" s="120"/>
      <c r="AK138" s="120"/>
    </row>
    <row r="139" spans="1:37" s="12" customFormat="1" ht="30" hidden="1" customHeight="1" outlineLevel="1" x14ac:dyDescent="0.2">
      <c r="A139" s="51" t="s">
        <v>103</v>
      </c>
      <c r="B139" s="127"/>
      <c r="C139" s="127"/>
      <c r="D139" s="127"/>
      <c r="E139" s="127"/>
      <c r="F139" s="127"/>
      <c r="G139" s="127"/>
      <c r="H139" s="23">
        <v>4894</v>
      </c>
      <c r="I139" s="27">
        <f>SUM(L139:AF139)</f>
        <v>5060</v>
      </c>
      <c r="J139" s="15">
        <f>I139/H139</f>
        <v>1.0339190845933797</v>
      </c>
      <c r="K139" s="15"/>
      <c r="L139" s="88">
        <v>158</v>
      </c>
      <c r="M139" s="88">
        <v>54</v>
      </c>
      <c r="N139" s="88">
        <v>782</v>
      </c>
      <c r="O139" s="88">
        <v>343</v>
      </c>
      <c r="P139" s="88">
        <v>10</v>
      </c>
      <c r="Q139" s="88">
        <v>144</v>
      </c>
      <c r="R139" s="88">
        <v>506.5</v>
      </c>
      <c r="S139" s="88">
        <v>739</v>
      </c>
      <c r="T139" s="88">
        <v>217</v>
      </c>
      <c r="U139" s="88">
        <v>30</v>
      </c>
      <c r="V139" s="88">
        <v>194</v>
      </c>
      <c r="W139" s="88">
        <v>232</v>
      </c>
      <c r="X139" s="88">
        <v>14</v>
      </c>
      <c r="Y139" s="88">
        <v>659</v>
      </c>
      <c r="Z139" s="88">
        <v>154</v>
      </c>
      <c r="AA139" s="88">
        <v>46</v>
      </c>
      <c r="AB139" s="88">
        <v>115</v>
      </c>
      <c r="AC139" s="88">
        <v>23.5</v>
      </c>
      <c r="AD139" s="88">
        <v>256</v>
      </c>
      <c r="AE139" s="88">
        <v>383</v>
      </c>
      <c r="AF139" s="88"/>
      <c r="AJ139" s="120"/>
      <c r="AK139" s="120"/>
    </row>
    <row r="140" spans="1:37" s="12" customFormat="1" ht="27.75" hidden="1" customHeight="1" x14ac:dyDescent="0.2">
      <c r="A140" s="13" t="s">
        <v>177</v>
      </c>
      <c r="B140" s="13"/>
      <c r="C140" s="13"/>
      <c r="D140" s="13"/>
      <c r="E140" s="13"/>
      <c r="F140" s="13"/>
      <c r="G140" s="13"/>
      <c r="H140" s="32">
        <f>H139/H138</f>
        <v>1</v>
      </c>
      <c r="I140" s="32">
        <f>I139/I138</f>
        <v>0.9979291983039148</v>
      </c>
      <c r="J140" s="15">
        <f>I140/H140</f>
        <v>0.9979291983039148</v>
      </c>
      <c r="K140" s="15"/>
      <c r="L140" s="34">
        <f>L139/L138</f>
        <v>1</v>
      </c>
      <c r="M140" s="34">
        <f t="shared" ref="M140:AE140" si="75">M139/M138</f>
        <v>1</v>
      </c>
      <c r="N140" s="34">
        <f t="shared" si="75"/>
        <v>1</v>
      </c>
      <c r="O140" s="34">
        <f t="shared" si="75"/>
        <v>1</v>
      </c>
      <c r="P140" s="34">
        <f t="shared" si="75"/>
        <v>1</v>
      </c>
      <c r="Q140" s="34">
        <f t="shared" si="75"/>
        <v>1</v>
      </c>
      <c r="R140" s="34">
        <f t="shared" si="75"/>
        <v>0.83788254755996694</v>
      </c>
      <c r="S140" s="34">
        <f t="shared" si="75"/>
        <v>1</v>
      </c>
      <c r="T140" s="34">
        <f t="shared" si="75"/>
        <v>1</v>
      </c>
      <c r="U140" s="34">
        <f t="shared" si="75"/>
        <v>1</v>
      </c>
      <c r="V140" s="34">
        <f t="shared" si="75"/>
        <v>1</v>
      </c>
      <c r="W140" s="34">
        <f t="shared" si="75"/>
        <v>1</v>
      </c>
      <c r="X140" s="34">
        <f t="shared" si="75"/>
        <v>1</v>
      </c>
      <c r="Y140" s="34">
        <f t="shared" si="75"/>
        <v>0.97054491899852724</v>
      </c>
      <c r="Z140" s="34">
        <f t="shared" si="75"/>
        <v>1</v>
      </c>
      <c r="AA140" s="34">
        <f t="shared" si="75"/>
        <v>1</v>
      </c>
      <c r="AB140" s="34">
        <f t="shared" si="75"/>
        <v>1</v>
      </c>
      <c r="AC140" s="34">
        <f t="shared" si="75"/>
        <v>1</v>
      </c>
      <c r="AD140" s="34">
        <f t="shared" si="75"/>
        <v>1</v>
      </c>
      <c r="AE140" s="34">
        <f t="shared" si="75"/>
        <v>1</v>
      </c>
      <c r="AF140" s="34"/>
      <c r="AJ140" s="120"/>
      <c r="AK140" s="120"/>
    </row>
    <row r="141" spans="1:37" s="12" customFormat="1" ht="27.75" hidden="1" customHeight="1" x14ac:dyDescent="0.2">
      <c r="A141" s="13" t="s">
        <v>94</v>
      </c>
      <c r="B141" s="13"/>
      <c r="C141" s="13"/>
      <c r="D141" s="13"/>
      <c r="E141" s="13"/>
      <c r="F141" s="13"/>
      <c r="G141" s="13"/>
      <c r="H141" s="30">
        <f>H138-H139</f>
        <v>0</v>
      </c>
      <c r="I141" s="30">
        <f>I138-I139</f>
        <v>10.5</v>
      </c>
      <c r="J141" s="15"/>
      <c r="K141" s="15"/>
      <c r="L141" s="30">
        <f>L138-L139</f>
        <v>0</v>
      </c>
      <c r="M141" s="30">
        <f t="shared" ref="M141:AF141" si="76">M138-M139</f>
        <v>0</v>
      </c>
      <c r="N141" s="30">
        <f t="shared" si="76"/>
        <v>0</v>
      </c>
      <c r="O141" s="30">
        <f t="shared" si="76"/>
        <v>0</v>
      </c>
      <c r="P141" s="30">
        <f t="shared" si="76"/>
        <v>0</v>
      </c>
      <c r="Q141" s="30">
        <f t="shared" si="76"/>
        <v>0</v>
      </c>
      <c r="R141" s="30">
        <f>R138-R139-R137</f>
        <v>0</v>
      </c>
      <c r="S141" s="30">
        <f t="shared" si="76"/>
        <v>0</v>
      </c>
      <c r="T141" s="30">
        <f t="shared" si="76"/>
        <v>0</v>
      </c>
      <c r="U141" s="30">
        <f t="shared" si="76"/>
        <v>0</v>
      </c>
      <c r="V141" s="30">
        <f>V138-V139</f>
        <v>0</v>
      </c>
      <c r="W141" s="30">
        <f t="shared" si="76"/>
        <v>0</v>
      </c>
      <c r="X141" s="30">
        <f t="shared" si="76"/>
        <v>0</v>
      </c>
      <c r="Y141" s="30">
        <f>Y138-Y139</f>
        <v>20</v>
      </c>
      <c r="Z141" s="30">
        <f t="shared" si="76"/>
        <v>0</v>
      </c>
      <c r="AA141" s="30">
        <f>AA138-AA139</f>
        <v>0</v>
      </c>
      <c r="AB141" s="30">
        <f t="shared" si="76"/>
        <v>0</v>
      </c>
      <c r="AC141" s="30">
        <f>AC138-AC139</f>
        <v>0</v>
      </c>
      <c r="AD141" s="30">
        <f t="shared" si="76"/>
        <v>0</v>
      </c>
      <c r="AE141" s="30">
        <f t="shared" si="76"/>
        <v>0</v>
      </c>
      <c r="AF141" s="30">
        <f t="shared" si="76"/>
        <v>0</v>
      </c>
      <c r="AG141" s="69"/>
      <c r="AJ141" s="120"/>
      <c r="AK141" s="120"/>
    </row>
    <row r="142" spans="1:37" s="12" customFormat="1" ht="27.75" hidden="1" customHeight="1" x14ac:dyDescent="0.2">
      <c r="A142" s="13" t="s">
        <v>180</v>
      </c>
      <c r="B142" s="40"/>
      <c r="C142" s="40"/>
      <c r="D142" s="40"/>
      <c r="E142" s="40"/>
      <c r="F142" s="40"/>
      <c r="G142" s="40"/>
      <c r="H142" s="88"/>
      <c r="I142" s="26"/>
      <c r="J142" s="16" t="e">
        <f>I142/H142</f>
        <v>#DIV/0!</v>
      </c>
      <c r="K142" s="16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J142" s="120"/>
      <c r="AK142" s="120"/>
    </row>
    <row r="143" spans="1:37" s="12" customFormat="1" ht="30" hidden="1" customHeight="1" x14ac:dyDescent="0.2">
      <c r="A143" s="31" t="s">
        <v>104</v>
      </c>
      <c r="B143" s="93"/>
      <c r="C143" s="93"/>
      <c r="D143" s="93"/>
      <c r="E143" s="93"/>
      <c r="F143" s="93"/>
      <c r="G143" s="93"/>
      <c r="H143" s="23">
        <v>95653</v>
      </c>
      <c r="I143" s="27">
        <f>SUM(L143:AF143)</f>
        <v>122635.5</v>
      </c>
      <c r="J143" s="15">
        <f>I143/H143</f>
        <v>1.2820873365184573</v>
      </c>
      <c r="K143" s="15"/>
      <c r="L143" s="88">
        <v>2838</v>
      </c>
      <c r="M143" s="88">
        <v>977</v>
      </c>
      <c r="N143" s="88">
        <v>22137</v>
      </c>
      <c r="O143" s="88">
        <v>8582</v>
      </c>
      <c r="P143" s="88">
        <v>180</v>
      </c>
      <c r="Q143" s="88">
        <v>3427</v>
      </c>
      <c r="R143" s="88">
        <v>12032</v>
      </c>
      <c r="S143" s="88">
        <v>20130</v>
      </c>
      <c r="T143" s="88">
        <v>4389</v>
      </c>
      <c r="U143" s="88">
        <v>594</v>
      </c>
      <c r="V143" s="88">
        <v>3291</v>
      </c>
      <c r="W143" s="88">
        <v>5331</v>
      </c>
      <c r="X143" s="88">
        <v>324</v>
      </c>
      <c r="Y143" s="88">
        <v>14498</v>
      </c>
      <c r="Z143" s="88">
        <v>3449</v>
      </c>
      <c r="AA143" s="88">
        <v>927.5</v>
      </c>
      <c r="AB143" s="88">
        <v>2311</v>
      </c>
      <c r="AC143" s="88">
        <v>435</v>
      </c>
      <c r="AD143" s="88">
        <v>6345</v>
      </c>
      <c r="AE143" s="88">
        <v>10438</v>
      </c>
      <c r="AF143" s="88"/>
      <c r="AJ143" s="120"/>
      <c r="AK143" s="120"/>
    </row>
    <row r="144" spans="1:37" s="12" customFormat="1" ht="31.15" hidden="1" customHeight="1" x14ac:dyDescent="0.2">
      <c r="A144" s="13" t="s">
        <v>52</v>
      </c>
      <c r="B144" s="40"/>
      <c r="C144" s="40"/>
      <c r="D144" s="40"/>
      <c r="E144" s="40"/>
      <c r="F144" s="40"/>
      <c r="G144" s="40"/>
      <c r="H144" s="15" t="e">
        <f>H143/H142</f>
        <v>#DIV/0!</v>
      </c>
      <c r="I144" s="9" t="e">
        <f>I143/I142</f>
        <v>#DIV/0!</v>
      </c>
      <c r="J144" s="15"/>
      <c r="K144" s="15"/>
      <c r="L144" s="29" t="e">
        <f t="shared" ref="L144:AF144" si="77">L143/L142</f>
        <v>#DIV/0!</v>
      </c>
      <c r="M144" s="29" t="e">
        <f t="shared" si="77"/>
        <v>#DIV/0!</v>
      </c>
      <c r="N144" s="88" t="e">
        <f t="shared" si="77"/>
        <v>#DIV/0!</v>
      </c>
      <c r="O144" s="88" t="e">
        <f t="shared" si="77"/>
        <v>#DIV/0!</v>
      </c>
      <c r="P144" s="88" t="e">
        <f t="shared" si="77"/>
        <v>#DIV/0!</v>
      </c>
      <c r="Q144" s="88" t="e">
        <f t="shared" si="77"/>
        <v>#DIV/0!</v>
      </c>
      <c r="R144" s="88" t="e">
        <f t="shared" si="77"/>
        <v>#DIV/0!</v>
      </c>
      <c r="S144" s="88" t="e">
        <f t="shared" si="77"/>
        <v>#DIV/0!</v>
      </c>
      <c r="T144" s="88" t="e">
        <f t="shared" si="77"/>
        <v>#DIV/0!</v>
      </c>
      <c r="U144" s="88" t="e">
        <f t="shared" si="77"/>
        <v>#DIV/0!</v>
      </c>
      <c r="V144" s="88" t="e">
        <f t="shared" si="77"/>
        <v>#DIV/0!</v>
      </c>
      <c r="W144" s="88" t="e">
        <f t="shared" si="77"/>
        <v>#DIV/0!</v>
      </c>
      <c r="X144" s="88" t="e">
        <f t="shared" si="77"/>
        <v>#DIV/0!</v>
      </c>
      <c r="Y144" s="88" t="e">
        <f t="shared" si="77"/>
        <v>#DIV/0!</v>
      </c>
      <c r="Z144" s="88" t="e">
        <f t="shared" si="77"/>
        <v>#DIV/0!</v>
      </c>
      <c r="AA144" s="88" t="e">
        <f t="shared" si="77"/>
        <v>#DIV/0!</v>
      </c>
      <c r="AB144" s="88" t="e">
        <f t="shared" si="77"/>
        <v>#DIV/0!</v>
      </c>
      <c r="AC144" s="88" t="e">
        <f t="shared" si="77"/>
        <v>#DIV/0!</v>
      </c>
      <c r="AD144" s="88" t="e">
        <f t="shared" si="77"/>
        <v>#DIV/0!</v>
      </c>
      <c r="AE144" s="88" t="e">
        <f t="shared" si="77"/>
        <v>#DIV/0!</v>
      </c>
      <c r="AF144" s="88" t="e">
        <f t="shared" si="77"/>
        <v>#DIV/0!</v>
      </c>
      <c r="AJ144" s="120"/>
      <c r="AK144" s="120"/>
    </row>
    <row r="145" spans="1:37" s="12" customFormat="1" ht="30" hidden="1" customHeight="1" x14ac:dyDescent="0.2">
      <c r="A145" s="31" t="s">
        <v>96</v>
      </c>
      <c r="B145" s="31"/>
      <c r="C145" s="31"/>
      <c r="D145" s="31"/>
      <c r="E145" s="31"/>
      <c r="F145" s="31"/>
      <c r="G145" s="31"/>
      <c r="H145" s="55">
        <f>H143/H139*10</f>
        <v>195.44953003677972</v>
      </c>
      <c r="I145" s="55">
        <f>I143/I139*10</f>
        <v>242.36264822134387</v>
      </c>
      <c r="J145" s="15">
        <f>I145/H145</f>
        <v>1.2400267638184448</v>
      </c>
      <c r="K145" s="15"/>
      <c r="L145" s="99">
        <f t="shared" ref="L145" si="78">L143/L139*10</f>
        <v>179.62025316455697</v>
      </c>
      <c r="M145" s="99">
        <f t="shared" ref="M145:N145" si="79">M143/M139*10</f>
        <v>180.92592592592592</v>
      </c>
      <c r="N145" s="99">
        <f t="shared" si="79"/>
        <v>283.08184143222502</v>
      </c>
      <c r="O145" s="99">
        <f>O143/O139*10</f>
        <v>250.20408163265304</v>
      </c>
      <c r="P145" s="99">
        <f>P143/P139*10</f>
        <v>180</v>
      </c>
      <c r="Q145" s="99">
        <f>Q143/Q139*10</f>
        <v>237.98611111111111</v>
      </c>
      <c r="R145" s="99">
        <f>R143/R139*10</f>
        <v>237.5518262586377</v>
      </c>
      <c r="S145" s="99">
        <f>S143/S139*10</f>
        <v>272.39512855209745</v>
      </c>
      <c r="T145" s="99">
        <f t="shared" ref="T145:Y145" si="80">T143/T139*10</f>
        <v>202.25806451612902</v>
      </c>
      <c r="U145" s="99">
        <f t="shared" si="80"/>
        <v>198</v>
      </c>
      <c r="V145" s="99">
        <f t="shared" si="80"/>
        <v>169.63917525773195</v>
      </c>
      <c r="W145" s="99">
        <f t="shared" si="80"/>
        <v>229.78448275862067</v>
      </c>
      <c r="X145" s="99">
        <f t="shared" si="80"/>
        <v>231.42857142857142</v>
      </c>
      <c r="Y145" s="99">
        <f t="shared" si="80"/>
        <v>220</v>
      </c>
      <c r="Z145" s="99">
        <f>Z143/Z139*10</f>
        <v>223.96103896103895</v>
      </c>
      <c r="AA145" s="99">
        <f>AA143/AA139*10</f>
        <v>201.63043478260872</v>
      </c>
      <c r="AB145" s="99">
        <f t="shared" ref="AB145:AC145" si="81">AB143/AB139*10</f>
        <v>200.95652173913044</v>
      </c>
      <c r="AC145" s="99">
        <f t="shared" si="81"/>
        <v>185.10638297872339</v>
      </c>
      <c r="AD145" s="99">
        <f>AD143/AD139*10</f>
        <v>247.8515625</v>
      </c>
      <c r="AE145" s="99">
        <f>AE143/AE139*10</f>
        <v>272.53263707571801</v>
      </c>
      <c r="AF145" s="99"/>
      <c r="AJ145" s="120"/>
      <c r="AK145" s="120"/>
    </row>
    <row r="146" spans="1:37" s="12" customFormat="1" ht="30" hidden="1" customHeight="1" outlineLevel="1" x14ac:dyDescent="0.2">
      <c r="A146" s="11" t="s">
        <v>105</v>
      </c>
      <c r="B146" s="44"/>
      <c r="C146" s="44"/>
      <c r="D146" s="44"/>
      <c r="E146" s="44"/>
      <c r="F146" s="44"/>
      <c r="G146" s="44"/>
      <c r="H146" s="8">
        <v>875</v>
      </c>
      <c r="I146" s="27">
        <f>L146+M146+N146+O146+P146+Q146+R146+S146+T146+U146+V146+W146+X146+Y146+Z146+AA146+AB146+AC146+AD146+AE146+AF146</f>
        <v>961.5</v>
      </c>
      <c r="J146" s="15"/>
      <c r="K146" s="15"/>
      <c r="L146" s="47">
        <v>22</v>
      </c>
      <c r="M146" s="47">
        <v>86</v>
      </c>
      <c r="N146" s="88">
        <v>90</v>
      </c>
      <c r="O146" s="88">
        <v>0.5</v>
      </c>
      <c r="P146" s="88">
        <v>16</v>
      </c>
      <c r="Q146" s="88">
        <v>10</v>
      </c>
      <c r="R146" s="88">
        <v>127</v>
      </c>
      <c r="S146" s="88">
        <v>94</v>
      </c>
      <c r="T146" s="88">
        <v>47</v>
      </c>
      <c r="U146" s="88">
        <v>24</v>
      </c>
      <c r="V146" s="88">
        <v>76</v>
      </c>
      <c r="W146" s="88">
        <v>129</v>
      </c>
      <c r="X146" s="88"/>
      <c r="Y146" s="88">
        <v>8</v>
      </c>
      <c r="Z146" s="88">
        <v>36</v>
      </c>
      <c r="AA146" s="88">
        <v>26</v>
      </c>
      <c r="AB146" s="88"/>
      <c r="AC146" s="88">
        <v>11</v>
      </c>
      <c r="AD146" s="88">
        <v>95</v>
      </c>
      <c r="AE146" s="88">
        <v>58</v>
      </c>
      <c r="AF146" s="88">
        <v>6</v>
      </c>
      <c r="AJ146" s="120"/>
      <c r="AK146" s="120"/>
    </row>
    <row r="147" spans="1:37" s="12" customFormat="1" ht="30" hidden="1" customHeight="1" x14ac:dyDescent="0.2">
      <c r="A147" s="11" t="s">
        <v>106</v>
      </c>
      <c r="B147" s="11"/>
      <c r="C147" s="11"/>
      <c r="D147" s="11"/>
      <c r="E147" s="11"/>
      <c r="F147" s="11"/>
      <c r="G147" s="11"/>
      <c r="H147" s="53"/>
      <c r="I147" s="27">
        <f>SUM(L147:AF147)</f>
        <v>0</v>
      </c>
      <c r="J147" s="27"/>
      <c r="K147" s="27"/>
      <c r="L147" s="54"/>
      <c r="M147" s="54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J147" s="120"/>
      <c r="AK147" s="120"/>
    </row>
    <row r="148" spans="1:37" s="12" customFormat="1" ht="30" hidden="1" customHeight="1" x14ac:dyDescent="0.2">
      <c r="A148" s="11" t="s">
        <v>87</v>
      </c>
      <c r="B148" s="11"/>
      <c r="C148" s="11"/>
      <c r="D148" s="11"/>
      <c r="E148" s="11"/>
      <c r="F148" s="11"/>
      <c r="G148" s="11"/>
      <c r="H148" s="53"/>
      <c r="I148" s="27">
        <f>SUM(L148:AF148)</f>
        <v>48</v>
      </c>
      <c r="J148" s="27"/>
      <c r="K148" s="27"/>
      <c r="L148" s="54"/>
      <c r="M148" s="54"/>
      <c r="N148" s="88"/>
      <c r="O148" s="88"/>
      <c r="P148" s="88"/>
      <c r="Q148" s="88"/>
      <c r="R148" s="88"/>
      <c r="S148" s="88"/>
      <c r="T148" s="88"/>
      <c r="U148" s="88"/>
      <c r="V148" s="88">
        <f>14+34</f>
        <v>48</v>
      </c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J148" s="120"/>
      <c r="AK148" s="120"/>
    </row>
    <row r="149" spans="1:37" s="12" customFormat="1" ht="30" hidden="1" customHeight="1" outlineLevel="1" x14ac:dyDescent="0.2">
      <c r="A149" s="11" t="s">
        <v>107</v>
      </c>
      <c r="B149" s="11"/>
      <c r="C149" s="11"/>
      <c r="D149" s="11"/>
      <c r="E149" s="11"/>
      <c r="F149" s="11"/>
      <c r="G149" s="11"/>
      <c r="H149" s="52">
        <v>850</v>
      </c>
      <c r="I149" s="52">
        <f>I146-I147</f>
        <v>961.5</v>
      </c>
      <c r="J149" s="15"/>
      <c r="K149" s="15"/>
      <c r="L149" s="47">
        <f>L146</f>
        <v>22</v>
      </c>
      <c r="M149" s="47">
        <v>86</v>
      </c>
      <c r="N149" s="47">
        <v>86.3</v>
      </c>
      <c r="O149" s="47">
        <v>0</v>
      </c>
      <c r="P149" s="47">
        <f>P146-P147</f>
        <v>16</v>
      </c>
      <c r="Q149" s="47">
        <v>7</v>
      </c>
      <c r="R149" s="47">
        <v>126.7</v>
      </c>
      <c r="S149" s="47">
        <v>94</v>
      </c>
      <c r="T149" s="47">
        <f>T146-T147</f>
        <v>47</v>
      </c>
      <c r="U149" s="47">
        <f>U146-U147</f>
        <v>24</v>
      </c>
      <c r="V149" s="47">
        <f>V146-V147-V148</f>
        <v>28</v>
      </c>
      <c r="W149" s="47">
        <f>W146-W147</f>
        <v>129</v>
      </c>
      <c r="X149" s="47">
        <f>X146-X147</f>
        <v>0</v>
      </c>
      <c r="Y149" s="47">
        <v>7.1</v>
      </c>
      <c r="Z149" s="47">
        <f>Z146-Z147</f>
        <v>36</v>
      </c>
      <c r="AA149" s="47">
        <v>21</v>
      </c>
      <c r="AB149" s="47">
        <f>AB146-AB147</f>
        <v>0</v>
      </c>
      <c r="AC149" s="47">
        <f>AC146-AC147</f>
        <v>11</v>
      </c>
      <c r="AD149" s="47">
        <f>AD146-AD147</f>
        <v>95</v>
      </c>
      <c r="AE149" s="47">
        <f>AE146-AE147</f>
        <v>58</v>
      </c>
      <c r="AF149" s="47">
        <f>AF146-AF147</f>
        <v>6</v>
      </c>
      <c r="AJ149" s="120"/>
      <c r="AK149" s="120"/>
    </row>
    <row r="150" spans="1:37" s="12" customFormat="1" ht="30" hidden="1" customHeight="1" outlineLevel="1" x14ac:dyDescent="0.2">
      <c r="A150" s="51" t="s">
        <v>168</v>
      </c>
      <c r="B150" s="127"/>
      <c r="C150" s="127"/>
      <c r="D150" s="127"/>
      <c r="E150" s="127"/>
      <c r="F150" s="127"/>
      <c r="G150" s="127"/>
      <c r="H150" s="23">
        <v>812</v>
      </c>
      <c r="I150" s="97">
        <f>SUM(L150:AF150)</f>
        <v>872.15</v>
      </c>
      <c r="J150" s="15">
        <f t="shared" ref="J150:J155" si="82">I150/H150</f>
        <v>1.0740763546798029</v>
      </c>
      <c r="K150" s="15"/>
      <c r="L150" s="88">
        <v>22</v>
      </c>
      <c r="M150" s="88">
        <v>86</v>
      </c>
      <c r="N150" s="88">
        <v>86.3</v>
      </c>
      <c r="O150" s="88"/>
      <c r="P150" s="88">
        <v>16</v>
      </c>
      <c r="Q150" s="88">
        <v>7</v>
      </c>
      <c r="R150" s="88">
        <v>124.75</v>
      </c>
      <c r="S150" s="88">
        <v>94</v>
      </c>
      <c r="T150" s="88">
        <v>47</v>
      </c>
      <c r="U150" s="88">
        <v>24</v>
      </c>
      <c r="V150" s="88">
        <v>28</v>
      </c>
      <c r="W150" s="88">
        <v>110</v>
      </c>
      <c r="X150" s="88"/>
      <c r="Y150" s="88">
        <v>7.1</v>
      </c>
      <c r="Z150" s="88">
        <v>29</v>
      </c>
      <c r="AA150" s="88">
        <v>21</v>
      </c>
      <c r="AB150" s="88"/>
      <c r="AC150" s="88">
        <v>11</v>
      </c>
      <c r="AD150" s="88">
        <v>95</v>
      </c>
      <c r="AE150" s="88">
        <v>58</v>
      </c>
      <c r="AF150" s="88">
        <v>6</v>
      </c>
      <c r="AJ150" s="120"/>
      <c r="AK150" s="120"/>
    </row>
    <row r="151" spans="1:37" s="12" customFormat="1" ht="30" hidden="1" customHeight="1" x14ac:dyDescent="0.2">
      <c r="A151" s="13" t="s">
        <v>177</v>
      </c>
      <c r="B151" s="13"/>
      <c r="C151" s="13"/>
      <c r="D151" s="13"/>
      <c r="E151" s="13"/>
      <c r="F151" s="13"/>
      <c r="G151" s="13"/>
      <c r="H151" s="32">
        <f>H150/H149</f>
        <v>0.95529411764705885</v>
      </c>
      <c r="I151" s="32">
        <f>I150/I149</f>
        <v>0.90707228289131558</v>
      </c>
      <c r="J151" s="15">
        <f t="shared" si="82"/>
        <v>0.94952147839608159</v>
      </c>
      <c r="K151" s="15"/>
      <c r="L151" s="29">
        <f>L150/L149</f>
        <v>1</v>
      </c>
      <c r="M151" s="29">
        <f>M150/M149</f>
        <v>1</v>
      </c>
      <c r="N151" s="29">
        <f>N150/N149</f>
        <v>1</v>
      </c>
      <c r="O151" s="29"/>
      <c r="P151" s="29">
        <f>P150/P149</f>
        <v>1</v>
      </c>
      <c r="Q151" s="29">
        <f>Q150/Q149</f>
        <v>1</v>
      </c>
      <c r="R151" s="29">
        <f>R150/R149</f>
        <v>0.98460931333859514</v>
      </c>
      <c r="S151" s="29">
        <f t="shared" ref="S151:AF151" si="83">S150/S149</f>
        <v>1</v>
      </c>
      <c r="T151" s="29">
        <f t="shared" si="83"/>
        <v>1</v>
      </c>
      <c r="U151" s="29">
        <f t="shared" si="83"/>
        <v>1</v>
      </c>
      <c r="V151" s="29">
        <f t="shared" si="83"/>
        <v>1</v>
      </c>
      <c r="W151" s="29">
        <f t="shared" si="83"/>
        <v>0.8527131782945736</v>
      </c>
      <c r="X151" s="29"/>
      <c r="Y151" s="29">
        <f t="shared" si="83"/>
        <v>1</v>
      </c>
      <c r="Z151" s="29">
        <f t="shared" si="83"/>
        <v>0.80555555555555558</v>
      </c>
      <c r="AA151" s="29">
        <f t="shared" si="83"/>
        <v>1</v>
      </c>
      <c r="AB151" s="29"/>
      <c r="AC151" s="29">
        <f t="shared" si="83"/>
        <v>1</v>
      </c>
      <c r="AD151" s="29">
        <f t="shared" si="83"/>
        <v>1</v>
      </c>
      <c r="AE151" s="29">
        <f t="shared" si="83"/>
        <v>1</v>
      </c>
      <c r="AF151" s="29">
        <f t="shared" si="83"/>
        <v>1</v>
      </c>
      <c r="AJ151" s="120"/>
      <c r="AK151" s="120"/>
    </row>
    <row r="152" spans="1:37" s="12" customFormat="1" ht="30.75" hidden="1" customHeight="1" x14ac:dyDescent="0.2">
      <c r="A152" s="13" t="s">
        <v>181</v>
      </c>
      <c r="B152" s="40"/>
      <c r="C152" s="40"/>
      <c r="D152" s="40"/>
      <c r="E152" s="40"/>
      <c r="F152" s="40"/>
      <c r="G152" s="40"/>
      <c r="H152" s="88"/>
      <c r="I152" s="88"/>
      <c r="J152" s="15" t="e">
        <f t="shared" si="82"/>
        <v>#DIV/0!</v>
      </c>
      <c r="K152" s="15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J152" s="120"/>
      <c r="AK152" s="120"/>
    </row>
    <row r="153" spans="1:37" s="12" customFormat="1" ht="30" hidden="1" customHeight="1" x14ac:dyDescent="0.2">
      <c r="A153" s="31" t="s">
        <v>108</v>
      </c>
      <c r="B153" s="93"/>
      <c r="C153" s="93"/>
      <c r="D153" s="93"/>
      <c r="E153" s="93"/>
      <c r="F153" s="93"/>
      <c r="G153" s="93"/>
      <c r="H153" s="23">
        <v>25928</v>
      </c>
      <c r="I153" s="27">
        <f>SUM(L153:AF153)</f>
        <v>34944.36</v>
      </c>
      <c r="J153" s="15">
        <f t="shared" si="82"/>
        <v>1.3477460660290035</v>
      </c>
      <c r="K153" s="15"/>
      <c r="L153" s="88">
        <v>837</v>
      </c>
      <c r="M153" s="88">
        <v>4164</v>
      </c>
      <c r="N153" s="88">
        <v>2400</v>
      </c>
      <c r="O153" s="88"/>
      <c r="P153" s="88">
        <v>151</v>
      </c>
      <c r="Q153" s="88">
        <v>224</v>
      </c>
      <c r="R153" s="88">
        <v>7551</v>
      </c>
      <c r="S153" s="88">
        <v>5113</v>
      </c>
      <c r="T153" s="88">
        <v>1245</v>
      </c>
      <c r="U153" s="88">
        <v>230</v>
      </c>
      <c r="V153" s="88">
        <v>708.4</v>
      </c>
      <c r="W153" s="88">
        <v>3938</v>
      </c>
      <c r="X153" s="88"/>
      <c r="Y153" s="88">
        <v>94.96</v>
      </c>
      <c r="Z153" s="88">
        <v>1293</v>
      </c>
      <c r="AA153" s="88">
        <v>1510</v>
      </c>
      <c r="AB153" s="88"/>
      <c r="AC153" s="88">
        <v>205</v>
      </c>
      <c r="AD153" s="88">
        <v>4330</v>
      </c>
      <c r="AE153" s="88">
        <v>930</v>
      </c>
      <c r="AF153" s="88">
        <v>20</v>
      </c>
      <c r="AJ153" s="120"/>
      <c r="AK153" s="120"/>
    </row>
    <row r="154" spans="1:37" s="12" customFormat="1" ht="30" hidden="1" customHeight="1" x14ac:dyDescent="0.2">
      <c r="A154" s="13" t="s">
        <v>52</v>
      </c>
      <c r="B154" s="13"/>
      <c r="C154" s="13"/>
      <c r="D154" s="13"/>
      <c r="E154" s="13"/>
      <c r="F154" s="13"/>
      <c r="G154" s="13"/>
      <c r="H154" s="87" t="e">
        <f>H153/H152</f>
        <v>#DIV/0!</v>
      </c>
      <c r="I154" s="87" t="e">
        <f>I153/I152</f>
        <v>#DIV/0!</v>
      </c>
      <c r="J154" s="15" t="e">
        <f t="shared" si="82"/>
        <v>#DIV/0!</v>
      </c>
      <c r="K154" s="15"/>
      <c r="L154" s="87"/>
      <c r="M154" s="87"/>
      <c r="N154" s="87"/>
      <c r="O154" s="87"/>
      <c r="P154" s="87"/>
      <c r="Q154" s="87"/>
      <c r="R154" s="87"/>
      <c r="S154" s="87"/>
      <c r="T154" s="87" t="e">
        <f t="shared" ref="T154" si="84">T153/T152</f>
        <v>#DIV/0!</v>
      </c>
      <c r="U154" s="87"/>
      <c r="V154" s="87" t="e">
        <f>V153/V152</f>
        <v>#DIV/0!</v>
      </c>
      <c r="W154" s="88"/>
      <c r="X154" s="87"/>
      <c r="Y154" s="87" t="e">
        <f>Y153/Y152</f>
        <v>#DIV/0!</v>
      </c>
      <c r="Z154" s="87" t="e">
        <f>Z153/Z152</f>
        <v>#DIV/0!</v>
      </c>
      <c r="AA154" s="87" t="e">
        <f>AA153/AA152</f>
        <v>#DIV/0!</v>
      </c>
      <c r="AB154" s="87" t="e">
        <f>AB153/AB152</f>
        <v>#DIV/0!</v>
      </c>
      <c r="AC154" s="87"/>
      <c r="AD154" s="87" t="e">
        <f>AD153/AD152</f>
        <v>#DIV/0!</v>
      </c>
      <c r="AE154" s="87" t="e">
        <f>AE153/AE152</f>
        <v>#DIV/0!</v>
      </c>
      <c r="AF154" s="87" t="e">
        <f>AF153/AF152</f>
        <v>#DIV/0!</v>
      </c>
      <c r="AJ154" s="120"/>
      <c r="AK154" s="120"/>
    </row>
    <row r="155" spans="1:37" s="12" customFormat="1" ht="30" hidden="1" customHeight="1" x14ac:dyDescent="0.2">
      <c r="A155" s="31" t="s">
        <v>96</v>
      </c>
      <c r="B155" s="31"/>
      <c r="C155" s="31"/>
      <c r="D155" s="31"/>
      <c r="E155" s="31"/>
      <c r="F155" s="31"/>
      <c r="G155" s="31"/>
      <c r="H155" s="55">
        <f>H153/H150*10</f>
        <v>319.31034482758616</v>
      </c>
      <c r="I155" s="55">
        <f>I153/I150*10</f>
        <v>400.66915094880471</v>
      </c>
      <c r="J155" s="15">
        <f t="shared" si="82"/>
        <v>1.2547953971398853</v>
      </c>
      <c r="K155" s="15"/>
      <c r="L155" s="54">
        <f>L153/L150*10</f>
        <v>380.4545454545455</v>
      </c>
      <c r="M155" s="54">
        <f t="shared" ref="M155:N155" si="85">M153/M150*10</f>
        <v>484.18604651162786</v>
      </c>
      <c r="N155" s="54">
        <f t="shared" si="85"/>
        <v>278.09965237543457</v>
      </c>
      <c r="O155" s="54"/>
      <c r="P155" s="54">
        <f t="shared" ref="P155:U155" si="86">P153/P150*10</f>
        <v>94.375</v>
      </c>
      <c r="Q155" s="54">
        <f t="shared" si="86"/>
        <v>320</v>
      </c>
      <c r="R155" s="54">
        <f t="shared" si="86"/>
        <v>605.29058116232466</v>
      </c>
      <c r="S155" s="54">
        <f>S153/S150*10</f>
        <v>543.936170212766</v>
      </c>
      <c r="T155" s="54">
        <f t="shared" si="86"/>
        <v>264.89361702127661</v>
      </c>
      <c r="U155" s="54">
        <f t="shared" si="86"/>
        <v>95.833333333333343</v>
      </c>
      <c r="V155" s="54">
        <f t="shared" ref="V155:W155" si="87">V153/V150*10</f>
        <v>253</v>
      </c>
      <c r="W155" s="54">
        <f t="shared" si="87"/>
        <v>358</v>
      </c>
      <c r="X155" s="54"/>
      <c r="Y155" s="54">
        <f t="shared" ref="Y155:AF155" si="88">Y153/Y150*10</f>
        <v>133.74647887323943</v>
      </c>
      <c r="Z155" s="54">
        <f t="shared" si="88"/>
        <v>445.86206896551721</v>
      </c>
      <c r="AA155" s="54">
        <f t="shared" si="88"/>
        <v>719.04761904761904</v>
      </c>
      <c r="AB155" s="54"/>
      <c r="AC155" s="54">
        <f t="shared" si="88"/>
        <v>186.36363636363637</v>
      </c>
      <c r="AD155" s="54">
        <f t="shared" si="88"/>
        <v>455.78947368421052</v>
      </c>
      <c r="AE155" s="54">
        <f t="shared" si="88"/>
        <v>160.34482758620692</v>
      </c>
      <c r="AF155" s="54">
        <f t="shared" si="88"/>
        <v>33.333333333333336</v>
      </c>
      <c r="AJ155" s="120"/>
      <c r="AK155" s="120"/>
    </row>
    <row r="156" spans="1:37" s="12" customFormat="1" ht="30" hidden="1" customHeight="1" x14ac:dyDescent="0.2">
      <c r="A156" s="13" t="s">
        <v>94</v>
      </c>
      <c r="B156" s="13"/>
      <c r="C156" s="13"/>
      <c r="D156" s="13"/>
      <c r="E156" s="13"/>
      <c r="F156" s="13"/>
      <c r="G156" s="13"/>
      <c r="H156" s="30">
        <f>H149-H150</f>
        <v>38</v>
      </c>
      <c r="I156" s="30">
        <f>SUM(L156:AF156)</f>
        <v>27.950000000000003</v>
      </c>
      <c r="J156" s="15"/>
      <c r="K156" s="15"/>
      <c r="L156" s="54">
        <f>L149-L150</f>
        <v>0</v>
      </c>
      <c r="M156" s="54">
        <f t="shared" ref="M156:AF156" si="89">M149-M150</f>
        <v>0</v>
      </c>
      <c r="N156" s="54">
        <f>N149-N150</f>
        <v>0</v>
      </c>
      <c r="O156" s="54">
        <f>O149-O150</f>
        <v>0</v>
      </c>
      <c r="P156" s="54">
        <f t="shared" si="89"/>
        <v>0</v>
      </c>
      <c r="Q156" s="54">
        <f t="shared" si="89"/>
        <v>0</v>
      </c>
      <c r="R156" s="54">
        <f t="shared" si="89"/>
        <v>1.9500000000000028</v>
      </c>
      <c r="S156" s="54">
        <f t="shared" si="89"/>
        <v>0</v>
      </c>
      <c r="T156" s="54">
        <f t="shared" si="89"/>
        <v>0</v>
      </c>
      <c r="U156" s="54">
        <f t="shared" si="89"/>
        <v>0</v>
      </c>
      <c r="V156" s="54">
        <f t="shared" si="89"/>
        <v>0</v>
      </c>
      <c r="W156" s="54">
        <f t="shared" si="89"/>
        <v>19</v>
      </c>
      <c r="X156" s="54">
        <f t="shared" si="89"/>
        <v>0</v>
      </c>
      <c r="Y156" s="54">
        <f t="shared" si="89"/>
        <v>0</v>
      </c>
      <c r="Z156" s="54">
        <f t="shared" si="89"/>
        <v>7</v>
      </c>
      <c r="AA156" s="54">
        <f t="shared" si="89"/>
        <v>0</v>
      </c>
      <c r="AB156" s="54">
        <f t="shared" si="89"/>
        <v>0</v>
      </c>
      <c r="AC156" s="54">
        <f t="shared" si="89"/>
        <v>0</v>
      </c>
      <c r="AD156" s="54">
        <f t="shared" si="89"/>
        <v>0</v>
      </c>
      <c r="AE156" s="54">
        <f t="shared" si="89"/>
        <v>0</v>
      </c>
      <c r="AF156" s="54">
        <f t="shared" si="89"/>
        <v>0</v>
      </c>
      <c r="AG156" s="103"/>
      <c r="AJ156" s="120"/>
      <c r="AK156" s="120"/>
    </row>
    <row r="157" spans="1:37" s="12" customFormat="1" ht="30" hidden="1" customHeight="1" outlineLevel="1" x14ac:dyDescent="0.2">
      <c r="A157" s="51" t="s">
        <v>169</v>
      </c>
      <c r="B157" s="127"/>
      <c r="C157" s="127"/>
      <c r="D157" s="127"/>
      <c r="E157" s="127"/>
      <c r="F157" s="127"/>
      <c r="G157" s="127"/>
      <c r="H157" s="23">
        <v>543</v>
      </c>
      <c r="I157" s="27">
        <f>SUM(L157:AF157)</f>
        <v>557</v>
      </c>
      <c r="J157" s="15">
        <f>I157/H157</f>
        <v>1.0257826887661141</v>
      </c>
      <c r="K157" s="15"/>
      <c r="L157" s="36"/>
      <c r="M157" s="35"/>
      <c r="N157" s="53">
        <v>542</v>
      </c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>
        <v>1</v>
      </c>
      <c r="Z157" s="56"/>
      <c r="AA157" s="35"/>
      <c r="AB157" s="35">
        <v>9</v>
      </c>
      <c r="AC157" s="35"/>
      <c r="AD157" s="35"/>
      <c r="AE157" s="35"/>
      <c r="AF157" s="35">
        <v>5</v>
      </c>
      <c r="AJ157" s="120"/>
      <c r="AK157" s="120"/>
    </row>
    <row r="158" spans="1:37" s="12" customFormat="1" ht="30" hidden="1" customHeight="1" x14ac:dyDescent="0.2">
      <c r="A158" s="31" t="s">
        <v>170</v>
      </c>
      <c r="B158" s="93"/>
      <c r="C158" s="93"/>
      <c r="D158" s="93"/>
      <c r="E158" s="93"/>
      <c r="F158" s="93"/>
      <c r="G158" s="93"/>
      <c r="H158" s="23">
        <v>5773</v>
      </c>
      <c r="I158" s="27">
        <f>SUM(L158:AF158)</f>
        <v>9433.7999999999993</v>
      </c>
      <c r="J158" s="15">
        <f>I158/H158</f>
        <v>1.6341243720769096</v>
      </c>
      <c r="K158" s="15"/>
      <c r="L158" s="36"/>
      <c r="M158" s="35"/>
      <c r="N158" s="35">
        <v>9239.2999999999993</v>
      </c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>
        <v>2.5</v>
      </c>
      <c r="Z158" s="56"/>
      <c r="AA158" s="35"/>
      <c r="AB158" s="35">
        <v>162</v>
      </c>
      <c r="AC158" s="35"/>
      <c r="AD158" s="35"/>
      <c r="AE158" s="35"/>
      <c r="AF158" s="35">
        <v>30</v>
      </c>
      <c r="AJ158" s="120"/>
      <c r="AK158" s="120"/>
    </row>
    <row r="159" spans="1:37" s="12" customFormat="1" ht="30" hidden="1" customHeight="1" x14ac:dyDescent="0.2">
      <c r="A159" s="31" t="s">
        <v>96</v>
      </c>
      <c r="B159" s="31"/>
      <c r="C159" s="31"/>
      <c r="D159" s="31"/>
      <c r="E159" s="31"/>
      <c r="F159" s="31"/>
      <c r="G159" s="31"/>
      <c r="H159" s="55">
        <f>H158/H157*10</f>
        <v>106.31675874769797</v>
      </c>
      <c r="I159" s="55">
        <f>I158/I157*10</f>
        <v>169.36804308797124</v>
      </c>
      <c r="J159" s="15">
        <f>I159/H159</f>
        <v>1.5930512280749765</v>
      </c>
      <c r="K159" s="15"/>
      <c r="L159" s="36"/>
      <c r="M159" s="54"/>
      <c r="N159" s="54">
        <f>N158/N157*10</f>
        <v>170.46678966789668</v>
      </c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>
        <f t="shared" ref="Y159" si="90">Y158/Y157*10</f>
        <v>25</v>
      </c>
      <c r="Z159" s="54"/>
      <c r="AA159" s="54"/>
      <c r="AB159" s="54">
        <f t="shared" ref="AB159:AF159" si="91">AB158/AB157*10</f>
        <v>180</v>
      </c>
      <c r="AC159" s="54"/>
      <c r="AD159" s="54"/>
      <c r="AE159" s="54"/>
      <c r="AF159" s="54">
        <f t="shared" si="91"/>
        <v>60</v>
      </c>
      <c r="AJ159" s="120"/>
      <c r="AK159" s="120"/>
    </row>
    <row r="160" spans="1:37" s="12" customFormat="1" ht="30" hidden="1" customHeight="1" x14ac:dyDescent="0.2">
      <c r="A160" s="11" t="s">
        <v>210</v>
      </c>
      <c r="B160" s="11"/>
      <c r="C160" s="11"/>
      <c r="D160" s="11"/>
      <c r="E160" s="11"/>
      <c r="F160" s="11"/>
      <c r="G160" s="11"/>
      <c r="H160" s="55"/>
      <c r="I160" s="97">
        <v>34738</v>
      </c>
      <c r="J160" s="15"/>
      <c r="K160" s="15"/>
      <c r="L160" s="53">
        <v>6450</v>
      </c>
      <c r="M160" s="53">
        <v>579</v>
      </c>
      <c r="N160" s="53">
        <v>1187</v>
      </c>
      <c r="O160" s="53">
        <v>1452</v>
      </c>
      <c r="P160" s="53">
        <v>989</v>
      </c>
      <c r="Q160" s="53">
        <v>5411</v>
      </c>
      <c r="R160" s="53">
        <v>454</v>
      </c>
      <c r="S160" s="53">
        <v>1480</v>
      </c>
      <c r="T160" s="53">
        <v>1069</v>
      </c>
      <c r="U160" s="53">
        <v>218</v>
      </c>
      <c r="V160" s="53">
        <v>650</v>
      </c>
      <c r="W160" s="53">
        <v>665</v>
      </c>
      <c r="X160" s="53">
        <v>5096</v>
      </c>
      <c r="Y160" s="53">
        <v>526</v>
      </c>
      <c r="Z160" s="53">
        <v>1011.6</v>
      </c>
      <c r="AA160" s="53">
        <v>1181</v>
      </c>
      <c r="AB160" s="53">
        <v>2236</v>
      </c>
      <c r="AC160" s="53">
        <v>522</v>
      </c>
      <c r="AD160" s="53">
        <v>1469</v>
      </c>
      <c r="AE160" s="53">
        <v>1430</v>
      </c>
      <c r="AF160" s="53">
        <v>230</v>
      </c>
      <c r="AJ160" s="120"/>
      <c r="AK160" s="120"/>
    </row>
    <row r="161" spans="1:37" s="12" customFormat="1" ht="30" hidden="1" customHeight="1" x14ac:dyDescent="0.2">
      <c r="A161" s="11" t="s">
        <v>87</v>
      </c>
      <c r="B161" s="11"/>
      <c r="C161" s="11"/>
      <c r="D161" s="11"/>
      <c r="E161" s="11"/>
      <c r="F161" s="11"/>
      <c r="G161" s="11"/>
      <c r="H161" s="55"/>
      <c r="I161" s="97">
        <f>SUM(L161:AF161)</f>
        <v>352.4</v>
      </c>
      <c r="J161" s="15"/>
      <c r="K161" s="15"/>
      <c r="L161" s="36"/>
      <c r="M161" s="54"/>
      <c r="N161" s="54">
        <v>24.4</v>
      </c>
      <c r="O161" s="54">
        <v>53</v>
      </c>
      <c r="P161" s="54"/>
      <c r="Q161" s="54"/>
      <c r="R161" s="54"/>
      <c r="S161" s="54"/>
      <c r="T161" s="54"/>
      <c r="U161" s="54"/>
      <c r="V161" s="54"/>
      <c r="W161" s="54"/>
      <c r="X161" s="54">
        <v>202</v>
      </c>
      <c r="Y161" s="54"/>
      <c r="Z161" s="54"/>
      <c r="AA161" s="54"/>
      <c r="AB161" s="54">
        <v>20</v>
      </c>
      <c r="AC161" s="54"/>
      <c r="AD161" s="54"/>
      <c r="AE161" s="54">
        <v>53</v>
      </c>
      <c r="AF161" s="54"/>
      <c r="AJ161" s="120"/>
      <c r="AK161" s="120"/>
    </row>
    <row r="162" spans="1:37" s="12" customFormat="1" ht="30" hidden="1" customHeight="1" x14ac:dyDescent="0.2">
      <c r="A162" s="11" t="s">
        <v>209</v>
      </c>
      <c r="B162" s="11"/>
      <c r="C162" s="11"/>
      <c r="D162" s="11"/>
      <c r="E162" s="11"/>
      <c r="F162" s="11"/>
      <c r="G162" s="11"/>
      <c r="H162" s="55"/>
      <c r="I162" s="97">
        <f>SUM(L162:AF162)</f>
        <v>48.3</v>
      </c>
      <c r="J162" s="15"/>
      <c r="K162" s="15"/>
      <c r="L162" s="36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>
        <v>6</v>
      </c>
      <c r="AA162" s="54">
        <v>6</v>
      </c>
      <c r="AB162" s="54"/>
      <c r="AC162" s="54"/>
      <c r="AD162" s="54">
        <v>36.299999999999997</v>
      </c>
      <c r="AE162" s="54"/>
      <c r="AF162" s="54"/>
      <c r="AJ162" s="120"/>
      <c r="AK162" s="120"/>
    </row>
    <row r="163" spans="1:37" s="12" customFormat="1" ht="30" hidden="1" customHeight="1" x14ac:dyDescent="0.2">
      <c r="A163" s="11" t="s">
        <v>208</v>
      </c>
      <c r="B163" s="11"/>
      <c r="C163" s="11"/>
      <c r="D163" s="11"/>
      <c r="E163" s="11"/>
      <c r="F163" s="11"/>
      <c r="G163" s="11"/>
      <c r="H163" s="55"/>
      <c r="I163" s="97">
        <f>SUM(L163:AF163)</f>
        <v>34598.5</v>
      </c>
      <c r="J163" s="15"/>
      <c r="K163" s="15"/>
      <c r="L163" s="36">
        <v>6450</v>
      </c>
      <c r="M163" s="54">
        <v>579</v>
      </c>
      <c r="N163" s="54">
        <f>N160-N161</f>
        <v>1162.5999999999999</v>
      </c>
      <c r="O163" s="54">
        <v>1044</v>
      </c>
      <c r="P163" s="54">
        <f t="shared" ref="P163" si="92">P160</f>
        <v>989</v>
      </c>
      <c r="Q163" s="54">
        <v>5553</v>
      </c>
      <c r="R163" s="54">
        <v>394</v>
      </c>
      <c r="S163" s="54">
        <v>1480.3</v>
      </c>
      <c r="T163" s="54">
        <v>1069</v>
      </c>
      <c r="U163" s="54">
        <v>218</v>
      </c>
      <c r="V163" s="54">
        <v>650</v>
      </c>
      <c r="W163" s="54">
        <v>1189</v>
      </c>
      <c r="X163" s="54">
        <f>(X160-X161)+180+204</f>
        <v>5278</v>
      </c>
      <c r="Y163" s="54">
        <v>525.5</v>
      </c>
      <c r="Z163" s="54">
        <v>1005.6</v>
      </c>
      <c r="AA163" s="54">
        <v>1174.5</v>
      </c>
      <c r="AB163" s="54">
        <v>2255</v>
      </c>
      <c r="AC163" s="54">
        <v>522</v>
      </c>
      <c r="AD163" s="54">
        <v>1453</v>
      </c>
      <c r="AE163" s="54">
        <v>1377</v>
      </c>
      <c r="AF163" s="54">
        <v>230</v>
      </c>
      <c r="AJ163" s="120"/>
      <c r="AK163" s="120"/>
    </row>
    <row r="164" spans="1:37" s="12" customFormat="1" ht="30" hidden="1" customHeight="1" x14ac:dyDescent="0.2">
      <c r="A164" s="31" t="s">
        <v>204</v>
      </c>
      <c r="B164" s="31"/>
      <c r="C164" s="31"/>
      <c r="D164" s="31"/>
      <c r="E164" s="31"/>
      <c r="F164" s="31"/>
      <c r="G164" s="31"/>
      <c r="H164" s="97">
        <f>H168+H171+H188+H174+H183</f>
        <v>14637</v>
      </c>
      <c r="I164" s="97">
        <f>I168+I171+I188+I174+I183</f>
        <v>31012.399999999998</v>
      </c>
      <c r="J164" s="15">
        <f>I164/H164</f>
        <v>2.1187675070028011</v>
      </c>
      <c r="K164" s="15"/>
      <c r="L164" s="101">
        <f>L168+L171+L188+L174+L183</f>
        <v>5950</v>
      </c>
      <c r="M164" s="101">
        <f>M168+M171+M188+M174</f>
        <v>304</v>
      </c>
      <c r="N164" s="101">
        <f>N168+N171+N188+N174+N183</f>
        <v>903</v>
      </c>
      <c r="O164" s="101">
        <f>O168+O171+O188+O174</f>
        <v>1044</v>
      </c>
      <c r="P164" s="101">
        <f>P168+P171+P188+P174</f>
        <v>939</v>
      </c>
      <c r="Q164" s="101">
        <f>Q168+Q188+Q183+Q171</f>
        <v>5529</v>
      </c>
      <c r="R164" s="101">
        <f>R168+R171+R188+R174</f>
        <v>234</v>
      </c>
      <c r="S164" s="101">
        <f>S168+S171+S188+S174+S183</f>
        <v>1065.3</v>
      </c>
      <c r="T164" s="101">
        <f>T168+T171+T188+T174</f>
        <v>1069</v>
      </c>
      <c r="U164" s="101">
        <f>U168+U171+U188+U174</f>
        <v>131</v>
      </c>
      <c r="V164" s="101">
        <f>V168+V171+V188+V174</f>
        <v>650</v>
      </c>
      <c r="W164" s="101">
        <f t="shared" ref="W164:AF164" si="93">W168+W171+W188+W174+W177+W183</f>
        <v>1189</v>
      </c>
      <c r="X164" s="101">
        <f t="shared" si="93"/>
        <v>4479</v>
      </c>
      <c r="Y164" s="101">
        <f t="shared" si="93"/>
        <v>525.5</v>
      </c>
      <c r="Z164" s="101">
        <f t="shared" si="93"/>
        <v>1005.6</v>
      </c>
      <c r="AA164" s="101">
        <f t="shared" si="93"/>
        <v>913</v>
      </c>
      <c r="AB164" s="101">
        <f t="shared" si="93"/>
        <v>1353</v>
      </c>
      <c r="AC164" s="101">
        <f t="shared" si="93"/>
        <v>522</v>
      </c>
      <c r="AD164" s="101">
        <f t="shared" si="93"/>
        <v>1453</v>
      </c>
      <c r="AE164" s="101">
        <f t="shared" si="93"/>
        <v>1377</v>
      </c>
      <c r="AF164" s="101">
        <f t="shared" si="93"/>
        <v>175</v>
      </c>
      <c r="AJ164" s="120"/>
      <c r="AK164" s="120"/>
    </row>
    <row r="165" spans="1:37" s="12" customFormat="1" ht="31.5" hidden="1" customHeight="1" x14ac:dyDescent="0.2">
      <c r="A165" s="93" t="s">
        <v>205</v>
      </c>
      <c r="B165" s="93"/>
      <c r="C165" s="93"/>
      <c r="D165" s="93"/>
      <c r="E165" s="93"/>
      <c r="F165" s="93"/>
      <c r="G165" s="93"/>
      <c r="H165" s="97">
        <f>H169+H172+H189</f>
        <v>10047</v>
      </c>
      <c r="I165" s="97">
        <f>I169+I172+I189+I175+I184</f>
        <v>40079.049999999996</v>
      </c>
      <c r="J165" s="15">
        <f>I165/H165</f>
        <v>3.9891559669553098</v>
      </c>
      <c r="K165" s="15"/>
      <c r="L165" s="53">
        <f t="shared" ref="L165:AF165" si="94">L169+L172+L175+L189+L178+L184</f>
        <v>8117</v>
      </c>
      <c r="M165" s="53">
        <f t="shared" si="94"/>
        <v>526</v>
      </c>
      <c r="N165" s="53">
        <f t="shared" si="94"/>
        <v>1341</v>
      </c>
      <c r="O165" s="53">
        <f t="shared" si="94"/>
        <v>1326</v>
      </c>
      <c r="P165" s="53">
        <f t="shared" si="94"/>
        <v>820.7</v>
      </c>
      <c r="Q165" s="53">
        <f>Q169+Q172+Q175+Q189+Q178+Q184</f>
        <v>4881</v>
      </c>
      <c r="R165" s="53">
        <f t="shared" si="94"/>
        <v>671</v>
      </c>
      <c r="S165" s="53">
        <f t="shared" si="94"/>
        <v>1632</v>
      </c>
      <c r="T165" s="53">
        <f t="shared" si="94"/>
        <v>1046</v>
      </c>
      <c r="U165" s="53">
        <f t="shared" si="94"/>
        <v>79</v>
      </c>
      <c r="V165" s="53">
        <f t="shared" si="94"/>
        <v>735</v>
      </c>
      <c r="W165" s="53">
        <f t="shared" si="94"/>
        <v>1697</v>
      </c>
      <c r="X165" s="53">
        <f t="shared" si="94"/>
        <v>5598</v>
      </c>
      <c r="Y165" s="53">
        <f t="shared" si="94"/>
        <v>532.65000000000009</v>
      </c>
      <c r="Z165" s="53">
        <f t="shared" si="94"/>
        <v>2262.6999999999998</v>
      </c>
      <c r="AA165" s="53">
        <f t="shared" si="94"/>
        <v>813</v>
      </c>
      <c r="AB165" s="53">
        <f t="shared" si="94"/>
        <v>2815</v>
      </c>
      <c r="AC165" s="53">
        <f t="shared" si="94"/>
        <v>522</v>
      </c>
      <c r="AD165" s="53">
        <f t="shared" si="94"/>
        <v>1741</v>
      </c>
      <c r="AE165" s="53">
        <f t="shared" si="94"/>
        <v>2605</v>
      </c>
      <c r="AF165" s="53">
        <f t="shared" si="94"/>
        <v>403</v>
      </c>
      <c r="AJ165" s="120"/>
      <c r="AK165" s="120"/>
    </row>
    <row r="166" spans="1:37" s="12" customFormat="1" ht="30" hidden="1" customHeight="1" x14ac:dyDescent="0.2">
      <c r="A166" s="31" t="s">
        <v>96</v>
      </c>
      <c r="B166" s="31"/>
      <c r="C166" s="31"/>
      <c r="D166" s="31"/>
      <c r="E166" s="31"/>
      <c r="F166" s="31"/>
      <c r="G166" s="31"/>
      <c r="H166" s="55">
        <f>H165/H164*10</f>
        <v>6.8641114982578397</v>
      </c>
      <c r="I166" s="55">
        <f>I165/I164*10</f>
        <v>12.923556383898054</v>
      </c>
      <c r="J166" s="15">
        <f>I166/H166</f>
        <v>1.882771919887686</v>
      </c>
      <c r="K166" s="15"/>
      <c r="L166" s="54">
        <f t="shared" ref="L166:AE166" si="95">L165/L164*10</f>
        <v>13.64201680672269</v>
      </c>
      <c r="M166" s="54">
        <f t="shared" si="95"/>
        <v>17.30263157894737</v>
      </c>
      <c r="N166" s="54">
        <f t="shared" si="95"/>
        <v>14.850498338870432</v>
      </c>
      <c r="O166" s="54">
        <f t="shared" si="95"/>
        <v>12.701149425287356</v>
      </c>
      <c r="P166" s="54">
        <f t="shared" si="95"/>
        <v>8.7401490947816836</v>
      </c>
      <c r="Q166" s="54">
        <f t="shared" si="95"/>
        <v>8.8279978296256107</v>
      </c>
      <c r="R166" s="54">
        <f t="shared" si="95"/>
        <v>28.675213675213676</v>
      </c>
      <c r="S166" s="54">
        <f t="shared" si="95"/>
        <v>15.319628273725712</v>
      </c>
      <c r="T166" s="54">
        <f t="shared" si="95"/>
        <v>9.7848456501403174</v>
      </c>
      <c r="U166" s="54">
        <f t="shared" si="95"/>
        <v>6.0305343511450378</v>
      </c>
      <c r="V166" s="54">
        <f t="shared" si="95"/>
        <v>11.307692307692307</v>
      </c>
      <c r="W166" s="54">
        <f t="shared" si="95"/>
        <v>14.272497897392766</v>
      </c>
      <c r="X166" s="54">
        <f t="shared" si="95"/>
        <v>12.498325519089082</v>
      </c>
      <c r="Y166" s="54">
        <f t="shared" si="95"/>
        <v>10.136060894386301</v>
      </c>
      <c r="Z166" s="54">
        <f t="shared" si="95"/>
        <v>22.500994431185362</v>
      </c>
      <c r="AA166" s="54">
        <f t="shared" si="95"/>
        <v>8.904709748083242</v>
      </c>
      <c r="AB166" s="54">
        <f t="shared" si="95"/>
        <v>20.805617147080561</v>
      </c>
      <c r="AC166" s="54">
        <f t="shared" si="95"/>
        <v>10</v>
      </c>
      <c r="AD166" s="54">
        <f t="shared" si="95"/>
        <v>11.982105987611838</v>
      </c>
      <c r="AE166" s="54">
        <f t="shared" si="95"/>
        <v>18.917937545388526</v>
      </c>
      <c r="AF166" s="54">
        <f t="shared" ref="AF166" si="96">AF165/AF164*10</f>
        <v>23.028571428571428</v>
      </c>
      <c r="AJ166" s="120"/>
      <c r="AK166" s="120"/>
    </row>
    <row r="167" spans="1:37" s="12" customFormat="1" ht="30" hidden="1" customHeight="1" x14ac:dyDescent="0.2">
      <c r="A167" s="13" t="s">
        <v>94</v>
      </c>
      <c r="B167" s="13"/>
      <c r="C167" s="13"/>
      <c r="D167" s="13"/>
      <c r="E167" s="13"/>
      <c r="F167" s="13"/>
      <c r="G167" s="13"/>
      <c r="H167" s="55"/>
      <c r="I167" s="55">
        <f>SUM(L167:AF167)</f>
        <v>3788.1</v>
      </c>
      <c r="J167" s="15"/>
      <c r="K167" s="15"/>
      <c r="L167" s="54">
        <f t="shared" ref="L167:AB167" si="97">L163-L164</f>
        <v>500</v>
      </c>
      <c r="M167" s="54">
        <f t="shared" si="97"/>
        <v>275</v>
      </c>
      <c r="N167" s="54">
        <f>N163-N164</f>
        <v>259.59999999999991</v>
      </c>
      <c r="O167" s="54">
        <f>O163-O164</f>
        <v>0</v>
      </c>
      <c r="P167" s="54">
        <f t="shared" si="97"/>
        <v>50</v>
      </c>
      <c r="Q167" s="54">
        <f t="shared" si="97"/>
        <v>24</v>
      </c>
      <c r="R167" s="54">
        <f t="shared" si="97"/>
        <v>160</v>
      </c>
      <c r="S167" s="54">
        <f t="shared" si="97"/>
        <v>415</v>
      </c>
      <c r="T167" s="54">
        <f t="shared" si="97"/>
        <v>0</v>
      </c>
      <c r="U167" s="54">
        <f t="shared" si="97"/>
        <v>87</v>
      </c>
      <c r="V167" s="54">
        <f t="shared" si="97"/>
        <v>0</v>
      </c>
      <c r="W167" s="54">
        <f t="shared" si="97"/>
        <v>0</v>
      </c>
      <c r="X167" s="54">
        <f t="shared" si="97"/>
        <v>799</v>
      </c>
      <c r="Y167" s="54">
        <f>Y163-Y164</f>
        <v>0</v>
      </c>
      <c r="Z167" s="54">
        <f t="shared" si="97"/>
        <v>0</v>
      </c>
      <c r="AA167" s="54">
        <f t="shared" si="97"/>
        <v>261.5</v>
      </c>
      <c r="AB167" s="54">
        <f t="shared" si="97"/>
        <v>902</v>
      </c>
      <c r="AC167" s="54">
        <f>AC160-AC164</f>
        <v>0</v>
      </c>
      <c r="AD167" s="54">
        <f>AD163-AD164</f>
        <v>0</v>
      </c>
      <c r="AE167" s="54">
        <f>AE163-AE164</f>
        <v>0</v>
      </c>
      <c r="AF167" s="54">
        <f>AF163-AF164</f>
        <v>55</v>
      </c>
      <c r="AG167" s="103"/>
      <c r="AJ167" s="120"/>
      <c r="AK167" s="120"/>
    </row>
    <row r="168" spans="1:37" s="96" customFormat="1" ht="30" hidden="1" customHeight="1" x14ac:dyDescent="0.2">
      <c r="A168" s="51" t="s">
        <v>109</v>
      </c>
      <c r="B168" s="51"/>
      <c r="C168" s="51"/>
      <c r="D168" s="51"/>
      <c r="E168" s="51"/>
      <c r="F168" s="51"/>
      <c r="G168" s="51"/>
      <c r="H168" s="27">
        <v>8315</v>
      </c>
      <c r="I168" s="27">
        <f>SUM(L168:AF168)</f>
        <v>14969.3</v>
      </c>
      <c r="J168" s="15">
        <f t="shared" ref="J168:J186" si="98">I168/H168</f>
        <v>1.8002766085387854</v>
      </c>
      <c r="K168" s="15"/>
      <c r="L168" s="35">
        <v>4891</v>
      </c>
      <c r="M168" s="35">
        <v>120</v>
      </c>
      <c r="N168" s="35">
        <v>200</v>
      </c>
      <c r="O168" s="35">
        <v>100</v>
      </c>
      <c r="P168" s="35">
        <v>70</v>
      </c>
      <c r="Q168" s="35">
        <v>2152</v>
      </c>
      <c r="R168" s="35">
        <v>120</v>
      </c>
      <c r="S168" s="35">
        <v>170.3</v>
      </c>
      <c r="T168" s="35"/>
      <c r="U168" s="35"/>
      <c r="V168" s="35">
        <v>650</v>
      </c>
      <c r="W168" s="35">
        <v>962</v>
      </c>
      <c r="X168" s="35">
        <v>1622</v>
      </c>
      <c r="Y168" s="35">
        <v>271</v>
      </c>
      <c r="Z168" s="35">
        <v>700</v>
      </c>
      <c r="AA168" s="35"/>
      <c r="AB168" s="35">
        <v>170</v>
      </c>
      <c r="AC168" s="35">
        <v>522</v>
      </c>
      <c r="AD168" s="35">
        <v>1132</v>
      </c>
      <c r="AE168" s="35">
        <v>1117</v>
      </c>
      <c r="AF168" s="35"/>
      <c r="AJ168" s="120"/>
      <c r="AK168" s="120"/>
    </row>
    <row r="169" spans="1:37" s="12" customFormat="1" ht="30" hidden="1" customHeight="1" x14ac:dyDescent="0.2">
      <c r="A169" s="93" t="s">
        <v>110</v>
      </c>
      <c r="B169" s="93"/>
      <c r="C169" s="93"/>
      <c r="D169" s="93"/>
      <c r="E169" s="93"/>
      <c r="F169" s="93"/>
      <c r="G169" s="93"/>
      <c r="H169" s="23">
        <v>7284</v>
      </c>
      <c r="I169" s="23">
        <f>SUM(L169:AF169)</f>
        <v>21911</v>
      </c>
      <c r="J169" s="15">
        <f t="shared" si="98"/>
        <v>3.0080999450851182</v>
      </c>
      <c r="K169" s="15"/>
      <c r="L169" s="90">
        <v>6857</v>
      </c>
      <c r="M169" s="88">
        <v>336</v>
      </c>
      <c r="N169" s="88">
        <v>205</v>
      </c>
      <c r="O169" s="88">
        <v>100</v>
      </c>
      <c r="P169" s="88">
        <v>42</v>
      </c>
      <c r="Q169" s="88">
        <v>1722</v>
      </c>
      <c r="R169" s="88">
        <v>216</v>
      </c>
      <c r="S169" s="95">
        <v>158</v>
      </c>
      <c r="T169" s="95"/>
      <c r="U169" s="94"/>
      <c r="V169" s="90">
        <v>735</v>
      </c>
      <c r="W169" s="90">
        <v>1450</v>
      </c>
      <c r="X169" s="95">
        <v>3309</v>
      </c>
      <c r="Y169" s="95">
        <v>298</v>
      </c>
      <c r="Z169" s="95">
        <v>2000</v>
      </c>
      <c r="AA169" s="95"/>
      <c r="AB169" s="95">
        <v>238</v>
      </c>
      <c r="AC169" s="95">
        <v>522</v>
      </c>
      <c r="AD169" s="95">
        <v>1508</v>
      </c>
      <c r="AE169" s="95">
        <v>2215</v>
      </c>
      <c r="AF169" s="94"/>
      <c r="AJ169" s="120"/>
      <c r="AK169" s="120"/>
    </row>
    <row r="170" spans="1:37" s="12" customFormat="1" ht="30" hidden="1" customHeight="1" x14ac:dyDescent="0.2">
      <c r="A170" s="31" t="s">
        <v>96</v>
      </c>
      <c r="B170" s="31"/>
      <c r="C170" s="31"/>
      <c r="D170" s="31"/>
      <c r="E170" s="31"/>
      <c r="F170" s="31"/>
      <c r="G170" s="31"/>
      <c r="H170" s="49">
        <f>H169/H168*10</f>
        <v>8.7600721587492476</v>
      </c>
      <c r="I170" s="49">
        <f>I169/I168*10</f>
        <v>14.637290988890596</v>
      </c>
      <c r="J170" s="15">
        <f t="shared" si="98"/>
        <v>1.6709098650827199</v>
      </c>
      <c r="K170" s="15"/>
      <c r="L170" s="54">
        <f t="shared" ref="L170:M170" si="99">L169/L168*10</f>
        <v>14.019627887957473</v>
      </c>
      <c r="M170" s="54">
        <f t="shared" si="99"/>
        <v>28</v>
      </c>
      <c r="N170" s="54">
        <f t="shared" ref="N170:Q170" si="100">N169/N168*10</f>
        <v>10.25</v>
      </c>
      <c r="O170" s="54">
        <f t="shared" si="100"/>
        <v>10</v>
      </c>
      <c r="P170" s="54">
        <f t="shared" si="100"/>
        <v>6</v>
      </c>
      <c r="Q170" s="54">
        <f t="shared" si="100"/>
        <v>8.0018587360594786</v>
      </c>
      <c r="R170" s="54">
        <f t="shared" ref="R170:S170" si="101">R169/R168*10</f>
        <v>18</v>
      </c>
      <c r="S170" s="54">
        <f t="shared" si="101"/>
        <v>9.2777451556077501</v>
      </c>
      <c r="T170" s="54"/>
      <c r="U170" s="54"/>
      <c r="V170" s="54">
        <f>V169/V168*10</f>
        <v>11.307692307692307</v>
      </c>
      <c r="W170" s="54">
        <f>W169/W168*10</f>
        <v>15.072765072765073</v>
      </c>
      <c r="X170" s="54">
        <f>X169/X168*10</f>
        <v>20.400739827373613</v>
      </c>
      <c r="Y170" s="54">
        <f>Y169/Y168*10</f>
        <v>10.99630996309963</v>
      </c>
      <c r="Z170" s="54">
        <f t="shared" ref="Z170" si="102">Z169/Z168*10</f>
        <v>28.571428571428573</v>
      </c>
      <c r="AA170" s="54"/>
      <c r="AB170" s="54">
        <f t="shared" ref="AB170:AE170" si="103">AB169/AB168*10</f>
        <v>14</v>
      </c>
      <c r="AC170" s="54">
        <f t="shared" si="103"/>
        <v>10</v>
      </c>
      <c r="AD170" s="54">
        <f t="shared" si="103"/>
        <v>13.32155477031802</v>
      </c>
      <c r="AE170" s="54">
        <f t="shared" si="103"/>
        <v>19.829901521933749</v>
      </c>
      <c r="AF170" s="26"/>
      <c r="AJ170" s="120"/>
      <c r="AK170" s="120"/>
    </row>
    <row r="171" spans="1:37" s="12" customFormat="1" ht="30" hidden="1" customHeight="1" x14ac:dyDescent="0.2">
      <c r="A171" s="51" t="s">
        <v>175</v>
      </c>
      <c r="B171" s="51"/>
      <c r="C171" s="51"/>
      <c r="D171" s="51"/>
      <c r="E171" s="51"/>
      <c r="F171" s="51"/>
      <c r="G171" s="51"/>
      <c r="H171" s="27">
        <v>4088</v>
      </c>
      <c r="I171" s="27">
        <f>SUM(L171:AF171)</f>
        <v>5054</v>
      </c>
      <c r="J171" s="15">
        <f t="shared" si="98"/>
        <v>1.2363013698630136</v>
      </c>
      <c r="K171" s="15"/>
      <c r="L171" s="35"/>
      <c r="M171" s="35">
        <v>134</v>
      </c>
      <c r="N171" s="35"/>
      <c r="O171" s="35">
        <v>757</v>
      </c>
      <c r="P171" s="35">
        <v>581</v>
      </c>
      <c r="Q171" s="35">
        <v>1413</v>
      </c>
      <c r="R171" s="35">
        <v>114</v>
      </c>
      <c r="S171" s="35"/>
      <c r="T171" s="35">
        <v>1069</v>
      </c>
      <c r="U171" s="35">
        <v>129</v>
      </c>
      <c r="V171" s="35"/>
      <c r="W171" s="35">
        <v>17</v>
      </c>
      <c r="X171" s="35">
        <v>110</v>
      </c>
      <c r="Y171" s="35">
        <v>30</v>
      </c>
      <c r="Z171" s="35"/>
      <c r="AA171" s="26">
        <v>700</v>
      </c>
      <c r="AB171" s="35"/>
      <c r="AC171" s="35"/>
      <c r="AD171" s="35"/>
      <c r="AE171" s="35"/>
      <c r="AF171" s="35"/>
      <c r="AJ171" s="120"/>
      <c r="AK171" s="120"/>
    </row>
    <row r="172" spans="1:37" s="12" customFormat="1" ht="30" hidden="1" customHeight="1" x14ac:dyDescent="0.2">
      <c r="A172" s="31" t="s">
        <v>176</v>
      </c>
      <c r="B172" s="31"/>
      <c r="C172" s="31"/>
      <c r="D172" s="31"/>
      <c r="E172" s="31"/>
      <c r="F172" s="31"/>
      <c r="G172" s="31"/>
      <c r="H172" s="27">
        <v>2763</v>
      </c>
      <c r="I172" s="27">
        <f>SUM(L172:AF172)</f>
        <v>4341.1000000000004</v>
      </c>
      <c r="J172" s="15">
        <f t="shared" si="98"/>
        <v>1.5711545421643143</v>
      </c>
      <c r="K172" s="15"/>
      <c r="L172" s="35"/>
      <c r="M172" s="26">
        <v>134</v>
      </c>
      <c r="N172" s="26"/>
      <c r="O172" s="26">
        <v>1025</v>
      </c>
      <c r="P172" s="26">
        <v>379</v>
      </c>
      <c r="Q172" s="26">
        <v>1102</v>
      </c>
      <c r="R172" s="26">
        <v>110</v>
      </c>
      <c r="S172" s="36"/>
      <c r="T172" s="36">
        <v>1046</v>
      </c>
      <c r="U172" s="26">
        <v>77</v>
      </c>
      <c r="V172" s="34"/>
      <c r="W172" s="36">
        <v>17</v>
      </c>
      <c r="X172" s="36">
        <v>11</v>
      </c>
      <c r="Y172" s="36">
        <v>20.100000000000001</v>
      </c>
      <c r="Z172" s="36"/>
      <c r="AA172" s="26">
        <v>420</v>
      </c>
      <c r="AB172" s="34"/>
      <c r="AC172" s="36"/>
      <c r="AD172" s="34"/>
      <c r="AE172" s="36"/>
      <c r="AF172" s="34"/>
      <c r="AJ172" s="120"/>
      <c r="AK172" s="120"/>
    </row>
    <row r="173" spans="1:37" s="12" customFormat="1" ht="30" hidden="1" customHeight="1" x14ac:dyDescent="0.2">
      <c r="A173" s="31" t="s">
        <v>96</v>
      </c>
      <c r="B173" s="31"/>
      <c r="C173" s="31"/>
      <c r="D173" s="31"/>
      <c r="E173" s="31"/>
      <c r="F173" s="31"/>
      <c r="G173" s="31"/>
      <c r="H173" s="49">
        <f>H172/H171*10</f>
        <v>6.7588062622309195</v>
      </c>
      <c r="I173" s="49">
        <f>I172/I171*10</f>
        <v>8.5894341115947768</v>
      </c>
      <c r="J173" s="15">
        <f t="shared" si="98"/>
        <v>1.2708507654071461</v>
      </c>
      <c r="K173" s="15"/>
      <c r="L173" s="50"/>
      <c r="M173" s="50">
        <f t="shared" ref="M173" si="104">M172/M171*10</f>
        <v>10</v>
      </c>
      <c r="N173" s="50"/>
      <c r="O173" s="50">
        <f>O172/O171*10</f>
        <v>13.540290620871861</v>
      </c>
      <c r="P173" s="50">
        <f>P172/P171*10</f>
        <v>6.5232358003442332</v>
      </c>
      <c r="Q173" s="50">
        <f t="shared" ref="Q173" si="105">Q172/Q171*10</f>
        <v>7.799009200283086</v>
      </c>
      <c r="R173" s="50">
        <f t="shared" ref="R173:T173" si="106">R172/R171*10</f>
        <v>9.6491228070175445</v>
      </c>
      <c r="S173" s="50"/>
      <c r="T173" s="50">
        <f t="shared" si="106"/>
        <v>9.7848456501403174</v>
      </c>
      <c r="U173" s="50">
        <f t="shared" ref="U173:X173" si="107">U172/U171*10</f>
        <v>5.9689922480620154</v>
      </c>
      <c r="V173" s="50"/>
      <c r="W173" s="50">
        <f t="shared" si="107"/>
        <v>10</v>
      </c>
      <c r="X173" s="50">
        <f t="shared" si="107"/>
        <v>1</v>
      </c>
      <c r="Y173" s="50">
        <f>Y172/Y171*10</f>
        <v>6.7</v>
      </c>
      <c r="Z173" s="50"/>
      <c r="AA173" s="50">
        <f t="shared" ref="AA173" si="108">AA172/AA171*10</f>
        <v>6</v>
      </c>
      <c r="AB173" s="50"/>
      <c r="AC173" s="50"/>
      <c r="AD173" s="50"/>
      <c r="AE173" s="50"/>
      <c r="AF173" s="26"/>
      <c r="AJ173" s="120"/>
      <c r="AK173" s="120"/>
    </row>
    <row r="174" spans="1:37" s="12" customFormat="1" ht="30" hidden="1" customHeight="1" x14ac:dyDescent="0.2">
      <c r="A174" s="51" t="s">
        <v>201</v>
      </c>
      <c r="B174" s="51"/>
      <c r="C174" s="51"/>
      <c r="D174" s="51"/>
      <c r="E174" s="51"/>
      <c r="F174" s="51"/>
      <c r="G174" s="51"/>
      <c r="H174" s="49">
        <v>243</v>
      </c>
      <c r="I174" s="49">
        <f>SUM(L174:AF174)</f>
        <v>1183.0999999999999</v>
      </c>
      <c r="J174" s="15">
        <f t="shared" si="98"/>
        <v>4.8687242798353907</v>
      </c>
      <c r="K174" s="15"/>
      <c r="L174" s="50"/>
      <c r="M174" s="50">
        <v>10</v>
      </c>
      <c r="N174" s="50">
        <v>400</v>
      </c>
      <c r="O174" s="50"/>
      <c r="P174" s="26">
        <v>50</v>
      </c>
      <c r="Q174" s="50"/>
      <c r="R174" s="50"/>
      <c r="S174" s="50"/>
      <c r="T174" s="50"/>
      <c r="U174" s="50">
        <v>2</v>
      </c>
      <c r="V174" s="50"/>
      <c r="W174" s="50"/>
      <c r="X174" s="50">
        <v>162</v>
      </c>
      <c r="Y174" s="50">
        <v>89.5</v>
      </c>
      <c r="Z174" s="26">
        <v>105.6</v>
      </c>
      <c r="AA174" s="26">
        <v>110</v>
      </c>
      <c r="AB174" s="26">
        <v>254</v>
      </c>
      <c r="AC174" s="50"/>
      <c r="AD174" s="50"/>
      <c r="AE174" s="50"/>
      <c r="AF174" s="26"/>
      <c r="AJ174" s="120"/>
      <c r="AK174" s="120"/>
    </row>
    <row r="175" spans="1:37" s="12" customFormat="1" ht="30" hidden="1" customHeight="1" x14ac:dyDescent="0.2">
      <c r="A175" s="31" t="s">
        <v>202</v>
      </c>
      <c r="B175" s="31"/>
      <c r="C175" s="31"/>
      <c r="D175" s="31"/>
      <c r="E175" s="31"/>
      <c r="F175" s="31"/>
      <c r="G175" s="31"/>
      <c r="H175" s="49">
        <v>419</v>
      </c>
      <c r="I175" s="49">
        <f>SUM(L175:AF175)</f>
        <v>2071.9499999999998</v>
      </c>
      <c r="J175" s="15">
        <f t="shared" si="98"/>
        <v>4.9449880668257755</v>
      </c>
      <c r="K175" s="15"/>
      <c r="L175" s="50"/>
      <c r="M175" s="50">
        <v>16</v>
      </c>
      <c r="N175" s="50">
        <v>720</v>
      </c>
      <c r="O175" s="50"/>
      <c r="P175" s="50">
        <v>26.7</v>
      </c>
      <c r="Q175" s="50"/>
      <c r="R175" s="50"/>
      <c r="S175" s="50"/>
      <c r="T175" s="50"/>
      <c r="U175" s="50">
        <v>2</v>
      </c>
      <c r="V175" s="50"/>
      <c r="W175" s="50"/>
      <c r="X175" s="50">
        <v>241</v>
      </c>
      <c r="Y175" s="50">
        <v>80.55</v>
      </c>
      <c r="Z175" s="26">
        <v>162.69999999999999</v>
      </c>
      <c r="AA175" s="26">
        <v>290</v>
      </c>
      <c r="AB175" s="26">
        <v>533</v>
      </c>
      <c r="AC175" s="50"/>
      <c r="AD175" s="50"/>
      <c r="AE175" s="50"/>
      <c r="AF175" s="26"/>
      <c r="AJ175" s="120"/>
      <c r="AK175" s="120"/>
    </row>
    <row r="176" spans="1:37" s="12" customFormat="1" ht="30" hidden="1" customHeight="1" x14ac:dyDescent="0.2">
      <c r="A176" s="31" t="s">
        <v>96</v>
      </c>
      <c r="B176" s="31"/>
      <c r="C176" s="31"/>
      <c r="D176" s="31"/>
      <c r="E176" s="31"/>
      <c r="F176" s="31"/>
      <c r="G176" s="31"/>
      <c r="H176" s="49">
        <v>22.3</v>
      </c>
      <c r="I176" s="49">
        <f>I175/I174*10</f>
        <v>17.512889865607303</v>
      </c>
      <c r="J176" s="15">
        <f t="shared" si="98"/>
        <v>0.78533138410795078</v>
      </c>
      <c r="K176" s="15"/>
      <c r="L176" s="50"/>
      <c r="M176" s="50">
        <f t="shared" ref="M176:N176" si="109">M175/M174*10</f>
        <v>16</v>
      </c>
      <c r="N176" s="50">
        <f t="shared" si="109"/>
        <v>18</v>
      </c>
      <c r="O176" s="50"/>
      <c r="P176" s="50">
        <f t="shared" ref="P176" si="110">P175/P174*10</f>
        <v>5.34</v>
      </c>
      <c r="Q176" s="50"/>
      <c r="R176" s="50"/>
      <c r="S176" s="50"/>
      <c r="T176" s="50"/>
      <c r="U176" s="50">
        <f t="shared" ref="U176" si="111">U175/U174*10</f>
        <v>10</v>
      </c>
      <c r="V176" s="50"/>
      <c r="W176" s="50"/>
      <c r="X176" s="50">
        <f>X175/X174*10</f>
        <v>14.876543209876543</v>
      </c>
      <c r="Y176" s="50">
        <f>Y175/Y174*10</f>
        <v>9</v>
      </c>
      <c r="Z176" s="50">
        <f>Z175/Z174*10</f>
        <v>15.407196969696971</v>
      </c>
      <c r="AA176" s="50">
        <f>AA175/AA174*10</f>
        <v>26.363636363636363</v>
      </c>
      <c r="AB176" s="50">
        <f>AB175/AB174*10</f>
        <v>20.984251968503933</v>
      </c>
      <c r="AC176" s="50"/>
      <c r="AD176" s="50"/>
      <c r="AE176" s="50"/>
      <c r="AF176" s="26"/>
      <c r="AJ176" s="120"/>
      <c r="AK176" s="120"/>
    </row>
    <row r="177" spans="1:37" s="12" customFormat="1" ht="30" hidden="1" customHeight="1" x14ac:dyDescent="0.2">
      <c r="A177" s="51" t="s">
        <v>171</v>
      </c>
      <c r="B177" s="51"/>
      <c r="C177" s="51"/>
      <c r="D177" s="51"/>
      <c r="E177" s="51"/>
      <c r="F177" s="51"/>
      <c r="G177" s="51"/>
      <c r="H177" s="27">
        <v>75</v>
      </c>
      <c r="I177" s="27">
        <f>SUM(L177:AF177)</f>
        <v>58</v>
      </c>
      <c r="J177" s="15">
        <f t="shared" si="98"/>
        <v>0.77333333333333332</v>
      </c>
      <c r="K177" s="1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>
        <v>58</v>
      </c>
      <c r="Y177" s="35"/>
      <c r="Z177" s="35"/>
      <c r="AA177" s="35"/>
      <c r="AB177" s="35"/>
      <c r="AC177" s="35"/>
      <c r="AD177" s="35"/>
      <c r="AE177" s="35"/>
      <c r="AF177" s="35"/>
      <c r="AJ177" s="120"/>
      <c r="AK177" s="120"/>
    </row>
    <row r="178" spans="1:37" s="12" customFormat="1" ht="30" hidden="1" customHeight="1" x14ac:dyDescent="0.2">
      <c r="A178" s="31" t="s">
        <v>172</v>
      </c>
      <c r="B178" s="31"/>
      <c r="C178" s="31"/>
      <c r="D178" s="31"/>
      <c r="E178" s="31"/>
      <c r="F178" s="31"/>
      <c r="G178" s="31"/>
      <c r="H178" s="27">
        <v>83</v>
      </c>
      <c r="I178" s="27">
        <f>SUM(L178:AF178)</f>
        <v>85</v>
      </c>
      <c r="J178" s="15">
        <f t="shared" si="98"/>
        <v>1.0240963855421688</v>
      </c>
      <c r="K178" s="15"/>
      <c r="L178" s="35"/>
      <c r="M178" s="34"/>
      <c r="N178" s="54"/>
      <c r="O178" s="34"/>
      <c r="P178" s="34"/>
      <c r="Q178" s="34"/>
      <c r="R178" s="36"/>
      <c r="S178" s="36"/>
      <c r="T178" s="36"/>
      <c r="U178" s="34"/>
      <c r="V178" s="34"/>
      <c r="W178" s="34"/>
      <c r="X178" s="36">
        <v>85</v>
      </c>
      <c r="Y178" s="36"/>
      <c r="Z178" s="36"/>
      <c r="AA178" s="36"/>
      <c r="AB178" s="34"/>
      <c r="AC178" s="36"/>
      <c r="AD178" s="34"/>
      <c r="AE178" s="36"/>
      <c r="AF178" s="34"/>
      <c r="AJ178" s="120"/>
      <c r="AK178" s="120"/>
    </row>
    <row r="179" spans="1:37" s="12" customFormat="1" ht="30" hidden="1" customHeight="1" x14ac:dyDescent="0.2">
      <c r="A179" s="31" t="s">
        <v>96</v>
      </c>
      <c r="B179" s="31"/>
      <c r="C179" s="31"/>
      <c r="D179" s="31"/>
      <c r="E179" s="31"/>
      <c r="F179" s="31"/>
      <c r="G179" s="31"/>
      <c r="H179" s="49">
        <f>H178/H177*10</f>
        <v>11.066666666666666</v>
      </c>
      <c r="I179" s="49">
        <f>I178/I177*10</f>
        <v>14.655172413793103</v>
      </c>
      <c r="J179" s="15">
        <f t="shared" si="98"/>
        <v>1.324262567511425</v>
      </c>
      <c r="K179" s="15"/>
      <c r="L179" s="50"/>
      <c r="M179" s="50"/>
      <c r="N179" s="50"/>
      <c r="O179" s="26"/>
      <c r="P179" s="26"/>
      <c r="Q179" s="26"/>
      <c r="R179" s="50"/>
      <c r="S179" s="50"/>
      <c r="T179" s="50"/>
      <c r="U179" s="26"/>
      <c r="V179" s="26"/>
      <c r="W179" s="26"/>
      <c r="X179" s="50">
        <f>X178/X177*10</f>
        <v>14.655172413793103</v>
      </c>
      <c r="Y179" s="50"/>
      <c r="Z179" s="50"/>
      <c r="AA179" s="50"/>
      <c r="AB179" s="26"/>
      <c r="AC179" s="50"/>
      <c r="AD179" s="50"/>
      <c r="AE179" s="50"/>
      <c r="AF179" s="26"/>
      <c r="AJ179" s="120"/>
      <c r="AK179" s="120"/>
    </row>
    <row r="180" spans="1:37" s="12" customFormat="1" ht="30" hidden="1" customHeight="1" outlineLevel="1" x14ac:dyDescent="0.2">
      <c r="A180" s="51" t="s">
        <v>211</v>
      </c>
      <c r="B180" s="51"/>
      <c r="C180" s="51"/>
      <c r="D180" s="51"/>
      <c r="E180" s="51"/>
      <c r="F180" s="51"/>
      <c r="G180" s="51"/>
      <c r="H180" s="27">
        <v>617</v>
      </c>
      <c r="I180" s="27">
        <f>SUM(L180:AF180)</f>
        <v>867</v>
      </c>
      <c r="J180" s="15">
        <f t="shared" si="98"/>
        <v>1.4051863857374391</v>
      </c>
      <c r="K180" s="15"/>
      <c r="L180" s="35"/>
      <c r="M180" s="35"/>
      <c r="N180" s="35">
        <v>417</v>
      </c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>
        <v>300</v>
      </c>
      <c r="AC180" s="35"/>
      <c r="AD180" s="35"/>
      <c r="AE180" s="35">
        <v>150</v>
      </c>
      <c r="AF180" s="35"/>
      <c r="AJ180" s="120"/>
      <c r="AK180" s="120"/>
    </row>
    <row r="181" spans="1:37" s="12" customFormat="1" ht="30" hidden="1" customHeight="1" outlineLevel="1" x14ac:dyDescent="0.2">
      <c r="A181" s="31" t="s">
        <v>111</v>
      </c>
      <c r="B181" s="31"/>
      <c r="C181" s="31"/>
      <c r="D181" s="31"/>
      <c r="E181" s="31"/>
      <c r="F181" s="31"/>
      <c r="G181" s="31"/>
      <c r="H181" s="27">
        <v>7275</v>
      </c>
      <c r="I181" s="27">
        <f>SUM(L181:AF181)</f>
        <v>26430</v>
      </c>
      <c r="J181" s="15">
        <f t="shared" si="98"/>
        <v>3.6329896907216495</v>
      </c>
      <c r="K181" s="15"/>
      <c r="L181" s="35"/>
      <c r="M181" s="35"/>
      <c r="N181" s="35">
        <v>11880</v>
      </c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>
        <v>9300</v>
      </c>
      <c r="AC181" s="35"/>
      <c r="AD181" s="35"/>
      <c r="AE181" s="35">
        <v>5250</v>
      </c>
      <c r="AF181" s="35"/>
      <c r="AJ181" s="120"/>
      <c r="AK181" s="120"/>
    </row>
    <row r="182" spans="1:37" s="12" customFormat="1" ht="30" hidden="1" customHeight="1" x14ac:dyDescent="0.2">
      <c r="A182" s="31" t="s">
        <v>96</v>
      </c>
      <c r="B182" s="31"/>
      <c r="C182" s="31"/>
      <c r="D182" s="31"/>
      <c r="E182" s="31"/>
      <c r="F182" s="31"/>
      <c r="G182" s="31"/>
      <c r="H182" s="55">
        <f>H181/H180*10</f>
        <v>117.90923824959481</v>
      </c>
      <c r="I182" s="55">
        <f>I181/I180*10</f>
        <v>304.84429065743944</v>
      </c>
      <c r="J182" s="15">
        <f t="shared" si="98"/>
        <v>2.5854148087373217</v>
      </c>
      <c r="K182" s="15"/>
      <c r="L182" s="54"/>
      <c r="M182" s="54"/>
      <c r="N182" s="54">
        <f t="shared" ref="N182" si="112">N181/N180*10</f>
        <v>284.89208633093529</v>
      </c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>
        <f>AB181/AB180*10</f>
        <v>310</v>
      </c>
      <c r="AC182" s="54"/>
      <c r="AD182" s="54"/>
      <c r="AE182" s="54">
        <f t="shared" ref="AE182" si="113">AE181/AE180*10</f>
        <v>350</v>
      </c>
      <c r="AF182" s="54"/>
      <c r="AJ182" s="120"/>
      <c r="AK182" s="120"/>
    </row>
    <row r="183" spans="1:37" s="12" customFormat="1" ht="30" hidden="1" customHeight="1" outlineLevel="1" x14ac:dyDescent="0.2">
      <c r="A183" s="51" t="s">
        <v>112</v>
      </c>
      <c r="B183" s="51"/>
      <c r="C183" s="51"/>
      <c r="D183" s="51"/>
      <c r="E183" s="51"/>
      <c r="F183" s="51"/>
      <c r="G183" s="51"/>
      <c r="H183" s="27">
        <v>1991</v>
      </c>
      <c r="I183" s="27">
        <f>SUM(L183:AF183)</f>
        <v>4867</v>
      </c>
      <c r="J183" s="15">
        <f t="shared" si="98"/>
        <v>2.4445002511300853</v>
      </c>
      <c r="K183" s="15"/>
      <c r="L183" s="35">
        <v>106</v>
      </c>
      <c r="M183" s="35"/>
      <c r="N183" s="35">
        <v>303</v>
      </c>
      <c r="O183" s="35"/>
      <c r="P183" s="35">
        <v>100</v>
      </c>
      <c r="Q183" s="35">
        <v>1884</v>
      </c>
      <c r="R183" s="35">
        <v>160</v>
      </c>
      <c r="S183" s="35">
        <v>895</v>
      </c>
      <c r="T183" s="35"/>
      <c r="U183" s="35"/>
      <c r="V183" s="35"/>
      <c r="W183" s="35"/>
      <c r="X183" s="35"/>
      <c r="Y183" s="35">
        <v>105</v>
      </c>
      <c r="Z183" s="35"/>
      <c r="AA183" s="35">
        <v>30</v>
      </c>
      <c r="AB183" s="35">
        <v>929</v>
      </c>
      <c r="AC183" s="35"/>
      <c r="AD183" s="35"/>
      <c r="AE183" s="35">
        <v>180</v>
      </c>
      <c r="AF183" s="35">
        <v>175</v>
      </c>
      <c r="AJ183" s="120"/>
      <c r="AK183" s="120"/>
    </row>
    <row r="184" spans="1:37" s="12" customFormat="1" ht="30" hidden="1" customHeight="1" outlineLevel="1" x14ac:dyDescent="0.2">
      <c r="A184" s="31" t="s">
        <v>113</v>
      </c>
      <c r="B184" s="31"/>
      <c r="C184" s="31"/>
      <c r="D184" s="31"/>
      <c r="E184" s="31"/>
      <c r="F184" s="31"/>
      <c r="G184" s="31"/>
      <c r="H184" s="27">
        <v>2807</v>
      </c>
      <c r="I184" s="27">
        <f>SUM(L184:AF184)</f>
        <v>7275</v>
      </c>
      <c r="J184" s="15">
        <f t="shared" si="98"/>
        <v>2.5917349483434271</v>
      </c>
      <c r="K184" s="15"/>
      <c r="L184" s="35">
        <v>212</v>
      </c>
      <c r="M184" s="35"/>
      <c r="N184" s="35">
        <v>416</v>
      </c>
      <c r="O184" s="35"/>
      <c r="P184" s="35">
        <v>138</v>
      </c>
      <c r="Q184" s="35">
        <v>1929</v>
      </c>
      <c r="R184" s="35">
        <v>345</v>
      </c>
      <c r="S184" s="35">
        <v>1474</v>
      </c>
      <c r="T184" s="35"/>
      <c r="U184" s="35"/>
      <c r="V184" s="35"/>
      <c r="W184" s="35"/>
      <c r="X184" s="35"/>
      <c r="Y184" s="35">
        <v>104</v>
      </c>
      <c r="Z184" s="35"/>
      <c r="AA184" s="35">
        <v>30</v>
      </c>
      <c r="AB184" s="35">
        <v>2044</v>
      </c>
      <c r="AC184" s="35"/>
      <c r="AD184" s="35"/>
      <c r="AE184" s="35">
        <v>180</v>
      </c>
      <c r="AF184" s="35">
        <v>403</v>
      </c>
      <c r="AJ184" s="120"/>
      <c r="AK184" s="120"/>
    </row>
    <row r="185" spans="1:37" s="12" customFormat="1" ht="30" hidden="1" customHeight="1" x14ac:dyDescent="0.2">
      <c r="A185" s="31" t="s">
        <v>96</v>
      </c>
      <c r="B185" s="31"/>
      <c r="C185" s="31"/>
      <c r="D185" s="31"/>
      <c r="E185" s="31"/>
      <c r="F185" s="31"/>
      <c r="G185" s="31"/>
      <c r="H185" s="55">
        <f>H184/H183*10</f>
        <v>14.098442993470616</v>
      </c>
      <c r="I185" s="55">
        <f>I184/I183*10</f>
        <v>14.947606328333675</v>
      </c>
      <c r="J185" s="15">
        <f t="shared" si="98"/>
        <v>1.0602310010585092</v>
      </c>
      <c r="K185" s="15"/>
      <c r="L185" s="54">
        <f t="shared" ref="L185:N185" si="114">L184/L183*10</f>
        <v>20</v>
      </c>
      <c r="M185" s="54"/>
      <c r="N185" s="54">
        <f t="shared" si="114"/>
        <v>13.729372937293729</v>
      </c>
      <c r="O185" s="54"/>
      <c r="P185" s="54">
        <f t="shared" ref="P185:S185" si="115">P184/P183*10</f>
        <v>13.799999999999999</v>
      </c>
      <c r="Q185" s="54">
        <f t="shared" si="115"/>
        <v>10.238853503184712</v>
      </c>
      <c r="R185" s="54">
        <f t="shared" si="115"/>
        <v>21.5625</v>
      </c>
      <c r="S185" s="54">
        <f t="shared" si="115"/>
        <v>16.46927374301676</v>
      </c>
      <c r="T185" s="54"/>
      <c r="U185" s="54"/>
      <c r="V185" s="54"/>
      <c r="W185" s="54"/>
      <c r="X185" s="54"/>
      <c r="Y185" s="54">
        <f t="shared" ref="Y185" si="116">Y184/Y183*10</f>
        <v>9.9047619047619051</v>
      </c>
      <c r="Z185" s="54"/>
      <c r="AA185" s="54">
        <f t="shared" ref="AA185:AB185" si="117">AA184/AA183*10</f>
        <v>10</v>
      </c>
      <c r="AB185" s="54">
        <f t="shared" si="117"/>
        <v>22.002152852529598</v>
      </c>
      <c r="AC185" s="54"/>
      <c r="AD185" s="54"/>
      <c r="AE185" s="54">
        <f>AE184/AE183*10</f>
        <v>10</v>
      </c>
      <c r="AF185" s="54">
        <f>AF184/AF183*10</f>
        <v>23.028571428571428</v>
      </c>
      <c r="AJ185" s="120"/>
      <c r="AK185" s="120"/>
    </row>
    <row r="186" spans="1:37" s="12" customFormat="1" ht="30" hidden="1" customHeight="1" x14ac:dyDescent="0.2">
      <c r="A186" s="51" t="s">
        <v>114</v>
      </c>
      <c r="B186" s="127"/>
      <c r="C186" s="127"/>
      <c r="D186" s="127"/>
      <c r="E186" s="127"/>
      <c r="F186" s="127"/>
      <c r="G186" s="127"/>
      <c r="H186" s="23">
        <v>10259</v>
      </c>
      <c r="I186" s="27">
        <f>SUM(L186:AF186)</f>
        <v>12695</v>
      </c>
      <c r="J186" s="15">
        <f t="shared" si="98"/>
        <v>1.2374500438639244</v>
      </c>
      <c r="K186" s="15"/>
      <c r="L186" s="35"/>
      <c r="M186" s="35">
        <v>346</v>
      </c>
      <c r="N186" s="35">
        <v>996</v>
      </c>
      <c r="O186" s="35">
        <v>993</v>
      </c>
      <c r="P186" s="35">
        <v>382</v>
      </c>
      <c r="Q186" s="35">
        <v>283</v>
      </c>
      <c r="R186" s="35"/>
      <c r="S186" s="35">
        <v>1260</v>
      </c>
      <c r="T186" s="35">
        <v>546</v>
      </c>
      <c r="U186" s="35">
        <v>540</v>
      </c>
      <c r="V186" s="35">
        <v>557</v>
      </c>
      <c r="W186" s="35">
        <v>791</v>
      </c>
      <c r="X186" s="35">
        <v>261</v>
      </c>
      <c r="Y186" s="35">
        <v>150</v>
      </c>
      <c r="Z186" s="35">
        <v>68</v>
      </c>
      <c r="AA186" s="35">
        <v>2203</v>
      </c>
      <c r="AB186" s="35">
        <v>581</v>
      </c>
      <c r="AC186" s="35"/>
      <c r="AD186" s="35">
        <v>470</v>
      </c>
      <c r="AE186" s="35">
        <v>1356</v>
      </c>
      <c r="AF186" s="35">
        <v>912</v>
      </c>
      <c r="AJ186" s="120"/>
      <c r="AK186" s="120"/>
    </row>
    <row r="187" spans="1:37" s="12" customFormat="1" ht="30" hidden="1" customHeight="1" x14ac:dyDescent="0.2">
      <c r="A187" s="51" t="s">
        <v>115</v>
      </c>
      <c r="B187" s="127"/>
      <c r="C187" s="127"/>
      <c r="D187" s="127"/>
      <c r="E187" s="127"/>
      <c r="F187" s="127"/>
      <c r="G187" s="127"/>
      <c r="H187" s="23"/>
      <c r="I187" s="27"/>
      <c r="J187" s="15"/>
      <c r="K187" s="1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>
        <v>7</v>
      </c>
      <c r="AJ187" s="120"/>
      <c r="AK187" s="120"/>
    </row>
    <row r="188" spans="1:37" s="12" customFormat="1" ht="30" hidden="1" customHeight="1" x14ac:dyDescent="0.2">
      <c r="A188" s="51" t="s">
        <v>196</v>
      </c>
      <c r="B188" s="127"/>
      <c r="C188" s="127"/>
      <c r="D188" s="127"/>
      <c r="E188" s="127"/>
      <c r="F188" s="127"/>
      <c r="G188" s="127"/>
      <c r="H188" s="23"/>
      <c r="I188" s="27">
        <f>SUM(L188:AF188)</f>
        <v>4939</v>
      </c>
      <c r="J188" s="15"/>
      <c r="K188" s="15"/>
      <c r="L188" s="35">
        <v>953</v>
      </c>
      <c r="M188" s="35">
        <v>40</v>
      </c>
      <c r="N188" s="35"/>
      <c r="O188" s="35">
        <v>187</v>
      </c>
      <c r="P188" s="35">
        <v>238</v>
      </c>
      <c r="Q188" s="35">
        <v>80</v>
      </c>
      <c r="R188" s="35"/>
      <c r="S188" s="35"/>
      <c r="T188" s="35"/>
      <c r="U188" s="35"/>
      <c r="V188" s="35"/>
      <c r="W188" s="35">
        <v>210</v>
      </c>
      <c r="X188" s="35">
        <v>2527</v>
      </c>
      <c r="Y188" s="35">
        <v>30</v>
      </c>
      <c r="Z188" s="35">
        <v>200</v>
      </c>
      <c r="AA188" s="35">
        <v>73</v>
      </c>
      <c r="AB188" s="35"/>
      <c r="AC188" s="35"/>
      <c r="AD188" s="35">
        <v>321</v>
      </c>
      <c r="AE188" s="35">
        <v>80</v>
      </c>
      <c r="AF188" s="35"/>
      <c r="AJ188" s="120"/>
      <c r="AK188" s="120"/>
    </row>
    <row r="189" spans="1:37" s="12" customFormat="1" ht="30" hidden="1" customHeight="1" x14ac:dyDescent="0.2">
      <c r="A189" s="31" t="s">
        <v>197</v>
      </c>
      <c r="B189" s="93"/>
      <c r="C189" s="93"/>
      <c r="D189" s="93"/>
      <c r="E189" s="93"/>
      <c r="F189" s="93"/>
      <c r="G189" s="93"/>
      <c r="H189" s="23"/>
      <c r="I189" s="27">
        <f>SUM(L189:AF189)</f>
        <v>4480</v>
      </c>
      <c r="J189" s="15"/>
      <c r="K189" s="15"/>
      <c r="L189" s="35">
        <v>1048</v>
      </c>
      <c r="M189" s="35">
        <v>40</v>
      </c>
      <c r="N189" s="35"/>
      <c r="O189" s="35">
        <v>201</v>
      </c>
      <c r="P189" s="35">
        <v>235</v>
      </c>
      <c r="Q189" s="35">
        <v>128</v>
      </c>
      <c r="R189" s="35"/>
      <c r="S189" s="35"/>
      <c r="T189" s="35"/>
      <c r="U189" s="35"/>
      <c r="V189" s="35"/>
      <c r="W189" s="35">
        <v>230</v>
      </c>
      <c r="X189" s="35">
        <v>1952</v>
      </c>
      <c r="Y189" s="35">
        <v>30</v>
      </c>
      <c r="Z189" s="35">
        <v>100</v>
      </c>
      <c r="AA189" s="35">
        <v>73</v>
      </c>
      <c r="AB189" s="35"/>
      <c r="AC189" s="35"/>
      <c r="AD189" s="35">
        <v>233</v>
      </c>
      <c r="AE189" s="35">
        <v>210</v>
      </c>
      <c r="AF189" s="35"/>
      <c r="AJ189" s="120"/>
      <c r="AK189" s="120"/>
    </row>
    <row r="190" spans="1:37" s="12" customFormat="1" ht="30" hidden="1" customHeight="1" x14ac:dyDescent="0.2">
      <c r="A190" s="31" t="s">
        <v>198</v>
      </c>
      <c r="B190" s="93"/>
      <c r="C190" s="93"/>
      <c r="D190" s="93"/>
      <c r="E190" s="93"/>
      <c r="F190" s="93"/>
      <c r="G190" s="93"/>
      <c r="H190" s="23"/>
      <c r="I190" s="49">
        <f>I189/I188*10</f>
        <v>9.0706620773435915</v>
      </c>
      <c r="J190" s="15"/>
      <c r="K190" s="15"/>
      <c r="L190" s="56">
        <f t="shared" ref="L190:M190" si="118">L189/L188*10</f>
        <v>10.996852046169989</v>
      </c>
      <c r="M190" s="56">
        <f t="shared" si="118"/>
        <v>10</v>
      </c>
      <c r="N190" s="56"/>
      <c r="O190" s="56">
        <f>O189/O188*10</f>
        <v>10.748663101604279</v>
      </c>
      <c r="P190" s="56">
        <f t="shared" ref="P190:Q190" si="119">P189/P188*10</f>
        <v>9.8739495798319332</v>
      </c>
      <c r="Q190" s="56">
        <f t="shared" si="119"/>
        <v>16</v>
      </c>
      <c r="R190" s="56"/>
      <c r="S190" s="56"/>
      <c r="T190" s="56"/>
      <c r="U190" s="56"/>
      <c r="V190" s="56"/>
      <c r="W190" s="56">
        <f t="shared" ref="W190:AE190" si="120">W189/W188*10</f>
        <v>10.952380952380953</v>
      </c>
      <c r="X190" s="56">
        <f t="shared" si="120"/>
        <v>7.7245745943806892</v>
      </c>
      <c r="Y190" s="56">
        <f t="shared" si="120"/>
        <v>10</v>
      </c>
      <c r="Z190" s="56">
        <f t="shared" si="120"/>
        <v>5</v>
      </c>
      <c r="AA190" s="56">
        <f t="shared" si="120"/>
        <v>10</v>
      </c>
      <c r="AB190" s="56"/>
      <c r="AC190" s="56"/>
      <c r="AD190" s="56">
        <f t="shared" si="120"/>
        <v>7.2585669781931461</v>
      </c>
      <c r="AE190" s="56">
        <f t="shared" si="120"/>
        <v>26.25</v>
      </c>
      <c r="AF190" s="35"/>
      <c r="AJ190" s="120"/>
      <c r="AK190" s="120"/>
    </row>
    <row r="191" spans="1:37" s="12" customFormat="1" ht="30" hidden="1" customHeight="1" x14ac:dyDescent="0.2">
      <c r="A191" s="51" t="s">
        <v>190</v>
      </c>
      <c r="B191" s="127"/>
      <c r="C191" s="127"/>
      <c r="D191" s="127"/>
      <c r="E191" s="127"/>
      <c r="F191" s="127"/>
      <c r="G191" s="127"/>
      <c r="H191" s="23"/>
      <c r="I191" s="27">
        <f>SUM(L191:AF191)</f>
        <v>39.299999999999997</v>
      </c>
      <c r="J191" s="15" t="e">
        <f t="shared" ref="J191:J207" si="121">I191/H191</f>
        <v>#DIV/0!</v>
      </c>
      <c r="K191" s="15"/>
      <c r="L191" s="27"/>
      <c r="M191" s="27"/>
      <c r="N191" s="56">
        <v>20</v>
      </c>
      <c r="O191" s="27"/>
      <c r="P191" s="35"/>
      <c r="Q191" s="35"/>
      <c r="R191" s="35"/>
      <c r="S191" s="35">
        <f t="shared" ref="S191" si="122">S192</f>
        <v>2</v>
      </c>
      <c r="T191" s="35"/>
      <c r="U191" s="35"/>
      <c r="V191" s="35"/>
      <c r="W191" s="35">
        <v>14</v>
      </c>
      <c r="X191" s="35"/>
      <c r="Y191" s="35"/>
      <c r="Z191" s="35">
        <f>Z192</f>
        <v>0.3</v>
      </c>
      <c r="AA191" s="35">
        <v>3</v>
      </c>
      <c r="AB191" s="35"/>
      <c r="AC191" s="35"/>
      <c r="AD191" s="35"/>
      <c r="AE191" s="35"/>
      <c r="AF191" s="35"/>
      <c r="AJ191" s="120"/>
      <c r="AK191" s="120"/>
    </row>
    <row r="192" spans="1:37" s="12" customFormat="1" ht="30" hidden="1" customHeight="1" x14ac:dyDescent="0.2">
      <c r="A192" s="51" t="s">
        <v>192</v>
      </c>
      <c r="B192" s="127"/>
      <c r="C192" s="127"/>
      <c r="D192" s="127"/>
      <c r="E192" s="127"/>
      <c r="F192" s="127"/>
      <c r="G192" s="127"/>
      <c r="H192" s="23"/>
      <c r="I192" s="27">
        <v>14</v>
      </c>
      <c r="J192" s="15" t="e">
        <f t="shared" si="121"/>
        <v>#DIV/0!</v>
      </c>
      <c r="K192" s="15"/>
      <c r="L192" s="27"/>
      <c r="M192" s="27"/>
      <c r="N192" s="56">
        <v>2</v>
      </c>
      <c r="O192" s="27"/>
      <c r="P192" s="35"/>
      <c r="Q192" s="35"/>
      <c r="R192" s="35"/>
      <c r="S192" s="35">
        <v>2</v>
      </c>
      <c r="T192" s="35"/>
      <c r="U192" s="35"/>
      <c r="V192" s="35"/>
      <c r="W192" s="35">
        <v>14</v>
      </c>
      <c r="X192" s="35"/>
      <c r="Y192" s="35"/>
      <c r="Z192" s="35">
        <v>0.3</v>
      </c>
      <c r="AA192" s="35">
        <v>3</v>
      </c>
      <c r="AB192" s="35"/>
      <c r="AC192" s="35"/>
      <c r="AD192" s="35"/>
      <c r="AE192" s="35"/>
      <c r="AF192" s="35">
        <v>0.5</v>
      </c>
      <c r="AJ192" s="120"/>
      <c r="AK192" s="120"/>
    </row>
    <row r="193" spans="1:37" s="12" customFormat="1" ht="30" hidden="1" customHeight="1" x14ac:dyDescent="0.2">
      <c r="A193" s="31" t="s">
        <v>191</v>
      </c>
      <c r="B193" s="93"/>
      <c r="C193" s="93"/>
      <c r="D193" s="93"/>
      <c r="E193" s="93"/>
      <c r="F193" s="93"/>
      <c r="G193" s="93"/>
      <c r="H193" s="23"/>
      <c r="I193" s="27">
        <f>SUM(L193:AF193)</f>
        <v>53.95</v>
      </c>
      <c r="J193" s="15" t="e">
        <f t="shared" si="121"/>
        <v>#DIV/0!</v>
      </c>
      <c r="K193" s="15"/>
      <c r="L193" s="27"/>
      <c r="M193" s="27"/>
      <c r="N193" s="56">
        <v>26</v>
      </c>
      <c r="O193" s="27"/>
      <c r="P193" s="35"/>
      <c r="Q193" s="35"/>
      <c r="R193" s="35"/>
      <c r="S193" s="35">
        <f t="shared" ref="S193" si="123">S194</f>
        <v>0.5</v>
      </c>
      <c r="T193" s="35"/>
      <c r="U193" s="35"/>
      <c r="V193" s="35"/>
      <c r="W193" s="35">
        <v>18</v>
      </c>
      <c r="X193" s="35"/>
      <c r="Y193" s="35"/>
      <c r="Z193" s="35">
        <v>0.65</v>
      </c>
      <c r="AA193" s="35">
        <v>8.8000000000000007</v>
      </c>
      <c r="AB193" s="35"/>
      <c r="AC193" s="35"/>
      <c r="AD193" s="35"/>
      <c r="AE193" s="35"/>
      <c r="AF193" s="35"/>
      <c r="AJ193" s="120"/>
      <c r="AK193" s="120"/>
    </row>
    <row r="194" spans="1:37" s="12" customFormat="1" ht="30" hidden="1" customHeight="1" x14ac:dyDescent="0.2">
      <c r="A194" s="31" t="s">
        <v>194</v>
      </c>
      <c r="B194" s="93"/>
      <c r="C194" s="93"/>
      <c r="D194" s="93"/>
      <c r="E194" s="93"/>
      <c r="F194" s="93"/>
      <c r="G194" s="93"/>
      <c r="H194" s="23"/>
      <c r="I194" s="27">
        <v>18</v>
      </c>
      <c r="J194" s="15" t="e">
        <f t="shared" si="121"/>
        <v>#DIV/0!</v>
      </c>
      <c r="K194" s="15"/>
      <c r="L194" s="27"/>
      <c r="M194" s="27"/>
      <c r="N194" s="56">
        <v>1.67</v>
      </c>
      <c r="O194" s="27"/>
      <c r="P194" s="35"/>
      <c r="Q194" s="35"/>
      <c r="R194" s="35"/>
      <c r="S194" s="35">
        <v>0.5</v>
      </c>
      <c r="T194" s="35"/>
      <c r="U194" s="35"/>
      <c r="V194" s="35"/>
      <c r="W194" s="35">
        <v>18</v>
      </c>
      <c r="X194" s="35"/>
      <c r="Y194" s="35"/>
      <c r="Z194" s="35">
        <v>0.65</v>
      </c>
      <c r="AA194" s="35">
        <v>8.8000000000000007</v>
      </c>
      <c r="AB194" s="35"/>
      <c r="AC194" s="35"/>
      <c r="AD194" s="35"/>
      <c r="AE194" s="35"/>
      <c r="AF194" s="35">
        <v>1.2</v>
      </c>
      <c r="AJ194" s="120"/>
      <c r="AK194" s="120"/>
    </row>
    <row r="195" spans="1:37" s="12" customFormat="1" ht="30" hidden="1" customHeight="1" x14ac:dyDescent="0.2">
      <c r="A195" s="51" t="s">
        <v>96</v>
      </c>
      <c r="B195" s="127"/>
      <c r="C195" s="127"/>
      <c r="D195" s="127"/>
      <c r="E195" s="127"/>
      <c r="F195" s="127"/>
      <c r="G195" s="127"/>
      <c r="H195" s="23"/>
      <c r="I195" s="27">
        <f>(I193/I191)*10</f>
        <v>13.727735368956743</v>
      </c>
      <c r="J195" s="15" t="e">
        <f t="shared" si="121"/>
        <v>#DIV/0!</v>
      </c>
      <c r="K195" s="15"/>
      <c r="L195" s="35"/>
      <c r="M195" s="35"/>
      <c r="N195" s="56">
        <f>N193/N191*10</f>
        <v>13</v>
      </c>
      <c r="O195" s="56"/>
      <c r="P195" s="56"/>
      <c r="Q195" s="56"/>
      <c r="R195" s="56"/>
      <c r="S195" s="56">
        <f t="shared" ref="S195" si="124">S196</f>
        <v>2.5</v>
      </c>
      <c r="T195" s="56"/>
      <c r="U195" s="56"/>
      <c r="V195" s="56"/>
      <c r="W195" s="56">
        <f t="shared" ref="W195" si="125">W196</f>
        <v>12.857142857142858</v>
      </c>
      <c r="X195" s="56"/>
      <c r="Y195" s="56"/>
      <c r="Z195" s="56">
        <f>Z196</f>
        <v>21.666666666666671</v>
      </c>
      <c r="AA195" s="56">
        <f>AA196</f>
        <v>29.333333333333336</v>
      </c>
      <c r="AB195" s="35"/>
      <c r="AC195" s="35"/>
      <c r="AD195" s="35"/>
      <c r="AE195" s="35"/>
      <c r="AF195" s="35"/>
      <c r="AJ195" s="120"/>
      <c r="AK195" s="120"/>
    </row>
    <row r="196" spans="1:37" s="12" customFormat="1" ht="30" hidden="1" customHeight="1" x14ac:dyDescent="0.2">
      <c r="A196" s="51" t="s">
        <v>193</v>
      </c>
      <c r="B196" s="127"/>
      <c r="C196" s="127"/>
      <c r="D196" s="127"/>
      <c r="E196" s="127"/>
      <c r="F196" s="127"/>
      <c r="G196" s="127"/>
      <c r="H196" s="23"/>
      <c r="I196" s="27">
        <f>(I194/I192)*10</f>
        <v>12.857142857142858</v>
      </c>
      <c r="J196" s="15" t="e">
        <f t="shared" si="121"/>
        <v>#DIV/0!</v>
      </c>
      <c r="K196" s="15"/>
      <c r="L196" s="90"/>
      <c r="M196" s="90"/>
      <c r="N196" s="91">
        <f>N194/N192*10</f>
        <v>8.35</v>
      </c>
      <c r="O196" s="90"/>
      <c r="P196" s="90"/>
      <c r="Q196" s="90"/>
      <c r="R196" s="90"/>
      <c r="S196" s="91">
        <f t="shared" ref="S196" si="126">S194/S192*10</f>
        <v>2.5</v>
      </c>
      <c r="T196" s="91"/>
      <c r="U196" s="91"/>
      <c r="V196" s="91"/>
      <c r="W196" s="91">
        <f t="shared" ref="W196" si="127">W194/W192*10</f>
        <v>12.857142857142858</v>
      </c>
      <c r="X196" s="91"/>
      <c r="Y196" s="91"/>
      <c r="Z196" s="91">
        <f>Z194/Z192*10</f>
        <v>21.666666666666671</v>
      </c>
      <c r="AA196" s="91">
        <f>AA194/AA192*10</f>
        <v>29.333333333333336</v>
      </c>
      <c r="AB196" s="90"/>
      <c r="AC196" s="90"/>
      <c r="AD196" s="90"/>
      <c r="AE196" s="90"/>
      <c r="AF196" s="90">
        <f>AF194/AF192*10</f>
        <v>24</v>
      </c>
      <c r="AJ196" s="120"/>
      <c r="AK196" s="120"/>
    </row>
    <row r="197" spans="1:37" s="12" customFormat="1" ht="30" hidden="1" customHeight="1" x14ac:dyDescent="0.2">
      <c r="A197" s="51" t="s">
        <v>199</v>
      </c>
      <c r="B197" s="127"/>
      <c r="C197" s="127"/>
      <c r="D197" s="127"/>
      <c r="E197" s="127"/>
      <c r="F197" s="127"/>
      <c r="G197" s="127"/>
      <c r="H197" s="19">
        <v>107.8</v>
      </c>
      <c r="I197" s="49">
        <f>SUM(L197:AF197)</f>
        <v>116.9</v>
      </c>
      <c r="J197" s="15">
        <f t="shared" si="121"/>
        <v>1.0844155844155845</v>
      </c>
      <c r="K197" s="15"/>
      <c r="L197" s="90"/>
      <c r="M197" s="90"/>
      <c r="N197" s="90"/>
      <c r="O197" s="90">
        <v>22</v>
      </c>
      <c r="P197" s="90"/>
      <c r="Q197" s="90"/>
      <c r="R197" s="90"/>
      <c r="S197" s="91"/>
      <c r="T197" s="91"/>
      <c r="U197" s="91"/>
      <c r="V197" s="91">
        <v>4</v>
      </c>
      <c r="W197" s="91"/>
      <c r="X197" s="91"/>
      <c r="Y197" s="91">
        <v>30</v>
      </c>
      <c r="Z197" s="91">
        <v>15.7</v>
      </c>
      <c r="AA197" s="91">
        <v>3.2</v>
      </c>
      <c r="AB197" s="90"/>
      <c r="AC197" s="90"/>
      <c r="AD197" s="90">
        <v>42</v>
      </c>
      <c r="AE197" s="90"/>
      <c r="AF197" s="90"/>
      <c r="AJ197" s="120"/>
      <c r="AK197" s="120"/>
    </row>
    <row r="198" spans="1:37" s="12" customFormat="1" ht="30" hidden="1" customHeight="1" x14ac:dyDescent="0.2">
      <c r="A198" s="31" t="s">
        <v>200</v>
      </c>
      <c r="B198" s="93"/>
      <c r="C198" s="93"/>
      <c r="D198" s="93"/>
      <c r="E198" s="93"/>
      <c r="F198" s="93"/>
      <c r="G198" s="93"/>
      <c r="H198" s="19">
        <v>153.1</v>
      </c>
      <c r="I198" s="49">
        <f>SUM(L198:AF198)</f>
        <v>194.77999999999997</v>
      </c>
      <c r="J198" s="15">
        <f t="shared" si="121"/>
        <v>1.2722403657740038</v>
      </c>
      <c r="K198" s="15"/>
      <c r="L198" s="90"/>
      <c r="M198" s="90"/>
      <c r="N198" s="91"/>
      <c r="O198" s="90">
        <v>35.200000000000003</v>
      </c>
      <c r="P198" s="90"/>
      <c r="Q198" s="90"/>
      <c r="R198" s="90"/>
      <c r="S198" s="91"/>
      <c r="T198" s="91"/>
      <c r="U198" s="91"/>
      <c r="V198" s="91">
        <v>2.08</v>
      </c>
      <c r="W198" s="91"/>
      <c r="X198" s="91"/>
      <c r="Y198" s="91">
        <v>50.1</v>
      </c>
      <c r="Z198" s="91">
        <v>17.600000000000001</v>
      </c>
      <c r="AA198" s="91">
        <v>4</v>
      </c>
      <c r="AB198" s="90"/>
      <c r="AC198" s="90"/>
      <c r="AD198" s="90">
        <v>85.8</v>
      </c>
      <c r="AE198" s="90"/>
      <c r="AF198" s="90"/>
      <c r="AJ198" s="120"/>
      <c r="AK198" s="120"/>
    </row>
    <row r="199" spans="1:37" s="12" customFormat="1" ht="30" hidden="1" customHeight="1" x14ac:dyDescent="0.2">
      <c r="A199" s="31" t="s">
        <v>96</v>
      </c>
      <c r="B199" s="31"/>
      <c r="C199" s="31"/>
      <c r="D199" s="31"/>
      <c r="E199" s="31"/>
      <c r="F199" s="31"/>
      <c r="G199" s="31"/>
      <c r="H199" s="49">
        <f>H198/H197*10</f>
        <v>14.202226345083488</v>
      </c>
      <c r="I199" s="49">
        <f>I198/I197*10</f>
        <v>16.662104362703161</v>
      </c>
      <c r="J199" s="15">
        <f t="shared" si="121"/>
        <v>1.1732036905939913</v>
      </c>
      <c r="K199" s="15"/>
      <c r="L199" s="90"/>
      <c r="M199" s="90"/>
      <c r="N199" s="91"/>
      <c r="O199" s="91">
        <f t="shared" ref="O199" si="128">O198/O197*10</f>
        <v>16</v>
      </c>
      <c r="P199" s="91"/>
      <c r="Q199" s="91"/>
      <c r="R199" s="91"/>
      <c r="S199" s="91"/>
      <c r="T199" s="91"/>
      <c r="U199" s="91"/>
      <c r="V199" s="91">
        <f t="shared" ref="V199" si="129">V198/V197*10</f>
        <v>5.2</v>
      </c>
      <c r="W199" s="91"/>
      <c r="X199" s="91"/>
      <c r="Y199" s="91">
        <f t="shared" ref="Y199:AA199" si="130">Y198/Y197*10</f>
        <v>16.700000000000003</v>
      </c>
      <c r="Z199" s="91">
        <f t="shared" si="130"/>
        <v>11.210191082802549</v>
      </c>
      <c r="AA199" s="91">
        <f t="shared" si="130"/>
        <v>12.5</v>
      </c>
      <c r="AB199" s="91"/>
      <c r="AC199" s="91"/>
      <c r="AD199" s="91">
        <f>AD198/AD197*10</f>
        <v>20.428571428571427</v>
      </c>
      <c r="AE199" s="90"/>
      <c r="AF199" s="90"/>
      <c r="AJ199" s="120"/>
      <c r="AK199" s="120"/>
    </row>
    <row r="200" spans="1:37" s="46" customFormat="1" ht="30" hidden="1" customHeight="1" x14ac:dyDescent="0.2">
      <c r="A200" s="31" t="s">
        <v>116</v>
      </c>
      <c r="B200" s="93"/>
      <c r="C200" s="93"/>
      <c r="D200" s="93"/>
      <c r="E200" s="93"/>
      <c r="F200" s="93"/>
      <c r="G200" s="93"/>
      <c r="H200" s="23">
        <v>96513</v>
      </c>
      <c r="I200" s="27">
        <f>SUM(L200:AF200)</f>
        <v>95510</v>
      </c>
      <c r="J200" s="15">
        <f t="shared" si="121"/>
        <v>0.98960761762664096</v>
      </c>
      <c r="K200" s="15"/>
      <c r="L200" s="88">
        <v>9500</v>
      </c>
      <c r="M200" s="88">
        <v>2690</v>
      </c>
      <c r="N200" s="88">
        <v>5490</v>
      </c>
      <c r="O200" s="88">
        <v>4816</v>
      </c>
      <c r="P200" s="88">
        <v>3125</v>
      </c>
      <c r="Q200" s="88">
        <v>6200</v>
      </c>
      <c r="R200" s="88">
        <v>3635</v>
      </c>
      <c r="S200" s="88">
        <v>4325</v>
      </c>
      <c r="T200" s="88">
        <v>4370</v>
      </c>
      <c r="U200" s="88">
        <v>2045</v>
      </c>
      <c r="V200" s="88">
        <v>2125</v>
      </c>
      <c r="W200" s="88">
        <v>5650</v>
      </c>
      <c r="X200" s="88">
        <v>6605</v>
      </c>
      <c r="Y200" s="88">
        <v>5112</v>
      </c>
      <c r="Z200" s="88">
        <v>7090</v>
      </c>
      <c r="AA200" s="88">
        <v>4057</v>
      </c>
      <c r="AB200" s="88">
        <v>2120</v>
      </c>
      <c r="AC200" s="88">
        <v>2030</v>
      </c>
      <c r="AD200" s="88">
        <v>6400</v>
      </c>
      <c r="AE200" s="88">
        <v>6055</v>
      </c>
      <c r="AF200" s="88">
        <v>2070</v>
      </c>
      <c r="AJ200" s="123"/>
      <c r="AK200" s="123"/>
    </row>
    <row r="201" spans="1:37" s="46" customFormat="1" ht="30" hidden="1" customHeight="1" x14ac:dyDescent="0.2">
      <c r="A201" s="13" t="s">
        <v>117</v>
      </c>
      <c r="B201" s="13"/>
      <c r="C201" s="13"/>
      <c r="D201" s="13"/>
      <c r="E201" s="13"/>
      <c r="F201" s="13"/>
      <c r="G201" s="13"/>
      <c r="H201" s="81">
        <f>H200/H203</f>
        <v>0.91917142857142853</v>
      </c>
      <c r="I201" s="81">
        <f>I200/I203</f>
        <v>0.90961904761904766</v>
      </c>
      <c r="J201" s="15">
        <f t="shared" si="121"/>
        <v>0.98960761762664107</v>
      </c>
      <c r="K201" s="15"/>
      <c r="L201" s="87">
        <f>L200/L203</f>
        <v>1.2756814824761649</v>
      </c>
      <c r="M201" s="87">
        <f t="shared" ref="M201:AF201" si="131">M200/M203</f>
        <v>0.65834557023984341</v>
      </c>
      <c r="N201" s="87">
        <f t="shared" si="131"/>
        <v>0.99909008189262971</v>
      </c>
      <c r="O201" s="87">
        <f>O200/O203</f>
        <v>0.70823529411764707</v>
      </c>
      <c r="P201" s="87">
        <f t="shared" si="131"/>
        <v>0.92702462177395428</v>
      </c>
      <c r="Q201" s="87">
        <f t="shared" si="131"/>
        <v>1.0508474576271187</v>
      </c>
      <c r="R201" s="87">
        <f t="shared" si="131"/>
        <v>0.84554547569202143</v>
      </c>
      <c r="S201" s="87">
        <f t="shared" si="131"/>
        <v>0.85626608592357945</v>
      </c>
      <c r="T201" s="87">
        <f t="shared" si="131"/>
        <v>0.96660030966600308</v>
      </c>
      <c r="U201" s="87">
        <f t="shared" si="131"/>
        <v>0.91745177209510986</v>
      </c>
      <c r="V201" s="87">
        <f t="shared" si="131"/>
        <v>0.625</v>
      </c>
      <c r="W201" s="87">
        <f t="shared" si="131"/>
        <v>0.80107755565007799</v>
      </c>
      <c r="X201" s="87">
        <f t="shared" si="131"/>
        <v>0.92377622377622381</v>
      </c>
      <c r="Y201" s="87">
        <f t="shared" si="131"/>
        <v>1.0005871990604815</v>
      </c>
      <c r="Z201" s="87">
        <f t="shared" si="131"/>
        <v>0.92522510766018529</v>
      </c>
      <c r="AA201" s="87">
        <f t="shared" si="131"/>
        <v>0.99314565483476136</v>
      </c>
      <c r="AB201" s="87">
        <f t="shared" si="131"/>
        <v>0.64378985727300331</v>
      </c>
      <c r="AC201" s="87">
        <f t="shared" si="131"/>
        <v>0.92272727272727273</v>
      </c>
      <c r="AD201" s="87">
        <f t="shared" si="131"/>
        <v>1.0491803278688525</v>
      </c>
      <c r="AE201" s="87">
        <f t="shared" si="131"/>
        <v>0.87740907114910882</v>
      </c>
      <c r="AF201" s="87">
        <f t="shared" si="131"/>
        <v>0.72708113804004215</v>
      </c>
      <c r="AJ201" s="123"/>
      <c r="AK201" s="123"/>
    </row>
    <row r="202" spans="1:37" s="12" customFormat="1" ht="30" hidden="1" customHeight="1" x14ac:dyDescent="0.2">
      <c r="A202" s="31" t="s">
        <v>118</v>
      </c>
      <c r="B202" s="93"/>
      <c r="C202" s="93"/>
      <c r="D202" s="93"/>
      <c r="E202" s="93"/>
      <c r="F202" s="93"/>
      <c r="G202" s="93"/>
      <c r="H202" s="23">
        <v>190819</v>
      </c>
      <c r="I202" s="27">
        <f>SUM(L202:AF202)</f>
        <v>148953</v>
      </c>
      <c r="J202" s="15">
        <f t="shared" si="121"/>
        <v>0.78059836808703531</v>
      </c>
      <c r="K202" s="15"/>
      <c r="L202" s="10">
        <v>9545</v>
      </c>
      <c r="M202" s="10">
        <v>3513</v>
      </c>
      <c r="N202" s="10">
        <v>13265</v>
      </c>
      <c r="O202" s="10">
        <v>7003</v>
      </c>
      <c r="P202" s="10">
        <v>6085</v>
      </c>
      <c r="Q202" s="10">
        <v>14900</v>
      </c>
      <c r="R202" s="10">
        <v>5590</v>
      </c>
      <c r="S202" s="10">
        <v>8100</v>
      </c>
      <c r="T202" s="10">
        <v>3463</v>
      </c>
      <c r="U202" s="10">
        <v>5400</v>
      </c>
      <c r="V202" s="10">
        <v>1545</v>
      </c>
      <c r="W202" s="10">
        <v>3560</v>
      </c>
      <c r="X202" s="10">
        <v>11949</v>
      </c>
      <c r="Y202" s="10">
        <v>9000</v>
      </c>
      <c r="Z202" s="10">
        <v>5618</v>
      </c>
      <c r="AA202" s="10">
        <v>3273</v>
      </c>
      <c r="AB202" s="10">
        <v>3221</v>
      </c>
      <c r="AC202" s="10">
        <v>3490</v>
      </c>
      <c r="AD202" s="10">
        <v>4200</v>
      </c>
      <c r="AE202" s="10">
        <v>22363</v>
      </c>
      <c r="AF202" s="10">
        <v>3870</v>
      </c>
      <c r="AJ202" s="120"/>
      <c r="AK202" s="120"/>
    </row>
    <row r="203" spans="1:37" s="12" customFormat="1" ht="30" hidden="1" customHeight="1" outlineLevel="1" x14ac:dyDescent="0.2">
      <c r="A203" s="31" t="s">
        <v>119</v>
      </c>
      <c r="B203" s="93"/>
      <c r="C203" s="93"/>
      <c r="D203" s="93"/>
      <c r="E203" s="93"/>
      <c r="F203" s="93"/>
      <c r="G203" s="93"/>
      <c r="H203" s="23">
        <v>105000</v>
      </c>
      <c r="I203" s="27">
        <f>SUM(L203:AF203)</f>
        <v>105000</v>
      </c>
      <c r="J203" s="15">
        <f t="shared" si="121"/>
        <v>1</v>
      </c>
      <c r="K203" s="15"/>
      <c r="L203" s="10">
        <v>7447</v>
      </c>
      <c r="M203" s="10">
        <v>4086</v>
      </c>
      <c r="N203" s="10">
        <v>5495</v>
      </c>
      <c r="O203" s="10">
        <v>6800</v>
      </c>
      <c r="P203" s="10">
        <v>3371</v>
      </c>
      <c r="Q203" s="10">
        <v>5900</v>
      </c>
      <c r="R203" s="10">
        <v>4299</v>
      </c>
      <c r="S203" s="10">
        <v>5051</v>
      </c>
      <c r="T203" s="10">
        <v>4521</v>
      </c>
      <c r="U203" s="10">
        <v>2229</v>
      </c>
      <c r="V203" s="10">
        <v>3400</v>
      </c>
      <c r="W203" s="10">
        <v>7053</v>
      </c>
      <c r="X203" s="10">
        <v>7150</v>
      </c>
      <c r="Y203" s="10">
        <v>5109</v>
      </c>
      <c r="Z203" s="10">
        <v>7663</v>
      </c>
      <c r="AA203" s="10">
        <v>4085</v>
      </c>
      <c r="AB203" s="10">
        <v>3293</v>
      </c>
      <c r="AC203" s="10">
        <v>2200</v>
      </c>
      <c r="AD203" s="10">
        <v>6100</v>
      </c>
      <c r="AE203" s="10">
        <v>6901</v>
      </c>
      <c r="AF203" s="10">
        <v>2847</v>
      </c>
      <c r="AJ203" s="120"/>
      <c r="AK203" s="120"/>
    </row>
    <row r="204" spans="1:37" s="12" customFormat="1" ht="30" hidden="1" customHeight="1" outlineLevel="1" x14ac:dyDescent="0.2">
      <c r="A204" s="31" t="s">
        <v>120</v>
      </c>
      <c r="B204" s="93"/>
      <c r="C204" s="93"/>
      <c r="D204" s="93"/>
      <c r="E204" s="93"/>
      <c r="F204" s="93"/>
      <c r="G204" s="93"/>
      <c r="H204" s="23">
        <v>89005</v>
      </c>
      <c r="I204" s="27">
        <f>SUM(L204:AF204)</f>
        <v>81874.5</v>
      </c>
      <c r="J204" s="15">
        <f t="shared" si="121"/>
        <v>0.91988652322903208</v>
      </c>
      <c r="K204" s="15"/>
      <c r="L204" s="88">
        <v>7600</v>
      </c>
      <c r="M204" s="88">
        <v>1982</v>
      </c>
      <c r="N204" s="88">
        <v>4437</v>
      </c>
      <c r="O204" s="88">
        <v>4816</v>
      </c>
      <c r="P204" s="88">
        <v>3103</v>
      </c>
      <c r="Q204" s="88">
        <v>5900</v>
      </c>
      <c r="R204" s="88">
        <v>2435</v>
      </c>
      <c r="S204" s="88">
        <v>2683</v>
      </c>
      <c r="T204" s="88">
        <v>4229</v>
      </c>
      <c r="U204" s="88">
        <v>1458.5</v>
      </c>
      <c r="V204" s="88">
        <v>2125</v>
      </c>
      <c r="W204" s="88">
        <v>5235</v>
      </c>
      <c r="X204" s="88">
        <v>3645</v>
      </c>
      <c r="Y204" s="88">
        <v>5112</v>
      </c>
      <c r="Z204" s="88">
        <v>6830</v>
      </c>
      <c r="AA204" s="88">
        <v>3550</v>
      </c>
      <c r="AB204" s="88">
        <v>1693</v>
      </c>
      <c r="AC204" s="88">
        <v>1141</v>
      </c>
      <c r="AD204" s="88">
        <v>6338</v>
      </c>
      <c r="AE204" s="88">
        <v>5492</v>
      </c>
      <c r="AF204" s="88">
        <v>2070</v>
      </c>
      <c r="AJ204" s="120"/>
      <c r="AK204" s="120"/>
    </row>
    <row r="205" spans="1:37" s="12" customFormat="1" ht="30" hidden="1" customHeight="1" x14ac:dyDescent="0.2">
      <c r="A205" s="13" t="s">
        <v>52</v>
      </c>
      <c r="B205" s="40"/>
      <c r="C205" s="40"/>
      <c r="D205" s="40"/>
      <c r="E205" s="40"/>
      <c r="F205" s="40"/>
      <c r="G205" s="40"/>
      <c r="H205" s="82">
        <f>H204/H203</f>
        <v>0.84766666666666668</v>
      </c>
      <c r="I205" s="82">
        <f>I204/I203</f>
        <v>0.77975714285714282</v>
      </c>
      <c r="J205" s="15">
        <f t="shared" si="121"/>
        <v>0.91988652322903197</v>
      </c>
      <c r="K205" s="15"/>
      <c r="L205" s="16">
        <f t="shared" ref="L205:AF205" si="132">L204/L203</f>
        <v>1.020545185980932</v>
      </c>
      <c r="M205" s="16">
        <f t="shared" si="132"/>
        <v>0.48507097405775818</v>
      </c>
      <c r="N205" s="16">
        <f t="shared" si="132"/>
        <v>0.80746132848043672</v>
      </c>
      <c r="O205" s="16">
        <f t="shared" si="132"/>
        <v>0.70823529411764707</v>
      </c>
      <c r="P205" s="16">
        <f t="shared" si="132"/>
        <v>0.92049836843666566</v>
      </c>
      <c r="Q205" s="16">
        <f t="shared" si="132"/>
        <v>1</v>
      </c>
      <c r="R205" s="16">
        <f t="shared" si="132"/>
        <v>0.5664107932077227</v>
      </c>
      <c r="S205" s="16">
        <f t="shared" si="132"/>
        <v>0.5311819441694714</v>
      </c>
      <c r="T205" s="16">
        <f t="shared" si="132"/>
        <v>0.93541251935412517</v>
      </c>
      <c r="U205" s="16">
        <f t="shared" si="132"/>
        <v>0.6543292956482728</v>
      </c>
      <c r="V205" s="16">
        <f t="shared" si="132"/>
        <v>0.625</v>
      </c>
      <c r="W205" s="16">
        <f t="shared" si="132"/>
        <v>0.74223734581029355</v>
      </c>
      <c r="X205" s="16">
        <f t="shared" si="132"/>
        <v>0.50979020979020984</v>
      </c>
      <c r="Y205" s="16">
        <f t="shared" si="132"/>
        <v>1.0005871990604815</v>
      </c>
      <c r="Z205" s="16">
        <f t="shared" si="132"/>
        <v>0.89129583713950145</v>
      </c>
      <c r="AA205" s="16">
        <f t="shared" si="132"/>
        <v>0.86903304773561807</v>
      </c>
      <c r="AB205" s="16">
        <f t="shared" si="132"/>
        <v>0.51412086243546917</v>
      </c>
      <c r="AC205" s="16">
        <f t="shared" si="132"/>
        <v>0.51863636363636367</v>
      </c>
      <c r="AD205" s="16">
        <f t="shared" si="132"/>
        <v>1.0390163934426229</v>
      </c>
      <c r="AE205" s="16">
        <f t="shared" si="132"/>
        <v>0.7958266917837995</v>
      </c>
      <c r="AF205" s="16">
        <f t="shared" si="132"/>
        <v>0.72708113804004215</v>
      </c>
      <c r="AJ205" s="120"/>
      <c r="AK205" s="120"/>
    </row>
    <row r="206" spans="1:37" s="12" customFormat="1" ht="30" hidden="1" customHeight="1" x14ac:dyDescent="0.2">
      <c r="A206" s="11" t="s">
        <v>121</v>
      </c>
      <c r="B206" s="11"/>
      <c r="C206" s="11"/>
      <c r="D206" s="11"/>
      <c r="E206" s="11"/>
      <c r="F206" s="11"/>
      <c r="G206" s="11"/>
      <c r="H206" s="26">
        <v>75052</v>
      </c>
      <c r="I206" s="26">
        <f>SUM(L206:AF206)</f>
        <v>71638</v>
      </c>
      <c r="J206" s="15">
        <f t="shared" si="121"/>
        <v>0.95451153866652449</v>
      </c>
      <c r="K206" s="15"/>
      <c r="L206" s="10">
        <v>7300</v>
      </c>
      <c r="M206" s="10">
        <v>1364</v>
      </c>
      <c r="N206" s="10">
        <v>4337</v>
      </c>
      <c r="O206" s="10">
        <v>4447</v>
      </c>
      <c r="P206" s="10">
        <v>2796</v>
      </c>
      <c r="Q206" s="10">
        <v>5400</v>
      </c>
      <c r="R206" s="10">
        <v>1291</v>
      </c>
      <c r="S206" s="10">
        <v>1945</v>
      </c>
      <c r="T206" s="10">
        <v>4146</v>
      </c>
      <c r="U206" s="10">
        <v>1459</v>
      </c>
      <c r="V206" s="10">
        <v>1456</v>
      </c>
      <c r="W206" s="10">
        <v>4750</v>
      </c>
      <c r="X206" s="10">
        <v>3228</v>
      </c>
      <c r="Y206" s="10">
        <v>4683</v>
      </c>
      <c r="Z206" s="10">
        <v>6587</v>
      </c>
      <c r="AA206" s="10">
        <v>3384</v>
      </c>
      <c r="AB206" s="10">
        <v>1693</v>
      </c>
      <c r="AC206" s="10">
        <v>1141</v>
      </c>
      <c r="AD206" s="10">
        <v>4904</v>
      </c>
      <c r="AE206" s="10">
        <v>4359</v>
      </c>
      <c r="AF206" s="10">
        <v>968</v>
      </c>
      <c r="AJ206" s="120"/>
      <c r="AK206" s="120"/>
    </row>
    <row r="207" spans="1:37" s="12" customFormat="1" ht="30" hidden="1" customHeight="1" x14ac:dyDescent="0.2">
      <c r="A207" s="11" t="s">
        <v>122</v>
      </c>
      <c r="B207" s="11"/>
      <c r="C207" s="11"/>
      <c r="D207" s="11"/>
      <c r="E207" s="11"/>
      <c r="F207" s="11"/>
      <c r="G207" s="11"/>
      <c r="H207" s="26">
        <v>10126</v>
      </c>
      <c r="I207" s="26">
        <f>SUM(L207:AF207)</f>
        <v>9155</v>
      </c>
      <c r="J207" s="15">
        <f t="shared" si="121"/>
        <v>0.90410823622358283</v>
      </c>
      <c r="K207" s="15"/>
      <c r="L207" s="10">
        <v>300</v>
      </c>
      <c r="M207" s="10">
        <v>618</v>
      </c>
      <c r="N207" s="10">
        <v>100</v>
      </c>
      <c r="O207" s="10">
        <v>319</v>
      </c>
      <c r="P207" s="10">
        <v>307</v>
      </c>
      <c r="Q207" s="10">
        <v>500</v>
      </c>
      <c r="R207" s="10">
        <v>1114</v>
      </c>
      <c r="S207" s="10">
        <v>738</v>
      </c>
      <c r="T207" s="10">
        <v>83</v>
      </c>
      <c r="U207" s="10"/>
      <c r="V207" s="10">
        <v>669</v>
      </c>
      <c r="W207" s="10">
        <v>205</v>
      </c>
      <c r="X207" s="10">
        <v>65</v>
      </c>
      <c r="Y207" s="10">
        <v>429</v>
      </c>
      <c r="Z207" s="10">
        <v>243</v>
      </c>
      <c r="AA207" s="10">
        <v>114</v>
      </c>
      <c r="AB207" s="10"/>
      <c r="AC207" s="10"/>
      <c r="AD207" s="10">
        <v>1434</v>
      </c>
      <c r="AE207" s="10">
        <v>815</v>
      </c>
      <c r="AF207" s="10">
        <v>1102</v>
      </c>
      <c r="AJ207" s="120"/>
      <c r="AK207" s="120"/>
    </row>
    <row r="208" spans="1:37" s="12" customFormat="1" ht="30" hidden="1" customHeight="1" x14ac:dyDescent="0.2">
      <c r="A208" s="31" t="s">
        <v>145</v>
      </c>
      <c r="B208" s="93"/>
      <c r="C208" s="93"/>
      <c r="D208" s="93"/>
      <c r="E208" s="93"/>
      <c r="F208" s="93"/>
      <c r="G208" s="93"/>
      <c r="H208" s="23"/>
      <c r="I208" s="27">
        <f>SUM(L208:AF208)</f>
        <v>0</v>
      </c>
      <c r="J208" s="15"/>
      <c r="K208" s="15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J208" s="120"/>
      <c r="AK208" s="120"/>
    </row>
    <row r="209" spans="1:42" s="46" customFormat="1" ht="45" hidden="1" outlineLevel="1" x14ac:dyDescent="0.2">
      <c r="A209" s="11" t="s">
        <v>189</v>
      </c>
      <c r="B209" s="11"/>
      <c r="C209" s="11"/>
      <c r="D209" s="11"/>
      <c r="E209" s="11"/>
      <c r="F209" s="11"/>
      <c r="G209" s="11"/>
      <c r="H209" s="27">
        <v>90210</v>
      </c>
      <c r="I209" s="27">
        <f>SUM(L209:AF209)</f>
        <v>85622</v>
      </c>
      <c r="J209" s="15">
        <f t="shared" ref="J209:J214" si="133">I209/H209</f>
        <v>0.94914089347079034</v>
      </c>
      <c r="K209" s="15"/>
      <c r="L209" s="30">
        <v>525</v>
      </c>
      <c r="M209" s="30">
        <v>1935</v>
      </c>
      <c r="N209" s="30">
        <v>8650</v>
      </c>
      <c r="O209" s="30">
        <v>7161</v>
      </c>
      <c r="P209" s="30">
        <v>5166</v>
      </c>
      <c r="Q209" s="30">
        <v>4954</v>
      </c>
      <c r="R209" s="30">
        <v>3099</v>
      </c>
      <c r="S209" s="30">
        <v>4544</v>
      </c>
      <c r="T209" s="30">
        <v>2352</v>
      </c>
      <c r="U209" s="30">
        <v>2851</v>
      </c>
      <c r="V209" s="35">
        <v>2583</v>
      </c>
      <c r="W209" s="35">
        <v>4265</v>
      </c>
      <c r="X209" s="35">
        <v>4509</v>
      </c>
      <c r="Y209" s="35">
        <v>2954</v>
      </c>
      <c r="Z209" s="35">
        <v>3251</v>
      </c>
      <c r="AA209" s="35">
        <v>4037</v>
      </c>
      <c r="AB209" s="35">
        <v>911</v>
      </c>
      <c r="AC209" s="35">
        <v>1606</v>
      </c>
      <c r="AD209" s="35">
        <v>7753</v>
      </c>
      <c r="AE209" s="35">
        <v>7601</v>
      </c>
      <c r="AF209" s="30">
        <v>4915</v>
      </c>
      <c r="AJ209" s="123"/>
      <c r="AK209" s="123"/>
    </row>
    <row r="210" spans="1:42" s="58" customFormat="1" ht="30" hidden="1" customHeight="1" outlineLevel="1" x14ac:dyDescent="0.2">
      <c r="A210" s="31" t="s">
        <v>123</v>
      </c>
      <c r="B210" s="31"/>
      <c r="C210" s="31"/>
      <c r="D210" s="31"/>
      <c r="E210" s="31"/>
      <c r="F210" s="31"/>
      <c r="G210" s="31"/>
      <c r="H210" s="27">
        <v>88096</v>
      </c>
      <c r="I210" s="27">
        <f>SUM(L210:AF210)</f>
        <v>82750.899999999994</v>
      </c>
      <c r="J210" s="15">
        <f t="shared" si="133"/>
        <v>0.9393264166363966</v>
      </c>
      <c r="K210" s="15"/>
      <c r="L210" s="35">
        <v>525</v>
      </c>
      <c r="M210" s="35">
        <v>1850</v>
      </c>
      <c r="N210" s="35">
        <v>8526</v>
      </c>
      <c r="O210" s="35">
        <v>6500</v>
      </c>
      <c r="P210" s="35">
        <v>4744</v>
      </c>
      <c r="Q210" s="35">
        <v>4954</v>
      </c>
      <c r="R210" s="45">
        <v>2881</v>
      </c>
      <c r="S210" s="35">
        <v>4539</v>
      </c>
      <c r="T210" s="35">
        <v>2386.9</v>
      </c>
      <c r="U210" s="35">
        <v>2851</v>
      </c>
      <c r="V210" s="35">
        <v>2191</v>
      </c>
      <c r="W210" s="35">
        <v>3732</v>
      </c>
      <c r="X210" s="35">
        <v>4509</v>
      </c>
      <c r="Y210" s="35">
        <v>2954</v>
      </c>
      <c r="Z210" s="35">
        <v>3200</v>
      </c>
      <c r="AA210" s="35">
        <v>4037</v>
      </c>
      <c r="AB210" s="35">
        <v>911</v>
      </c>
      <c r="AC210" s="35">
        <v>1606</v>
      </c>
      <c r="AD210" s="35">
        <v>7754</v>
      </c>
      <c r="AE210" s="35">
        <v>7200</v>
      </c>
      <c r="AF210" s="35">
        <v>4900</v>
      </c>
      <c r="AJ210" s="124"/>
      <c r="AK210" s="124"/>
    </row>
    <row r="211" spans="1:42" s="46" customFormat="1" ht="30" hidden="1" customHeight="1" x14ac:dyDescent="0.2">
      <c r="A211" s="11" t="s">
        <v>124</v>
      </c>
      <c r="B211" s="11"/>
      <c r="C211" s="11"/>
      <c r="D211" s="11"/>
      <c r="E211" s="11"/>
      <c r="F211" s="11"/>
      <c r="G211" s="11"/>
      <c r="H211" s="48">
        <f>H210/H209</f>
        <v>0.97656579093226914</v>
      </c>
      <c r="I211" s="48">
        <f>I210/I209</f>
        <v>0.96646773025624244</v>
      </c>
      <c r="J211" s="15">
        <f t="shared" si="133"/>
        <v>0.9896596207139442</v>
      </c>
      <c r="K211" s="15"/>
      <c r="L211" s="68">
        <f t="shared" ref="L211:AF211" si="134">L210/L209</f>
        <v>1</v>
      </c>
      <c r="M211" s="68">
        <f t="shared" si="134"/>
        <v>0.95607235142118863</v>
      </c>
      <c r="N211" s="68">
        <f t="shared" si="134"/>
        <v>0.98566473988439307</v>
      </c>
      <c r="O211" s="68">
        <f t="shared" si="134"/>
        <v>0.90769445608155286</v>
      </c>
      <c r="P211" s="68">
        <f t="shared" si="134"/>
        <v>0.91831204026325974</v>
      </c>
      <c r="Q211" s="68">
        <f t="shared" si="134"/>
        <v>1</v>
      </c>
      <c r="R211" s="68">
        <f t="shared" si="134"/>
        <v>0.9296547273313972</v>
      </c>
      <c r="S211" s="68">
        <f t="shared" si="134"/>
        <v>0.99889964788732399</v>
      </c>
      <c r="T211" s="68">
        <f t="shared" si="134"/>
        <v>1.0148384353741497</v>
      </c>
      <c r="U211" s="68">
        <f t="shared" si="134"/>
        <v>1</v>
      </c>
      <c r="V211" s="68">
        <f t="shared" si="134"/>
        <v>0.8482384823848238</v>
      </c>
      <c r="W211" s="68">
        <f t="shared" si="134"/>
        <v>0.87502930832356385</v>
      </c>
      <c r="X211" s="68">
        <f t="shared" si="134"/>
        <v>1</v>
      </c>
      <c r="Y211" s="68">
        <f t="shared" si="134"/>
        <v>1</v>
      </c>
      <c r="Z211" s="68">
        <f t="shared" si="134"/>
        <v>0.98431251922485385</v>
      </c>
      <c r="AA211" s="68">
        <f t="shared" si="134"/>
        <v>1</v>
      </c>
      <c r="AB211" s="68">
        <f t="shared" si="134"/>
        <v>1</v>
      </c>
      <c r="AC211" s="68">
        <f t="shared" si="134"/>
        <v>1</v>
      </c>
      <c r="AD211" s="68">
        <f t="shared" si="134"/>
        <v>1.0001289823294208</v>
      </c>
      <c r="AE211" s="68">
        <f t="shared" si="134"/>
        <v>0.94724378371266937</v>
      </c>
      <c r="AF211" s="68">
        <f t="shared" si="134"/>
        <v>0.99694811800610372</v>
      </c>
      <c r="AJ211" s="123"/>
      <c r="AK211" s="123"/>
    </row>
    <row r="212" spans="1:42" s="46" customFormat="1" ht="30" hidden="1" customHeight="1" outlineLevel="1" x14ac:dyDescent="0.2">
      <c r="A212" s="11" t="s">
        <v>125</v>
      </c>
      <c r="B212" s="11"/>
      <c r="C212" s="11"/>
      <c r="D212" s="11"/>
      <c r="E212" s="11"/>
      <c r="F212" s="11"/>
      <c r="G212" s="11"/>
      <c r="H212" s="27"/>
      <c r="I212" s="27">
        <f>SUM(L212:AF212)</f>
        <v>0</v>
      </c>
      <c r="J212" s="15" t="e">
        <f t="shared" si="133"/>
        <v>#DIV/0!</v>
      </c>
      <c r="K212" s="1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16"/>
      <c r="X212" s="45"/>
      <c r="Y212" s="45"/>
      <c r="Z212" s="45"/>
      <c r="AA212" s="45"/>
      <c r="AB212" s="45"/>
      <c r="AC212" s="45"/>
      <c r="AD212" s="45"/>
      <c r="AE212" s="45"/>
      <c r="AF212" s="45"/>
      <c r="AJ212" s="123"/>
      <c r="AK212" s="123"/>
    </row>
    <row r="213" spans="1:42" s="58" customFormat="1" ht="30" hidden="1" customHeight="1" outlineLevel="1" x14ac:dyDescent="0.2">
      <c r="A213" s="31" t="s">
        <v>126</v>
      </c>
      <c r="B213" s="93"/>
      <c r="C213" s="93"/>
      <c r="D213" s="93"/>
      <c r="E213" s="93"/>
      <c r="F213" s="93"/>
      <c r="G213" s="93"/>
      <c r="H213" s="23">
        <v>10389</v>
      </c>
      <c r="I213" s="27">
        <f>SUM(L213:AF213)</f>
        <v>11691</v>
      </c>
      <c r="J213" s="15">
        <f t="shared" si="133"/>
        <v>1.1253248628356916</v>
      </c>
      <c r="K213" s="15"/>
      <c r="L213" s="45">
        <v>42</v>
      </c>
      <c r="M213" s="35"/>
      <c r="N213" s="35">
        <v>3406</v>
      </c>
      <c r="O213" s="35">
        <v>553</v>
      </c>
      <c r="P213" s="35">
        <v>273</v>
      </c>
      <c r="Q213" s="35">
        <v>1339</v>
      </c>
      <c r="R213" s="35"/>
      <c r="S213" s="35">
        <v>328</v>
      </c>
      <c r="T213" s="35"/>
      <c r="U213" s="35">
        <v>412</v>
      </c>
      <c r="V213" s="45">
        <v>280</v>
      </c>
      <c r="W213" s="35">
        <v>94</v>
      </c>
      <c r="X213" s="35"/>
      <c r="Y213" s="35"/>
      <c r="Z213" s="35">
        <v>372</v>
      </c>
      <c r="AA213" s="35">
        <v>300</v>
      </c>
      <c r="AB213" s="35">
        <v>60</v>
      </c>
      <c r="AC213" s="35"/>
      <c r="AD213" s="35">
        <v>85</v>
      </c>
      <c r="AE213" s="35">
        <v>3592</v>
      </c>
      <c r="AF213" s="35">
        <v>555</v>
      </c>
      <c r="AJ213" s="124"/>
      <c r="AK213" s="124"/>
    </row>
    <row r="214" spans="1:42" s="46" customFormat="1" ht="30" hidden="1" customHeight="1" x14ac:dyDescent="0.2">
      <c r="A214" s="11" t="s">
        <v>127</v>
      </c>
      <c r="B214" s="44"/>
      <c r="C214" s="44"/>
      <c r="D214" s="44"/>
      <c r="E214" s="44"/>
      <c r="F214" s="44"/>
      <c r="G214" s="44"/>
      <c r="H214" s="15"/>
      <c r="I214" s="15"/>
      <c r="J214" s="15" t="e">
        <f t="shared" si="133"/>
        <v>#DIV/0!</v>
      </c>
      <c r="K214" s="15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J214" s="123"/>
      <c r="AK214" s="123"/>
    </row>
    <row r="215" spans="1:42" s="46" customFormat="1" ht="30" hidden="1" customHeight="1" x14ac:dyDescent="0.2">
      <c r="A215" s="13" t="s">
        <v>128</v>
      </c>
      <c r="B215" s="40"/>
      <c r="C215" s="40"/>
      <c r="D215" s="40"/>
      <c r="E215" s="40"/>
      <c r="F215" s="40"/>
      <c r="G215" s="40"/>
      <c r="H215" s="23"/>
      <c r="I215" s="27"/>
      <c r="J215" s="27"/>
      <c r="K215" s="27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J215" s="123"/>
      <c r="AK215" s="123"/>
    </row>
    <row r="216" spans="1:42" s="58" customFormat="1" ht="30" hidden="1" customHeight="1" outlineLevel="1" x14ac:dyDescent="0.2">
      <c r="A216" s="51" t="s">
        <v>129</v>
      </c>
      <c r="B216" s="127"/>
      <c r="C216" s="127"/>
      <c r="D216" s="127"/>
      <c r="E216" s="127"/>
      <c r="F216" s="127"/>
      <c r="G216" s="127"/>
      <c r="H216" s="23">
        <v>105196</v>
      </c>
      <c r="I216" s="27">
        <f>SUM(L216:AF216)</f>
        <v>115251.4</v>
      </c>
      <c r="J216" s="9">
        <f t="shared" ref="J216:J228" si="135">I216/H216</f>
        <v>1.0955872846876307</v>
      </c>
      <c r="K216" s="9"/>
      <c r="L216" s="26">
        <v>3100</v>
      </c>
      <c r="M216" s="26">
        <v>2230</v>
      </c>
      <c r="N216" s="26">
        <v>13240</v>
      </c>
      <c r="O216" s="26">
        <v>10242</v>
      </c>
      <c r="P216" s="26">
        <v>8638</v>
      </c>
      <c r="Q216" s="26">
        <v>6120</v>
      </c>
      <c r="R216" s="26">
        <v>6989</v>
      </c>
      <c r="S216" s="26">
        <v>7888</v>
      </c>
      <c r="T216" s="26">
        <v>2609</v>
      </c>
      <c r="U216" s="26">
        <v>4060</v>
      </c>
      <c r="V216" s="26">
        <v>4091</v>
      </c>
      <c r="W216" s="26">
        <v>5495</v>
      </c>
      <c r="X216" s="26">
        <v>6871</v>
      </c>
      <c r="Y216" s="26">
        <v>2800</v>
      </c>
      <c r="Z216" s="26">
        <v>3038</v>
      </c>
      <c r="AA216" s="26">
        <v>3200.4</v>
      </c>
      <c r="AB216" s="26">
        <v>2050</v>
      </c>
      <c r="AC216" s="26">
        <v>1514</v>
      </c>
      <c r="AD216" s="26">
        <v>5983</v>
      </c>
      <c r="AE216" s="26">
        <v>6837</v>
      </c>
      <c r="AF216" s="26">
        <v>8256</v>
      </c>
      <c r="AJ216" s="124"/>
      <c r="AK216" s="124"/>
    </row>
    <row r="217" spans="1:42" s="46" customFormat="1" ht="30" hidden="1" customHeight="1" outlineLevel="1" x14ac:dyDescent="0.2">
      <c r="A217" s="13" t="s">
        <v>130</v>
      </c>
      <c r="B217" s="40"/>
      <c r="C217" s="40"/>
      <c r="D217" s="40"/>
      <c r="E217" s="40"/>
      <c r="F217" s="40"/>
      <c r="G217" s="40"/>
      <c r="H217" s="23">
        <v>99221</v>
      </c>
      <c r="I217" s="27">
        <f>SUM(L217:AF217)</f>
        <v>115218</v>
      </c>
      <c r="J217" s="9">
        <f t="shared" si="135"/>
        <v>1.1612259501516815</v>
      </c>
      <c r="K217" s="9"/>
      <c r="L217" s="30">
        <v>2050</v>
      </c>
      <c r="M217" s="30">
        <v>2963</v>
      </c>
      <c r="N217" s="30">
        <v>12143</v>
      </c>
      <c r="O217" s="30">
        <v>16541</v>
      </c>
      <c r="P217" s="30">
        <v>6539</v>
      </c>
      <c r="Q217" s="30">
        <v>4614</v>
      </c>
      <c r="R217" s="30">
        <v>4320</v>
      </c>
      <c r="S217" s="30">
        <v>7934</v>
      </c>
      <c r="T217" s="30">
        <v>4709</v>
      </c>
      <c r="U217" s="30">
        <v>3815</v>
      </c>
      <c r="V217" s="30">
        <v>3026</v>
      </c>
      <c r="W217" s="30">
        <v>5245</v>
      </c>
      <c r="X217" s="30">
        <v>8414</v>
      </c>
      <c r="Y217" s="30">
        <v>2766</v>
      </c>
      <c r="Z217" s="30">
        <v>4693</v>
      </c>
      <c r="AA217" s="30">
        <v>2954</v>
      </c>
      <c r="AB217" s="30">
        <v>2015</v>
      </c>
      <c r="AC217" s="30">
        <v>1267</v>
      </c>
      <c r="AD217" s="30">
        <v>5801</v>
      </c>
      <c r="AE217" s="30">
        <v>6651</v>
      </c>
      <c r="AF217" s="30">
        <v>6758</v>
      </c>
      <c r="AJ217" s="123"/>
      <c r="AK217" s="123"/>
      <c r="AP217" s="46" t="s">
        <v>0</v>
      </c>
    </row>
    <row r="218" spans="1:42" s="46" customFormat="1" ht="30" hidden="1" customHeight="1" outlineLevel="1" x14ac:dyDescent="0.2">
      <c r="A218" s="13" t="s">
        <v>131</v>
      </c>
      <c r="B218" s="13"/>
      <c r="C218" s="13"/>
      <c r="D218" s="13"/>
      <c r="E218" s="13"/>
      <c r="F218" s="13"/>
      <c r="G218" s="13"/>
      <c r="H218" s="27">
        <f>H216*0.45</f>
        <v>47338.200000000004</v>
      </c>
      <c r="I218" s="27">
        <f>I216*0.45</f>
        <v>51863.13</v>
      </c>
      <c r="J218" s="9">
        <f t="shared" si="135"/>
        <v>1.0955872846876304</v>
      </c>
      <c r="K218" s="9"/>
      <c r="L218" s="26">
        <f>L216*0.45</f>
        <v>1395</v>
      </c>
      <c r="M218" s="26">
        <f t="shared" ref="M218:AF218" si="136">M216*0.45</f>
        <v>1003.5</v>
      </c>
      <c r="N218" s="26">
        <f t="shared" si="136"/>
        <v>5958</v>
      </c>
      <c r="O218" s="26">
        <f t="shared" si="136"/>
        <v>4608.9000000000005</v>
      </c>
      <c r="P218" s="26">
        <f t="shared" si="136"/>
        <v>3887.1</v>
      </c>
      <c r="Q218" s="26">
        <f t="shared" si="136"/>
        <v>2754</v>
      </c>
      <c r="R218" s="26">
        <f t="shared" si="136"/>
        <v>3145.05</v>
      </c>
      <c r="S218" s="26">
        <f t="shared" si="136"/>
        <v>3549.6</v>
      </c>
      <c r="T218" s="26">
        <f t="shared" si="136"/>
        <v>1174.05</v>
      </c>
      <c r="U218" s="26">
        <f t="shared" si="136"/>
        <v>1827</v>
      </c>
      <c r="V218" s="26">
        <f t="shared" si="136"/>
        <v>1840.95</v>
      </c>
      <c r="W218" s="26">
        <f t="shared" si="136"/>
        <v>2472.75</v>
      </c>
      <c r="X218" s="26">
        <f t="shared" si="136"/>
        <v>3091.9500000000003</v>
      </c>
      <c r="Y218" s="26">
        <f t="shared" si="136"/>
        <v>1260</v>
      </c>
      <c r="Z218" s="26">
        <f t="shared" si="136"/>
        <v>1367.1000000000001</v>
      </c>
      <c r="AA218" s="26">
        <f t="shared" si="136"/>
        <v>1440.18</v>
      </c>
      <c r="AB218" s="26">
        <f t="shared" si="136"/>
        <v>922.5</v>
      </c>
      <c r="AC218" s="26">
        <f t="shared" si="136"/>
        <v>681.30000000000007</v>
      </c>
      <c r="AD218" s="26">
        <f t="shared" si="136"/>
        <v>2692.35</v>
      </c>
      <c r="AE218" s="26">
        <f t="shared" si="136"/>
        <v>3076.65</v>
      </c>
      <c r="AF218" s="26">
        <f t="shared" si="136"/>
        <v>3715.2000000000003</v>
      </c>
      <c r="AG218" s="59"/>
      <c r="AJ218" s="123"/>
      <c r="AK218" s="123"/>
    </row>
    <row r="219" spans="1:42" s="46" customFormat="1" ht="30" hidden="1" customHeight="1" x14ac:dyDescent="0.2">
      <c r="A219" s="13" t="s">
        <v>132</v>
      </c>
      <c r="B219" s="13"/>
      <c r="C219" s="13"/>
      <c r="D219" s="13"/>
      <c r="E219" s="13"/>
      <c r="F219" s="13"/>
      <c r="G219" s="13"/>
      <c r="H219" s="48">
        <f>H216/H217</f>
        <v>1.0602191068423015</v>
      </c>
      <c r="I219" s="48">
        <f>I216/I217</f>
        <v>1.0002898852609834</v>
      </c>
      <c r="J219" s="9">
        <f t="shared" si="135"/>
        <v>0.94347468254952693</v>
      </c>
      <c r="K219" s="9"/>
      <c r="L219" s="68">
        <f>L216/L217</f>
        <v>1.5121951219512195</v>
      </c>
      <c r="M219" s="68">
        <f t="shared" ref="M219:AF219" si="137">M216/M217</f>
        <v>0.75261559230509623</v>
      </c>
      <c r="N219" s="68">
        <f t="shared" si="137"/>
        <v>1.0903401136457218</v>
      </c>
      <c r="O219" s="68">
        <f t="shared" si="137"/>
        <v>0.61918868266731153</v>
      </c>
      <c r="P219" s="68">
        <f t="shared" si="137"/>
        <v>1.3209970943569354</v>
      </c>
      <c r="Q219" s="68">
        <f t="shared" si="137"/>
        <v>1.3263979193758126</v>
      </c>
      <c r="R219" s="68">
        <f t="shared" si="137"/>
        <v>1.6178240740740741</v>
      </c>
      <c r="S219" s="68">
        <f t="shared" si="137"/>
        <v>0.99420216788505167</v>
      </c>
      <c r="T219" s="68">
        <f t="shared" si="137"/>
        <v>0.55404544489275853</v>
      </c>
      <c r="U219" s="68">
        <f t="shared" si="137"/>
        <v>1.0642201834862386</v>
      </c>
      <c r="V219" s="68">
        <f t="shared" si="137"/>
        <v>1.3519497686715136</v>
      </c>
      <c r="W219" s="68">
        <f t="shared" si="137"/>
        <v>1.0476644423260248</v>
      </c>
      <c r="X219" s="68">
        <f t="shared" si="137"/>
        <v>0.81661516520085575</v>
      </c>
      <c r="Y219" s="68">
        <f t="shared" si="137"/>
        <v>1.0122921185827911</v>
      </c>
      <c r="Z219" s="68">
        <f t="shared" si="137"/>
        <v>0.64734711272107393</v>
      </c>
      <c r="AA219" s="68">
        <f t="shared" si="137"/>
        <v>1.0834123222748815</v>
      </c>
      <c r="AB219" s="68">
        <f t="shared" si="137"/>
        <v>1.0173697270471465</v>
      </c>
      <c r="AC219" s="68">
        <f t="shared" si="137"/>
        <v>1.1949486977111285</v>
      </c>
      <c r="AD219" s="68">
        <f t="shared" si="137"/>
        <v>1.0313739010515428</v>
      </c>
      <c r="AE219" s="68">
        <f t="shared" si="137"/>
        <v>1.0279657194406857</v>
      </c>
      <c r="AF219" s="68">
        <f t="shared" si="137"/>
        <v>1.2216632139686299</v>
      </c>
      <c r="AJ219" s="123"/>
      <c r="AK219" s="123"/>
    </row>
    <row r="220" spans="1:42" s="58" customFormat="1" ht="30" hidden="1" customHeight="1" outlineLevel="1" x14ac:dyDescent="0.2">
      <c r="A220" s="51" t="s">
        <v>133</v>
      </c>
      <c r="B220" s="127"/>
      <c r="C220" s="127"/>
      <c r="D220" s="127"/>
      <c r="E220" s="127"/>
      <c r="F220" s="127"/>
      <c r="G220" s="127"/>
      <c r="H220" s="23">
        <v>260815</v>
      </c>
      <c r="I220" s="27">
        <f>SUM(L220:AF220)</f>
        <v>300826</v>
      </c>
      <c r="J220" s="9">
        <f t="shared" si="135"/>
        <v>1.1534075877537717</v>
      </c>
      <c r="K220" s="9"/>
      <c r="L220" s="26">
        <v>300</v>
      </c>
      <c r="M220" s="26">
        <v>8400</v>
      </c>
      <c r="N220" s="26">
        <v>29307</v>
      </c>
      <c r="O220" s="26">
        <v>21909</v>
      </c>
      <c r="P220" s="26">
        <v>7421</v>
      </c>
      <c r="Q220" s="26">
        <v>14410</v>
      </c>
      <c r="R220" s="26">
        <v>4700</v>
      </c>
      <c r="S220" s="26">
        <v>15722</v>
      </c>
      <c r="T220" s="26">
        <v>12600</v>
      </c>
      <c r="U220" s="26">
        <v>15300</v>
      </c>
      <c r="V220" s="26">
        <v>10490</v>
      </c>
      <c r="W220" s="26">
        <v>14355</v>
      </c>
      <c r="X220" s="26">
        <v>3474</v>
      </c>
      <c r="Y220" s="26">
        <v>7900</v>
      </c>
      <c r="Z220" s="26">
        <v>14600</v>
      </c>
      <c r="AA220" s="26">
        <v>43083</v>
      </c>
      <c r="AB220" s="26">
        <v>4500</v>
      </c>
      <c r="AC220" s="26">
        <v>1000</v>
      </c>
      <c r="AD220" s="26">
        <v>7576</v>
      </c>
      <c r="AE220" s="26">
        <v>45094</v>
      </c>
      <c r="AF220" s="26">
        <v>18685</v>
      </c>
      <c r="AJ220" s="124"/>
      <c r="AK220" s="124"/>
    </row>
    <row r="221" spans="1:42" s="46" customFormat="1" ht="28.15" hidden="1" customHeight="1" outlineLevel="1" x14ac:dyDescent="0.2">
      <c r="A221" s="13" t="s">
        <v>130</v>
      </c>
      <c r="B221" s="40"/>
      <c r="C221" s="40"/>
      <c r="D221" s="40"/>
      <c r="E221" s="40"/>
      <c r="F221" s="40"/>
      <c r="G221" s="40"/>
      <c r="H221" s="23">
        <v>283125</v>
      </c>
      <c r="I221" s="27">
        <f>SUM(L221:AF221)</f>
        <v>286074</v>
      </c>
      <c r="J221" s="9">
        <f t="shared" si="135"/>
        <v>1.0104158940397352</v>
      </c>
      <c r="K221" s="9"/>
      <c r="L221" s="30">
        <v>600</v>
      </c>
      <c r="M221" s="30">
        <v>8000</v>
      </c>
      <c r="N221" s="30">
        <v>25123</v>
      </c>
      <c r="O221" s="30">
        <v>18776</v>
      </c>
      <c r="P221" s="30">
        <v>8896</v>
      </c>
      <c r="Q221" s="30">
        <v>12063</v>
      </c>
      <c r="R221" s="30">
        <v>710</v>
      </c>
      <c r="S221" s="30">
        <v>19682</v>
      </c>
      <c r="T221" s="30">
        <v>12989</v>
      </c>
      <c r="U221" s="30">
        <v>13114</v>
      </c>
      <c r="V221" s="30">
        <v>7332</v>
      </c>
      <c r="W221" s="30">
        <v>15408</v>
      </c>
      <c r="X221" s="30">
        <v>2622</v>
      </c>
      <c r="Y221" s="30">
        <v>3236</v>
      </c>
      <c r="Z221" s="30">
        <v>10145</v>
      </c>
      <c r="AA221" s="30">
        <v>53168</v>
      </c>
      <c r="AB221" s="30">
        <v>3454</v>
      </c>
      <c r="AC221" s="30">
        <v>634</v>
      </c>
      <c r="AD221" s="30">
        <v>7396</v>
      </c>
      <c r="AE221" s="30">
        <v>43232</v>
      </c>
      <c r="AF221" s="30">
        <v>19494</v>
      </c>
      <c r="AJ221" s="123"/>
      <c r="AK221" s="123"/>
    </row>
    <row r="222" spans="1:42" s="46" customFormat="1" ht="27" hidden="1" customHeight="1" outlineLevel="1" x14ac:dyDescent="0.2">
      <c r="A222" s="13" t="s">
        <v>131</v>
      </c>
      <c r="B222" s="13"/>
      <c r="C222" s="13"/>
      <c r="D222" s="13"/>
      <c r="E222" s="13"/>
      <c r="F222" s="13"/>
      <c r="G222" s="13"/>
      <c r="H222" s="27">
        <f>H220*0.3</f>
        <v>78244.5</v>
      </c>
      <c r="I222" s="27">
        <f>I220*0.3</f>
        <v>90247.8</v>
      </c>
      <c r="J222" s="9">
        <f t="shared" si="135"/>
        <v>1.1534075877537719</v>
      </c>
      <c r="K222" s="9"/>
      <c r="L222" s="26">
        <f>L220*0.3</f>
        <v>90</v>
      </c>
      <c r="M222" s="26">
        <f t="shared" ref="M222:AF222" si="138">M220*0.3</f>
        <v>2520</v>
      </c>
      <c r="N222" s="26">
        <f t="shared" si="138"/>
        <v>8792.1</v>
      </c>
      <c r="O222" s="26">
        <f t="shared" si="138"/>
        <v>6572.7</v>
      </c>
      <c r="P222" s="26">
        <f t="shared" si="138"/>
        <v>2226.2999999999997</v>
      </c>
      <c r="Q222" s="26">
        <f t="shared" si="138"/>
        <v>4323</v>
      </c>
      <c r="R222" s="26">
        <f t="shared" si="138"/>
        <v>1410</v>
      </c>
      <c r="S222" s="26">
        <f t="shared" si="138"/>
        <v>4716.5999999999995</v>
      </c>
      <c r="T222" s="26">
        <f t="shared" si="138"/>
        <v>3780</v>
      </c>
      <c r="U222" s="26">
        <f t="shared" si="138"/>
        <v>4590</v>
      </c>
      <c r="V222" s="26">
        <f t="shared" si="138"/>
        <v>3147</v>
      </c>
      <c r="W222" s="26">
        <f t="shared" si="138"/>
        <v>4306.5</v>
      </c>
      <c r="X222" s="26">
        <f t="shared" si="138"/>
        <v>1042.2</v>
      </c>
      <c r="Y222" s="26">
        <f t="shared" si="138"/>
        <v>2370</v>
      </c>
      <c r="Z222" s="26">
        <f t="shared" si="138"/>
        <v>4380</v>
      </c>
      <c r="AA222" s="26">
        <f t="shared" si="138"/>
        <v>12924.9</v>
      </c>
      <c r="AB222" s="26">
        <f t="shared" si="138"/>
        <v>1350</v>
      </c>
      <c r="AC222" s="26">
        <f t="shared" si="138"/>
        <v>300</v>
      </c>
      <c r="AD222" s="26">
        <f t="shared" si="138"/>
        <v>2272.7999999999997</v>
      </c>
      <c r="AE222" s="26">
        <f t="shared" si="138"/>
        <v>13528.199999999999</v>
      </c>
      <c r="AF222" s="26">
        <f t="shared" si="138"/>
        <v>5605.5</v>
      </c>
      <c r="AJ222" s="123"/>
      <c r="AK222" s="123"/>
    </row>
    <row r="223" spans="1:42" s="58" customFormat="1" ht="30" hidden="1" customHeight="1" x14ac:dyDescent="0.2">
      <c r="A223" s="13" t="s">
        <v>132</v>
      </c>
      <c r="B223" s="13"/>
      <c r="C223" s="13"/>
      <c r="D223" s="13"/>
      <c r="E223" s="13"/>
      <c r="F223" s="13"/>
      <c r="G223" s="13"/>
      <c r="H223" s="9">
        <f>H220/H221</f>
        <v>0.92120088300220748</v>
      </c>
      <c r="I223" s="9">
        <f>I220/I221</f>
        <v>1.0515670770499941</v>
      </c>
      <c r="J223" s="9">
        <f t="shared" si="135"/>
        <v>1.1415176607548629</v>
      </c>
      <c r="K223" s="9"/>
      <c r="L223" s="87">
        <f t="shared" ref="L223:AF223" si="139">L220/L221</f>
        <v>0.5</v>
      </c>
      <c r="M223" s="87">
        <f t="shared" si="139"/>
        <v>1.05</v>
      </c>
      <c r="N223" s="87">
        <f t="shared" si="139"/>
        <v>1.1665406201488675</v>
      </c>
      <c r="O223" s="87">
        <f t="shared" si="139"/>
        <v>1.1668619514273542</v>
      </c>
      <c r="P223" s="87">
        <f t="shared" si="139"/>
        <v>0.83419514388489213</v>
      </c>
      <c r="Q223" s="87">
        <f t="shared" si="139"/>
        <v>1.1945618834452458</v>
      </c>
      <c r="R223" s="87">
        <f t="shared" si="139"/>
        <v>6.619718309859155</v>
      </c>
      <c r="S223" s="87">
        <f t="shared" si="139"/>
        <v>0.798800934864343</v>
      </c>
      <c r="T223" s="87">
        <f t="shared" si="139"/>
        <v>0.97005158210793752</v>
      </c>
      <c r="U223" s="87">
        <f t="shared" si="139"/>
        <v>1.1666920847948756</v>
      </c>
      <c r="V223" s="87">
        <f t="shared" si="139"/>
        <v>1.4307146753955264</v>
      </c>
      <c r="W223" s="87">
        <f t="shared" si="139"/>
        <v>0.93165887850467288</v>
      </c>
      <c r="X223" s="87">
        <f t="shared" si="139"/>
        <v>1.3249427917620138</v>
      </c>
      <c r="Y223" s="87">
        <f t="shared" si="139"/>
        <v>2.4412855377008653</v>
      </c>
      <c r="Z223" s="87">
        <f t="shared" si="139"/>
        <v>1.4391325776244455</v>
      </c>
      <c r="AA223" s="87">
        <f t="shared" si="139"/>
        <v>0.81031823653325308</v>
      </c>
      <c r="AB223" s="87">
        <f t="shared" si="139"/>
        <v>1.3028372900984366</v>
      </c>
      <c r="AC223" s="87">
        <f t="shared" si="139"/>
        <v>1.5772870662460567</v>
      </c>
      <c r="AD223" s="87">
        <f t="shared" si="139"/>
        <v>1.024337479718767</v>
      </c>
      <c r="AE223" s="87">
        <f t="shared" si="139"/>
        <v>1.0430699481865284</v>
      </c>
      <c r="AF223" s="87">
        <f t="shared" si="139"/>
        <v>0.95850005129783522</v>
      </c>
      <c r="AJ223" s="124"/>
      <c r="AK223" s="124"/>
    </row>
    <row r="224" spans="1:42" s="58" customFormat="1" ht="30" hidden="1" customHeight="1" outlineLevel="1" x14ac:dyDescent="0.2">
      <c r="A224" s="51" t="s">
        <v>134</v>
      </c>
      <c r="B224" s="127"/>
      <c r="C224" s="127"/>
      <c r="D224" s="127"/>
      <c r="E224" s="127"/>
      <c r="F224" s="127"/>
      <c r="G224" s="127"/>
      <c r="H224" s="23">
        <v>221605</v>
      </c>
      <c r="I224" s="27">
        <f>SUM(L224:AF224)</f>
        <v>301063.90000000002</v>
      </c>
      <c r="J224" s="9">
        <f t="shared" si="135"/>
        <v>1.3585609530470883</v>
      </c>
      <c r="K224" s="9"/>
      <c r="L224" s="26"/>
      <c r="M224" s="89">
        <v>7500</v>
      </c>
      <c r="N224" s="26">
        <v>39100</v>
      </c>
      <c r="O224" s="92">
        <v>26843</v>
      </c>
      <c r="P224" s="92">
        <v>8279</v>
      </c>
      <c r="Q224" s="89">
        <v>4200</v>
      </c>
      <c r="R224" s="89">
        <v>2320</v>
      </c>
      <c r="S224" s="26">
        <v>30680</v>
      </c>
      <c r="T224" s="89">
        <v>11200</v>
      </c>
      <c r="U224" s="89">
        <v>8500</v>
      </c>
      <c r="V224" s="26">
        <v>4800</v>
      </c>
      <c r="W224" s="26">
        <v>17690</v>
      </c>
      <c r="X224" s="89">
        <v>2812</v>
      </c>
      <c r="Y224" s="89">
        <v>4021</v>
      </c>
      <c r="Z224" s="89">
        <v>4200</v>
      </c>
      <c r="AA224" s="89">
        <v>59048.9</v>
      </c>
      <c r="AB224" s="89">
        <v>6500</v>
      </c>
      <c r="AC224" s="89"/>
      <c r="AD224" s="26">
        <v>11376</v>
      </c>
      <c r="AE224" s="89">
        <v>33754</v>
      </c>
      <c r="AF224" s="26">
        <v>18240</v>
      </c>
      <c r="AJ224" s="124"/>
      <c r="AK224" s="124"/>
    </row>
    <row r="225" spans="1:37" s="46" customFormat="1" ht="30" hidden="1" customHeight="1" outlineLevel="1" x14ac:dyDescent="0.2">
      <c r="A225" s="13" t="s">
        <v>130</v>
      </c>
      <c r="B225" s="40"/>
      <c r="C225" s="40"/>
      <c r="D225" s="40"/>
      <c r="E225" s="40"/>
      <c r="F225" s="40"/>
      <c r="G225" s="40"/>
      <c r="H225" s="23">
        <v>337167</v>
      </c>
      <c r="I225" s="27">
        <f>SUM(L225:AF225)</f>
        <v>264914</v>
      </c>
      <c r="J225" s="9">
        <f t="shared" si="135"/>
        <v>0.78570559989560074</v>
      </c>
      <c r="K225" s="9"/>
      <c r="L225" s="30"/>
      <c r="M225" s="30">
        <v>8889</v>
      </c>
      <c r="N225" s="30">
        <v>32450</v>
      </c>
      <c r="O225" s="30">
        <v>39117</v>
      </c>
      <c r="P225" s="30">
        <v>6843</v>
      </c>
      <c r="Q225" s="30">
        <v>1318</v>
      </c>
      <c r="R225" s="30">
        <v>2811</v>
      </c>
      <c r="S225" s="30">
        <v>23649</v>
      </c>
      <c r="T225" s="30">
        <v>4558</v>
      </c>
      <c r="U225" s="30">
        <v>8345</v>
      </c>
      <c r="V225" s="30">
        <v>9310</v>
      </c>
      <c r="W225" s="30">
        <v>15845</v>
      </c>
      <c r="X225" s="30">
        <v>1912</v>
      </c>
      <c r="Y225" s="30">
        <v>1521</v>
      </c>
      <c r="Z225" s="30">
        <v>5866</v>
      </c>
      <c r="AA225" s="30">
        <v>51691</v>
      </c>
      <c r="AB225" s="30">
        <v>3598</v>
      </c>
      <c r="AC225" s="30"/>
      <c r="AD225" s="30">
        <v>9426</v>
      </c>
      <c r="AE225" s="30">
        <v>22170</v>
      </c>
      <c r="AF225" s="30">
        <v>15595</v>
      </c>
      <c r="AJ225" s="123"/>
      <c r="AK225" s="123"/>
    </row>
    <row r="226" spans="1:37" s="46" customFormat="1" ht="30" hidden="1" customHeight="1" outlineLevel="1" x14ac:dyDescent="0.2">
      <c r="A226" s="13" t="s">
        <v>135</v>
      </c>
      <c r="B226" s="40"/>
      <c r="C226" s="40"/>
      <c r="D226" s="40"/>
      <c r="E226" s="40"/>
      <c r="F226" s="40"/>
      <c r="G226" s="40"/>
      <c r="H226" s="23">
        <v>849</v>
      </c>
      <c r="I226" s="27">
        <f>I224*0.19</f>
        <v>57202.141000000003</v>
      </c>
      <c r="J226" s="9">
        <f t="shared" si="135"/>
        <v>67.375902237926979</v>
      </c>
      <c r="K226" s="9"/>
      <c r="L226" s="26"/>
      <c r="M226" s="26">
        <f t="shared" ref="M226:AF226" si="140">M224*0.19</f>
        <v>1425</v>
      </c>
      <c r="N226" s="26">
        <f t="shared" si="140"/>
        <v>7429</v>
      </c>
      <c r="O226" s="26">
        <f t="shared" si="140"/>
        <v>5100.17</v>
      </c>
      <c r="P226" s="26">
        <f t="shared" si="140"/>
        <v>1573.01</v>
      </c>
      <c r="Q226" s="26">
        <f t="shared" si="140"/>
        <v>798</v>
      </c>
      <c r="R226" s="26">
        <f t="shared" si="140"/>
        <v>440.8</v>
      </c>
      <c r="S226" s="26">
        <f t="shared" si="140"/>
        <v>5829.2</v>
      </c>
      <c r="T226" s="26">
        <f t="shared" si="140"/>
        <v>2128</v>
      </c>
      <c r="U226" s="26">
        <f t="shared" si="140"/>
        <v>1615</v>
      </c>
      <c r="V226" s="26">
        <f t="shared" si="140"/>
        <v>912</v>
      </c>
      <c r="W226" s="26">
        <f t="shared" si="140"/>
        <v>3361.1</v>
      </c>
      <c r="X226" s="26">
        <f t="shared" si="140"/>
        <v>534.28</v>
      </c>
      <c r="Y226" s="26">
        <f t="shared" si="140"/>
        <v>763.99</v>
      </c>
      <c r="Z226" s="26">
        <f t="shared" si="140"/>
        <v>798</v>
      </c>
      <c r="AA226" s="26">
        <f t="shared" si="140"/>
        <v>11219.291000000001</v>
      </c>
      <c r="AB226" s="26">
        <f t="shared" si="140"/>
        <v>1235</v>
      </c>
      <c r="AC226" s="26"/>
      <c r="AD226" s="26">
        <f t="shared" si="140"/>
        <v>2161.44</v>
      </c>
      <c r="AE226" s="26">
        <f t="shared" si="140"/>
        <v>6413.26</v>
      </c>
      <c r="AF226" s="26">
        <f t="shared" si="140"/>
        <v>3465.6</v>
      </c>
      <c r="AJ226" s="123"/>
      <c r="AK226" s="123"/>
    </row>
    <row r="227" spans="1:37" s="58" customFormat="1" ht="30" hidden="1" customHeight="1" x14ac:dyDescent="0.2">
      <c r="A227" s="13" t="s">
        <v>136</v>
      </c>
      <c r="B227" s="13"/>
      <c r="C227" s="13"/>
      <c r="D227" s="13"/>
      <c r="E227" s="13"/>
      <c r="F227" s="13"/>
      <c r="G227" s="13"/>
      <c r="H227" s="9">
        <f>H224/H225</f>
        <v>0.65725589989530409</v>
      </c>
      <c r="I227" s="9">
        <f>I224/I225</f>
        <v>1.13645900178926</v>
      </c>
      <c r="J227" s="9">
        <f t="shared" si="135"/>
        <v>1.7290966912131018</v>
      </c>
      <c r="K227" s="9"/>
      <c r="L227" s="87"/>
      <c r="M227" s="87">
        <f>M224/M225</f>
        <v>0.8437394532568343</v>
      </c>
      <c r="N227" s="87">
        <f>N224/N225</f>
        <v>1.2049306625577811</v>
      </c>
      <c r="O227" s="87">
        <f>O224/O225</f>
        <v>0.68622338113863535</v>
      </c>
      <c r="P227" s="87">
        <f t="shared" ref="P227" si="141">P224/P225</f>
        <v>1.2098494812216865</v>
      </c>
      <c r="Q227" s="87">
        <f t="shared" ref="Q227:W227" si="142">Q224/Q225</f>
        <v>3.1866464339908953</v>
      </c>
      <c r="R227" s="87">
        <f t="shared" si="142"/>
        <v>0.82532906438989684</v>
      </c>
      <c r="S227" s="87">
        <f t="shared" si="142"/>
        <v>1.2973064400186054</v>
      </c>
      <c r="T227" s="87">
        <f t="shared" si="142"/>
        <v>2.4572180781044319</v>
      </c>
      <c r="U227" s="87">
        <f t="shared" si="142"/>
        <v>1.0185739964050329</v>
      </c>
      <c r="V227" s="87">
        <f t="shared" si="142"/>
        <v>0.51557465091299681</v>
      </c>
      <c r="W227" s="87">
        <f t="shared" si="142"/>
        <v>1.1164405175134111</v>
      </c>
      <c r="X227" s="87">
        <f t="shared" ref="X227" si="143">X224/X225</f>
        <v>1.4707112970711298</v>
      </c>
      <c r="Y227" s="87">
        <f>Y224/Y225</f>
        <v>2.6436554898093361</v>
      </c>
      <c r="Z227" s="87">
        <f>Z224/Z225</f>
        <v>0.71599045346062051</v>
      </c>
      <c r="AA227" s="87">
        <f>AA224/AA225</f>
        <v>1.1423439283434254</v>
      </c>
      <c r="AB227" s="87">
        <f t="shared" ref="AB227:AF227" si="144">AB224/AB225</f>
        <v>1.8065591995553085</v>
      </c>
      <c r="AC227" s="87"/>
      <c r="AD227" s="87">
        <f t="shared" si="144"/>
        <v>1.2068746021642267</v>
      </c>
      <c r="AE227" s="87">
        <f t="shared" si="144"/>
        <v>1.5225078935498422</v>
      </c>
      <c r="AF227" s="87">
        <f t="shared" si="144"/>
        <v>1.1696056428342418</v>
      </c>
      <c r="AJ227" s="124"/>
      <c r="AK227" s="124"/>
    </row>
    <row r="228" spans="1:37" s="46" customFormat="1" ht="30" hidden="1" customHeight="1" x14ac:dyDescent="0.2">
      <c r="A228" s="51" t="s">
        <v>137</v>
      </c>
      <c r="B228" s="51"/>
      <c r="C228" s="51"/>
      <c r="D228" s="51"/>
      <c r="E228" s="51"/>
      <c r="F228" s="51"/>
      <c r="G228" s="51"/>
      <c r="H228" s="27">
        <v>50</v>
      </c>
      <c r="I228" s="27">
        <f>SUM(L228:AF228)</f>
        <v>120</v>
      </c>
      <c r="J228" s="9">
        <f t="shared" si="135"/>
        <v>2.4</v>
      </c>
      <c r="K228" s="9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45">
        <v>120</v>
      </c>
      <c r="X228" s="35"/>
      <c r="Y228" s="35"/>
      <c r="Z228" s="35"/>
      <c r="AA228" s="35"/>
      <c r="AB228" s="35"/>
      <c r="AC228" s="35"/>
      <c r="AD228" s="35"/>
      <c r="AE228" s="35"/>
      <c r="AF228" s="35"/>
      <c r="AJ228" s="123"/>
      <c r="AK228" s="123"/>
    </row>
    <row r="229" spans="1:37" s="46" customFormat="1" ht="30" hidden="1" customHeight="1" x14ac:dyDescent="0.2">
      <c r="A229" s="13" t="s">
        <v>135</v>
      </c>
      <c r="B229" s="13"/>
      <c r="C229" s="13"/>
      <c r="D229" s="13"/>
      <c r="E229" s="13"/>
      <c r="F229" s="13"/>
      <c r="G229" s="13"/>
      <c r="H229" s="27">
        <f>H228*0.7</f>
        <v>35</v>
      </c>
      <c r="I229" s="27">
        <f>I228*0.7</f>
        <v>84</v>
      </c>
      <c r="J229" s="9"/>
      <c r="K229" s="9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45">
        <f>W228*0.7</f>
        <v>84</v>
      </c>
      <c r="X229" s="26"/>
      <c r="Y229" s="26"/>
      <c r="Z229" s="26"/>
      <c r="AA229" s="26"/>
      <c r="AB229" s="26"/>
      <c r="AC229" s="26"/>
      <c r="AD229" s="26"/>
      <c r="AE229" s="26"/>
      <c r="AF229" s="26"/>
      <c r="AJ229" s="123"/>
      <c r="AK229" s="123"/>
    </row>
    <row r="230" spans="1:37" s="46" customFormat="1" ht="30" hidden="1" customHeight="1" x14ac:dyDescent="0.2">
      <c r="A230" s="31" t="s">
        <v>138</v>
      </c>
      <c r="B230" s="31"/>
      <c r="C230" s="31"/>
      <c r="D230" s="31"/>
      <c r="E230" s="31"/>
      <c r="F230" s="31"/>
      <c r="G230" s="31"/>
      <c r="H230" s="27"/>
      <c r="I230" s="27">
        <f>SUM(L230:AF230)</f>
        <v>0</v>
      </c>
      <c r="J230" s="9" t="e">
        <f>I230/H230</f>
        <v>#DIV/0!</v>
      </c>
      <c r="K230" s="9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J230" s="123"/>
      <c r="AK230" s="123"/>
    </row>
    <row r="231" spans="1:37" s="46" customFormat="1" ht="30" hidden="1" customHeight="1" x14ac:dyDescent="0.2">
      <c r="A231" s="13" t="s">
        <v>135</v>
      </c>
      <c r="B231" s="13"/>
      <c r="C231" s="13"/>
      <c r="D231" s="13"/>
      <c r="E231" s="13"/>
      <c r="F231" s="13"/>
      <c r="G231" s="13"/>
      <c r="H231" s="27">
        <f>H230*0.2</f>
        <v>0</v>
      </c>
      <c r="I231" s="27">
        <f>I230*0.2</f>
        <v>0</v>
      </c>
      <c r="J231" s="9" t="e">
        <f>I231/H231</f>
        <v>#DIV/0!</v>
      </c>
      <c r="K231" s="9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45"/>
      <c r="X231" s="26"/>
      <c r="Y231" s="26"/>
      <c r="Z231" s="26"/>
      <c r="AA231" s="26"/>
      <c r="AB231" s="26"/>
      <c r="AC231" s="26"/>
      <c r="AD231" s="26"/>
      <c r="AE231" s="26"/>
      <c r="AF231" s="26"/>
      <c r="AJ231" s="123"/>
      <c r="AK231" s="123"/>
    </row>
    <row r="232" spans="1:37" s="46" customFormat="1" ht="30" hidden="1" customHeight="1" x14ac:dyDescent="0.2">
      <c r="A232" s="31" t="s">
        <v>155</v>
      </c>
      <c r="B232" s="31"/>
      <c r="C232" s="31"/>
      <c r="D232" s="31"/>
      <c r="E232" s="31"/>
      <c r="F232" s="31"/>
      <c r="G232" s="31"/>
      <c r="H232" s="27"/>
      <c r="I232" s="27">
        <f>SUM(L232:AF232)</f>
        <v>0</v>
      </c>
      <c r="J232" s="9"/>
      <c r="K232" s="9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J232" s="123"/>
      <c r="AK232" s="123"/>
    </row>
    <row r="233" spans="1:37" s="46" customFormat="1" ht="30" hidden="1" customHeight="1" x14ac:dyDescent="0.2">
      <c r="A233" s="31" t="s">
        <v>139</v>
      </c>
      <c r="B233" s="31"/>
      <c r="C233" s="31"/>
      <c r="D233" s="31"/>
      <c r="E233" s="31"/>
      <c r="F233" s="31"/>
      <c r="G233" s="31"/>
      <c r="H233" s="27">
        <f>H231+H229+H226+H222+H218</f>
        <v>126466.70000000001</v>
      </c>
      <c r="I233" s="27">
        <f>I231+I229+I226+I222+I218</f>
        <v>199397.071</v>
      </c>
      <c r="J233" s="9">
        <f>I233/H233</f>
        <v>1.5766764768907544</v>
      </c>
      <c r="K233" s="9"/>
      <c r="L233" s="26">
        <f>L231+L229+L226+L222+L218</f>
        <v>1485</v>
      </c>
      <c r="M233" s="26">
        <f>M231+M229+M226+M222+M218</f>
        <v>4948.5</v>
      </c>
      <c r="N233" s="26">
        <f t="shared" ref="N233:AF233" si="145">N231+N229+N226+N222+N218</f>
        <v>22179.1</v>
      </c>
      <c r="O233" s="26">
        <f>O231+O229+O226+O222+O218</f>
        <v>16281.77</v>
      </c>
      <c r="P233" s="26">
        <f t="shared" si="145"/>
        <v>7686.41</v>
      </c>
      <c r="Q233" s="26">
        <f t="shared" si="145"/>
        <v>7875</v>
      </c>
      <c r="R233" s="26">
        <f t="shared" si="145"/>
        <v>4995.8500000000004</v>
      </c>
      <c r="S233" s="26">
        <f t="shared" si="145"/>
        <v>14095.4</v>
      </c>
      <c r="T233" s="26">
        <f t="shared" si="145"/>
        <v>7082.05</v>
      </c>
      <c r="U233" s="26">
        <f t="shared" si="145"/>
        <v>8032</v>
      </c>
      <c r="V233" s="26">
        <f>V231+V229+V226+V222+V218</f>
        <v>5899.95</v>
      </c>
      <c r="W233" s="45">
        <f t="shared" si="145"/>
        <v>10224.35</v>
      </c>
      <c r="X233" s="26">
        <f t="shared" si="145"/>
        <v>4668.43</v>
      </c>
      <c r="Y233" s="26">
        <f t="shared" si="145"/>
        <v>4393.99</v>
      </c>
      <c r="Z233" s="26">
        <f t="shared" si="145"/>
        <v>6545.1</v>
      </c>
      <c r="AA233" s="26">
        <f t="shared" si="145"/>
        <v>25584.370999999999</v>
      </c>
      <c r="AB233" s="26">
        <f t="shared" si="145"/>
        <v>3507.5</v>
      </c>
      <c r="AC233" s="26">
        <f t="shared" si="145"/>
        <v>981.30000000000007</v>
      </c>
      <c r="AD233" s="26">
        <f t="shared" si="145"/>
        <v>7126.59</v>
      </c>
      <c r="AE233" s="26">
        <f t="shared" si="145"/>
        <v>23018.11</v>
      </c>
      <c r="AF233" s="26">
        <f t="shared" si="145"/>
        <v>12786.300000000001</v>
      </c>
      <c r="AJ233" s="123"/>
      <c r="AK233" s="123"/>
    </row>
    <row r="234" spans="1:37" s="46" customFormat="1" ht="45" hidden="1" x14ac:dyDescent="0.2">
      <c r="A234" s="13" t="s">
        <v>161</v>
      </c>
      <c r="B234" s="13"/>
      <c r="C234" s="13"/>
      <c r="D234" s="13"/>
      <c r="E234" s="13"/>
      <c r="F234" s="13"/>
      <c r="G234" s="13"/>
      <c r="H234" s="26"/>
      <c r="I234" s="26">
        <f>SUM(L234:AF234)</f>
        <v>70805.5</v>
      </c>
      <c r="J234" s="9"/>
      <c r="K234" s="9"/>
      <c r="L234" s="26">
        <v>670.8</v>
      </c>
      <c r="M234" s="26">
        <v>2051.4</v>
      </c>
      <c r="N234" s="26">
        <v>6078.1</v>
      </c>
      <c r="O234" s="26">
        <v>7184.7</v>
      </c>
      <c r="P234" s="26">
        <v>2601.8000000000002</v>
      </c>
      <c r="Q234" s="26">
        <v>2825.1</v>
      </c>
      <c r="R234" s="26">
        <v>951.1</v>
      </c>
      <c r="S234" s="26">
        <v>6539</v>
      </c>
      <c r="T234" s="26">
        <v>2884.5</v>
      </c>
      <c r="U234" s="26">
        <v>2751.1</v>
      </c>
      <c r="V234" s="26">
        <v>1939.6</v>
      </c>
      <c r="W234" s="45">
        <v>3782.7</v>
      </c>
      <c r="X234" s="26">
        <v>2092.4</v>
      </c>
      <c r="Y234" s="26">
        <v>1244.5</v>
      </c>
      <c r="Z234" s="26">
        <v>2070.5</v>
      </c>
      <c r="AA234" s="26">
        <v>8439.4</v>
      </c>
      <c r="AB234" s="26">
        <v>1126.4000000000001</v>
      </c>
      <c r="AC234" s="26">
        <v>330.6</v>
      </c>
      <c r="AD234" s="26">
        <v>2175.1999999999998</v>
      </c>
      <c r="AE234" s="26">
        <v>7981.3</v>
      </c>
      <c r="AF234" s="26">
        <v>5085.3</v>
      </c>
      <c r="AJ234" s="123"/>
      <c r="AK234" s="123"/>
    </row>
    <row r="235" spans="1:37" s="46" customFormat="1" ht="22.5" hidden="1" x14ac:dyDescent="0.2">
      <c r="A235" s="51" t="s">
        <v>154</v>
      </c>
      <c r="B235" s="51"/>
      <c r="C235" s="51"/>
      <c r="D235" s="51"/>
      <c r="E235" s="51"/>
      <c r="F235" s="51"/>
      <c r="G235" s="51"/>
      <c r="H235" s="49">
        <v>23.5</v>
      </c>
      <c r="I235" s="49">
        <f>I233/I234*10</f>
        <v>28.161240440361269</v>
      </c>
      <c r="J235" s="9">
        <f>I235/H235</f>
        <v>1.1983506570366498</v>
      </c>
      <c r="K235" s="9"/>
      <c r="L235" s="50">
        <f>L233/L234*10</f>
        <v>22.13774597495528</v>
      </c>
      <c r="M235" s="50">
        <f>M233/M234*10</f>
        <v>24.122550453348932</v>
      </c>
      <c r="N235" s="50">
        <f t="shared" ref="N235:AF235" si="146">N233/N234*10</f>
        <v>36.490186077886179</v>
      </c>
      <c r="O235" s="50">
        <f>O233/O234*10</f>
        <v>22.661725611368606</v>
      </c>
      <c r="P235" s="50">
        <f t="shared" si="146"/>
        <v>29.542662771927123</v>
      </c>
      <c r="Q235" s="50">
        <f t="shared" si="146"/>
        <v>27.875119464797709</v>
      </c>
      <c r="R235" s="50">
        <f t="shared" si="146"/>
        <v>52.527073914414892</v>
      </c>
      <c r="S235" s="50">
        <f t="shared" si="146"/>
        <v>21.555895396849671</v>
      </c>
      <c r="T235" s="50">
        <f>T233/T234*10</f>
        <v>24.552088750216676</v>
      </c>
      <c r="U235" s="50">
        <f t="shared" si="146"/>
        <v>29.195594489476939</v>
      </c>
      <c r="V235" s="50">
        <f>V233/V234*10</f>
        <v>30.418385234068879</v>
      </c>
      <c r="W235" s="50">
        <f t="shared" si="146"/>
        <v>27.029238374705898</v>
      </c>
      <c r="X235" s="50">
        <f t="shared" si="146"/>
        <v>22.31136493978207</v>
      </c>
      <c r="Y235" s="50">
        <f t="shared" si="146"/>
        <v>35.307271996785857</v>
      </c>
      <c r="Z235" s="50">
        <f t="shared" si="146"/>
        <v>31.61120502294132</v>
      </c>
      <c r="AA235" s="50">
        <f t="shared" si="146"/>
        <v>30.315390904566677</v>
      </c>
      <c r="AB235" s="50">
        <f t="shared" si="146"/>
        <v>31.139026988636363</v>
      </c>
      <c r="AC235" s="50">
        <f t="shared" si="146"/>
        <v>29.682395644283122</v>
      </c>
      <c r="AD235" s="50">
        <f t="shared" si="146"/>
        <v>32.762918352335419</v>
      </c>
      <c r="AE235" s="50">
        <f t="shared" si="146"/>
        <v>28.840051119491811</v>
      </c>
      <c r="AF235" s="50">
        <f t="shared" si="146"/>
        <v>25.1436493422217</v>
      </c>
      <c r="AJ235" s="123"/>
      <c r="AK235" s="123"/>
    </row>
    <row r="236" spans="1:37" ht="22.5" hidden="1" x14ac:dyDescent="0.25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</row>
    <row r="237" spans="1:37" ht="27" hidden="1" customHeight="1" x14ac:dyDescent="0.25">
      <c r="A237" s="13" t="s">
        <v>174</v>
      </c>
      <c r="B237" s="13"/>
      <c r="C237" s="13"/>
      <c r="D237" s="13"/>
      <c r="E237" s="13"/>
      <c r="F237" s="13"/>
      <c r="G237" s="13"/>
      <c r="H237" s="75"/>
      <c r="I237" s="75">
        <f>SUM(L237:AF237)</f>
        <v>273</v>
      </c>
      <c r="J237" s="75"/>
      <c r="K237" s="75"/>
      <c r="L237" s="75">
        <v>11</v>
      </c>
      <c r="M237" s="75">
        <v>12</v>
      </c>
      <c r="N237" s="75">
        <v>15</v>
      </c>
      <c r="O237" s="75">
        <v>20</v>
      </c>
      <c r="P237" s="75">
        <v>12</v>
      </c>
      <c r="Q237" s="75">
        <v>36</v>
      </c>
      <c r="R237" s="75">
        <v>18</v>
      </c>
      <c r="S237" s="75">
        <v>20</v>
      </c>
      <c r="T237" s="75">
        <v>5</v>
      </c>
      <c r="U237" s="75">
        <v>4</v>
      </c>
      <c r="V237" s="75">
        <v>5</v>
      </c>
      <c r="W237" s="75">
        <v>16</v>
      </c>
      <c r="X237" s="75">
        <v>16</v>
      </c>
      <c r="Y237" s="75">
        <v>13</v>
      </c>
      <c r="Z237" s="75">
        <v>18</v>
      </c>
      <c r="AA237" s="75">
        <v>10</v>
      </c>
      <c r="AB237" s="75">
        <v>3</v>
      </c>
      <c r="AC237" s="75">
        <v>4</v>
      </c>
      <c r="AD237" s="75">
        <v>3</v>
      </c>
      <c r="AE237" s="75">
        <v>23</v>
      </c>
      <c r="AF237" s="75">
        <v>9</v>
      </c>
    </row>
    <row r="238" spans="1:37" ht="18" hidden="1" customHeight="1" x14ac:dyDescent="0.25">
      <c r="A238" s="13" t="s">
        <v>178</v>
      </c>
      <c r="B238" s="13"/>
      <c r="C238" s="13"/>
      <c r="D238" s="13"/>
      <c r="E238" s="13"/>
      <c r="F238" s="13"/>
      <c r="G238" s="13"/>
      <c r="H238" s="75">
        <v>108</v>
      </c>
      <c r="I238" s="75">
        <f>SUM(L238:AF238)</f>
        <v>450</v>
      </c>
      <c r="J238" s="75"/>
      <c r="K238" s="75"/>
      <c r="L238" s="75">
        <v>20</v>
      </c>
      <c r="M238" s="75">
        <v>5</v>
      </c>
      <c r="N238" s="75">
        <v>59</v>
      </c>
      <c r="O238" s="75">
        <v>16</v>
      </c>
      <c r="P238" s="75">
        <v>21</v>
      </c>
      <c r="Q238" s="75">
        <v>28</v>
      </c>
      <c r="R238" s="75">
        <v>9</v>
      </c>
      <c r="S238" s="75">
        <v>20</v>
      </c>
      <c r="T238" s="75">
        <v>22</v>
      </c>
      <c r="U238" s="75">
        <v>5</v>
      </c>
      <c r="V238" s="75">
        <v>5</v>
      </c>
      <c r="W238" s="75">
        <v>28</v>
      </c>
      <c r="X238" s="75">
        <v>25</v>
      </c>
      <c r="Y238" s="75">
        <v>57</v>
      </c>
      <c r="Z238" s="75">
        <v>7</v>
      </c>
      <c r="AA238" s="75">
        <v>17</v>
      </c>
      <c r="AB238" s="75">
        <v>25</v>
      </c>
      <c r="AC238" s="75">
        <v>11</v>
      </c>
      <c r="AD238" s="75">
        <v>5</v>
      </c>
      <c r="AE238" s="75">
        <v>50</v>
      </c>
      <c r="AF238" s="75">
        <v>15</v>
      </c>
    </row>
    <row r="239" spans="1:37" ht="24" hidden="1" customHeight="1" x14ac:dyDescent="0.35">
      <c r="A239" s="76" t="s">
        <v>140</v>
      </c>
      <c r="B239" s="76"/>
      <c r="C239" s="76"/>
      <c r="D239" s="76"/>
      <c r="E239" s="76"/>
      <c r="F239" s="76"/>
      <c r="G239" s="76"/>
      <c r="H239" s="61"/>
      <c r="I239" s="61">
        <f>SUM(L239:AF239)</f>
        <v>0</v>
      </c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</row>
    <row r="240" spans="1:37" s="63" customFormat="1" ht="21" hidden="1" customHeight="1" x14ac:dyDescent="0.35">
      <c r="A240" s="62" t="s">
        <v>141</v>
      </c>
      <c r="B240" s="62"/>
      <c r="C240" s="62"/>
      <c r="D240" s="62"/>
      <c r="E240" s="62"/>
      <c r="F240" s="62"/>
      <c r="G240" s="62"/>
      <c r="H240" s="62"/>
      <c r="I240" s="62">
        <f>SUM(L240:AF240)</f>
        <v>0</v>
      </c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J240" s="125"/>
      <c r="AK240" s="125"/>
    </row>
    <row r="241" spans="1:38" s="63" customFormat="1" ht="21" hidden="1" customHeight="1" x14ac:dyDescent="0.35">
      <c r="A241" s="62" t="s">
        <v>142</v>
      </c>
      <c r="B241" s="62"/>
      <c r="C241" s="62"/>
      <c r="D241" s="62"/>
      <c r="E241" s="62"/>
      <c r="F241" s="62"/>
      <c r="G241" s="62"/>
      <c r="H241" s="62"/>
      <c r="I241" s="62">
        <f>SUM(L241:AF241)</f>
        <v>0</v>
      </c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J241" s="125"/>
      <c r="AK241" s="125"/>
    </row>
    <row r="242" spans="1:38" s="63" customFormat="1" ht="21" hidden="1" customHeight="1" x14ac:dyDescent="0.3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J242" s="125"/>
      <c r="AK242" s="125"/>
    </row>
    <row r="243" spans="1:38" s="63" customFormat="1" ht="21" hidden="1" customHeight="1" x14ac:dyDescent="0.35">
      <c r="A243" s="64" t="s">
        <v>143</v>
      </c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J243" s="125"/>
      <c r="AK243" s="125"/>
    </row>
    <row r="244" spans="1:38" ht="16.5" hidden="1" customHeight="1" x14ac:dyDescent="0.25">
      <c r="A244" s="77"/>
      <c r="B244" s="4"/>
      <c r="C244" s="4"/>
      <c r="D244" s="4"/>
      <c r="E244" s="4"/>
      <c r="F244" s="4"/>
      <c r="G244" s="4"/>
      <c r="H244" s="78"/>
      <c r="I244" s="78"/>
      <c r="J244" s="78"/>
      <c r="K244" s="78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 spans="1:38" ht="41.25" hidden="1" customHeight="1" x14ac:dyDescent="0.35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</row>
    <row r="246" spans="1:38" ht="20.25" hidden="1" customHeight="1" x14ac:dyDescent="0.25">
      <c r="A246" s="199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 spans="1:38" ht="16.5" hidden="1" customHeight="1" x14ac:dyDescent="0.25">
      <c r="A247" s="79"/>
      <c r="B247" s="128"/>
      <c r="C247" s="128"/>
      <c r="D247" s="128"/>
      <c r="E247" s="128"/>
      <c r="F247" s="128"/>
      <c r="G247" s="128"/>
      <c r="H247" s="6"/>
      <c r="I247" s="6"/>
      <c r="J247" s="6"/>
      <c r="K247" s="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 spans="1:38" ht="9" hidden="1" customHeight="1" x14ac:dyDescent="0.2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</row>
    <row r="249" spans="1:38" s="12" customFormat="1" ht="48.75" hidden="1" customHeight="1" x14ac:dyDescent="0.2">
      <c r="A249" s="31" t="s">
        <v>144</v>
      </c>
      <c r="B249" s="31"/>
      <c r="C249" s="31"/>
      <c r="D249" s="31"/>
      <c r="E249" s="31"/>
      <c r="F249" s="31"/>
      <c r="G249" s="31"/>
      <c r="H249" s="27"/>
      <c r="I249" s="27">
        <f>SUM(L249:AF249)</f>
        <v>259083</v>
      </c>
      <c r="J249" s="27"/>
      <c r="K249" s="23"/>
      <c r="L249" s="88">
        <v>9345</v>
      </c>
      <c r="M249" s="88">
        <v>9100</v>
      </c>
      <c r="N249" s="88">
        <v>16579</v>
      </c>
      <c r="O249" s="88">
        <v>16195</v>
      </c>
      <c r="P249" s="88">
        <v>7250</v>
      </c>
      <c r="Q249" s="88">
        <v>17539</v>
      </c>
      <c r="R249" s="88">
        <v>12001</v>
      </c>
      <c r="S249" s="88">
        <v>14609</v>
      </c>
      <c r="T249" s="88">
        <v>13004</v>
      </c>
      <c r="U249" s="88">
        <v>3780</v>
      </c>
      <c r="V249" s="88">
        <v>8536</v>
      </c>
      <c r="W249" s="88">
        <v>11438</v>
      </c>
      <c r="X249" s="88">
        <v>16561</v>
      </c>
      <c r="Y249" s="88">
        <v>15418</v>
      </c>
      <c r="Z249" s="88">
        <v>18986</v>
      </c>
      <c r="AA249" s="88">
        <v>13238</v>
      </c>
      <c r="AB249" s="88">
        <v>7143</v>
      </c>
      <c r="AC249" s="88">
        <v>4504</v>
      </c>
      <c r="AD249" s="88">
        <v>11688</v>
      </c>
      <c r="AE249" s="88">
        <v>21385</v>
      </c>
      <c r="AF249" s="88">
        <v>10784</v>
      </c>
      <c r="AJ249" s="120"/>
      <c r="AK249" s="120"/>
    </row>
    <row r="250" spans="1:38" ht="21" hidden="1" customHeight="1" x14ac:dyDescent="0.25">
      <c r="A250" s="60" t="s">
        <v>146</v>
      </c>
      <c r="B250" s="60"/>
      <c r="C250" s="60"/>
      <c r="D250" s="60"/>
      <c r="E250" s="60"/>
      <c r="F250" s="60"/>
      <c r="G250" s="60"/>
      <c r="H250" s="67"/>
      <c r="I250" s="27">
        <f>SUM(L250:AF250)</f>
        <v>380</v>
      </c>
      <c r="J250" s="27"/>
      <c r="K250" s="27"/>
      <c r="L250" s="60">
        <v>16</v>
      </c>
      <c r="M250" s="60">
        <v>21</v>
      </c>
      <c r="N250" s="60">
        <v>32</v>
      </c>
      <c r="O250" s="60">
        <v>25</v>
      </c>
      <c r="P250" s="60">
        <v>16</v>
      </c>
      <c r="Q250" s="60">
        <v>31</v>
      </c>
      <c r="R250" s="60">
        <v>14</v>
      </c>
      <c r="S250" s="60">
        <v>29</v>
      </c>
      <c r="T250" s="60">
        <v>18</v>
      </c>
      <c r="U250" s="60">
        <v>8</v>
      </c>
      <c r="V250" s="60">
        <v>7</v>
      </c>
      <c r="W250" s="60">
        <v>15</v>
      </c>
      <c r="X250" s="60">
        <v>25</v>
      </c>
      <c r="Y250" s="60">
        <v>31</v>
      </c>
      <c r="Z250" s="60">
        <v>10</v>
      </c>
      <c r="AA250" s="60">
        <v>8</v>
      </c>
      <c r="AB250" s="60">
        <v>8</v>
      </c>
      <c r="AC250" s="60">
        <v>6</v>
      </c>
      <c r="AD250" s="60">
        <v>12</v>
      </c>
      <c r="AE250" s="60">
        <v>35</v>
      </c>
      <c r="AF250" s="60">
        <v>13</v>
      </c>
    </row>
    <row r="251" spans="1:38" ht="0.6" hidden="1" customHeight="1" x14ac:dyDescent="0.25">
      <c r="A251" s="60" t="s">
        <v>147</v>
      </c>
      <c r="B251" s="60"/>
      <c r="C251" s="60"/>
      <c r="D251" s="60"/>
      <c r="E251" s="60"/>
      <c r="F251" s="60"/>
      <c r="G251" s="60"/>
      <c r="H251" s="67"/>
      <c r="I251" s="27">
        <f>SUM(L251:AF251)</f>
        <v>208</v>
      </c>
      <c r="J251" s="27"/>
      <c r="K251" s="27"/>
      <c r="L251" s="60">
        <v>10</v>
      </c>
      <c r="M251" s="60">
        <v>2</v>
      </c>
      <c r="N251" s="60">
        <v>42</v>
      </c>
      <c r="O251" s="60">
        <v>11</v>
      </c>
      <c r="P251" s="60">
        <v>9</v>
      </c>
      <c r="Q251" s="60">
        <v>30</v>
      </c>
      <c r="R251" s="60">
        <v>9</v>
      </c>
      <c r="S251" s="60">
        <v>15</v>
      </c>
      <c r="T251" s="60">
        <v>1</v>
      </c>
      <c r="U251" s="60">
        <v>2</v>
      </c>
      <c r="V251" s="60">
        <v>5</v>
      </c>
      <c r="W251" s="60">
        <v>1</v>
      </c>
      <c r="X251" s="60">
        <v>4</v>
      </c>
      <c r="Y251" s="60">
        <v>8</v>
      </c>
      <c r="Z251" s="60">
        <v>14</v>
      </c>
      <c r="AA251" s="60">
        <v>2</v>
      </c>
      <c r="AB251" s="60">
        <v>1</v>
      </c>
      <c r="AC251" s="60">
        <v>2</v>
      </c>
      <c r="AD251" s="60">
        <v>16</v>
      </c>
      <c r="AE251" s="60">
        <v>16</v>
      </c>
      <c r="AF251" s="60">
        <v>8</v>
      </c>
    </row>
    <row r="252" spans="1:38" ht="2.4500000000000002" hidden="1" customHeight="1" x14ac:dyDescent="0.25">
      <c r="A252" s="60" t="s">
        <v>147</v>
      </c>
      <c r="B252" s="60"/>
      <c r="C252" s="60"/>
      <c r="D252" s="60"/>
      <c r="E252" s="60"/>
      <c r="F252" s="60"/>
      <c r="G252" s="60"/>
      <c r="H252" s="67"/>
      <c r="I252" s="27">
        <f>SUM(L252:AF252)</f>
        <v>194</v>
      </c>
      <c r="J252" s="27"/>
      <c r="K252" s="27"/>
      <c r="L252" s="60">
        <v>10</v>
      </c>
      <c r="M252" s="60">
        <v>2</v>
      </c>
      <c r="N252" s="60">
        <v>42</v>
      </c>
      <c r="O252" s="60">
        <v>11</v>
      </c>
      <c r="P252" s="60">
        <v>2</v>
      </c>
      <c r="Q252" s="60">
        <v>30</v>
      </c>
      <c r="R252" s="60">
        <v>9</v>
      </c>
      <c r="S252" s="60">
        <v>15</v>
      </c>
      <c r="T252" s="60">
        <v>1</v>
      </c>
      <c r="U252" s="60">
        <v>2</v>
      </c>
      <c r="V252" s="60">
        <v>5</v>
      </c>
      <c r="W252" s="60">
        <v>1</v>
      </c>
      <c r="X252" s="60">
        <v>4</v>
      </c>
      <c r="Y252" s="60">
        <v>1</v>
      </c>
      <c r="Z252" s="60">
        <v>14</v>
      </c>
      <c r="AA252" s="60">
        <v>2</v>
      </c>
      <c r="AB252" s="60">
        <v>1</v>
      </c>
      <c r="AC252" s="60">
        <v>2</v>
      </c>
      <c r="AD252" s="60">
        <v>16</v>
      </c>
      <c r="AE252" s="60">
        <v>16</v>
      </c>
      <c r="AF252" s="60">
        <v>8</v>
      </c>
    </row>
    <row r="253" spans="1:38" ht="24" hidden="1" customHeight="1" x14ac:dyDescent="0.25">
      <c r="A253" s="60" t="s">
        <v>76</v>
      </c>
      <c r="B253" s="60"/>
      <c r="C253" s="60"/>
      <c r="D253" s="60"/>
      <c r="E253" s="60"/>
      <c r="F253" s="60"/>
      <c r="G253" s="60"/>
      <c r="H253" s="27">
        <v>554</v>
      </c>
      <c r="I253" s="27">
        <f>SUM(L253:AF253)</f>
        <v>574</v>
      </c>
      <c r="J253" s="27"/>
      <c r="K253" s="27"/>
      <c r="L253" s="73">
        <v>11</v>
      </c>
      <c r="M253" s="73">
        <v>15</v>
      </c>
      <c r="N253" s="73">
        <v>93</v>
      </c>
      <c r="O253" s="73">
        <v>30</v>
      </c>
      <c r="P253" s="73">
        <v>15</v>
      </c>
      <c r="Q253" s="73">
        <v>55</v>
      </c>
      <c r="R253" s="73">
        <v>16</v>
      </c>
      <c r="S253" s="73">
        <v>18</v>
      </c>
      <c r="T253" s="73">
        <v>16</v>
      </c>
      <c r="U253" s="73">
        <v>10</v>
      </c>
      <c r="V253" s="73">
        <v>11</v>
      </c>
      <c r="W253" s="73">
        <v>40</v>
      </c>
      <c r="X253" s="73">
        <v>22</v>
      </c>
      <c r="Y253" s="73">
        <v>55</v>
      </c>
      <c r="Z253" s="73">
        <v>14</v>
      </c>
      <c r="AA253" s="73">
        <v>29</v>
      </c>
      <c r="AB253" s="73">
        <v>22</v>
      </c>
      <c r="AC253" s="73">
        <v>9</v>
      </c>
      <c r="AD253" s="73">
        <v>7</v>
      </c>
      <c r="AE253" s="73">
        <v>60</v>
      </c>
      <c r="AF253" s="73">
        <v>26</v>
      </c>
    </row>
    <row r="254" spans="1:38" ht="16.5" hidden="1" customHeight="1" x14ac:dyDescent="0.25"/>
    <row r="255" spans="1:38" s="60" customFormat="1" ht="16.5" hidden="1" customHeight="1" x14ac:dyDescent="0.25">
      <c r="A255" s="60" t="s">
        <v>150</v>
      </c>
      <c r="H255" s="67"/>
      <c r="I255" s="60">
        <f>SUM(L255:AF255)</f>
        <v>40</v>
      </c>
      <c r="L255" s="60">
        <v>3</v>
      </c>
      <c r="N255" s="60">
        <v>1</v>
      </c>
      <c r="O255" s="60">
        <v>6</v>
      </c>
      <c r="Q255" s="60">
        <v>1</v>
      </c>
      <c r="T255" s="60">
        <v>1</v>
      </c>
      <c r="V255" s="60">
        <v>2</v>
      </c>
      <c r="W255" s="60">
        <v>1</v>
      </c>
      <c r="X255" s="60">
        <v>3</v>
      </c>
      <c r="Y255" s="60">
        <v>1</v>
      </c>
      <c r="Z255" s="60">
        <v>3</v>
      </c>
      <c r="AA255" s="60">
        <v>7</v>
      </c>
      <c r="AB255" s="60">
        <v>1</v>
      </c>
      <c r="AC255" s="60">
        <v>1</v>
      </c>
      <c r="AD255" s="60">
        <v>1</v>
      </c>
      <c r="AE255" s="60">
        <v>4</v>
      </c>
      <c r="AF255" s="60">
        <v>4</v>
      </c>
      <c r="AI255" s="117"/>
      <c r="AL255" s="118"/>
    </row>
    <row r="256" spans="1:38" ht="16.5" hidden="1" customHeight="1" x14ac:dyDescent="0.25"/>
    <row r="257" spans="1:32" ht="21" hidden="1" customHeight="1" x14ac:dyDescent="0.25">
      <c r="A257" s="60" t="s">
        <v>153</v>
      </c>
      <c r="B257" s="60"/>
      <c r="C257" s="60"/>
      <c r="D257" s="60"/>
      <c r="E257" s="60"/>
      <c r="F257" s="60"/>
      <c r="G257" s="60"/>
      <c r="H257" s="27">
        <v>45</v>
      </c>
      <c r="I257" s="27">
        <f>SUM(L257:AF257)</f>
        <v>58</v>
      </c>
      <c r="J257" s="27"/>
      <c r="K257" s="27"/>
      <c r="L257" s="73">
        <v>5</v>
      </c>
      <c r="M257" s="73">
        <v>3</v>
      </c>
      <c r="N257" s="73"/>
      <c r="O257" s="73">
        <v>5</v>
      </c>
      <c r="P257" s="73">
        <v>2</v>
      </c>
      <c r="Q257" s="73"/>
      <c r="R257" s="73">
        <v>2</v>
      </c>
      <c r="S257" s="73">
        <v>0</v>
      </c>
      <c r="T257" s="73">
        <v>3</v>
      </c>
      <c r="U257" s="73">
        <v>3</v>
      </c>
      <c r="V257" s="73">
        <v>3</v>
      </c>
      <c r="W257" s="73">
        <v>2</v>
      </c>
      <c r="X257" s="73">
        <v>2</v>
      </c>
      <c r="Y257" s="73">
        <v>10</v>
      </c>
      <c r="Z257" s="73">
        <v>6</v>
      </c>
      <c r="AA257" s="73">
        <v>6</v>
      </c>
      <c r="AB257" s="73">
        <v>1</v>
      </c>
      <c r="AC257" s="73">
        <v>1</v>
      </c>
      <c r="AD257" s="73">
        <v>4</v>
      </c>
      <c r="AE257" s="73"/>
      <c r="AF257" s="73"/>
    </row>
    <row r="258" spans="1:32" ht="16.5" hidden="1" customHeight="1" x14ac:dyDescent="0.25"/>
    <row r="259" spans="1:32" ht="16.5" hidden="1" customHeight="1" x14ac:dyDescent="0.25"/>
    <row r="260" spans="1:32" ht="13.5" hidden="1" customHeight="1" x14ac:dyDescent="0.25"/>
    <row r="261" spans="1:32" ht="16.5" hidden="1" customHeight="1" x14ac:dyDescent="0.25">
      <c r="Q261" s="1" t="s">
        <v>163</v>
      </c>
      <c r="Z261" s="1" t="s">
        <v>166</v>
      </c>
      <c r="AB261" s="1" t="s">
        <v>164</v>
      </c>
      <c r="AE261" s="1" t="s">
        <v>165</v>
      </c>
      <c r="AF261" s="1" t="s">
        <v>162</v>
      </c>
    </row>
    <row r="262" spans="1:32" ht="16.5" hidden="1" customHeight="1" x14ac:dyDescent="0.25"/>
    <row r="263" spans="1:32" ht="22.5" hidden="1" customHeight="1" x14ac:dyDescent="0.25">
      <c r="A263" s="13" t="s">
        <v>179</v>
      </c>
      <c r="B263" s="13"/>
      <c r="C263" s="13"/>
      <c r="D263" s="13"/>
      <c r="E263" s="13"/>
      <c r="F263" s="13"/>
      <c r="G263" s="13"/>
      <c r="H263" s="67"/>
      <c r="I263" s="75">
        <f>SUM(L263:AF263)</f>
        <v>49</v>
      </c>
      <c r="J263" s="67"/>
      <c r="K263" s="67"/>
      <c r="L263" s="60">
        <v>1</v>
      </c>
      <c r="M263" s="60">
        <v>2</v>
      </c>
      <c r="N263" s="60"/>
      <c r="O263" s="60">
        <v>2</v>
      </c>
      <c r="P263" s="60"/>
      <c r="Q263" s="60">
        <v>3</v>
      </c>
      <c r="R263" s="60">
        <v>1</v>
      </c>
      <c r="S263" s="60">
        <v>1</v>
      </c>
      <c r="T263" s="60">
        <v>8</v>
      </c>
      <c r="U263" s="60">
        <v>6</v>
      </c>
      <c r="V263" s="60">
        <v>1</v>
      </c>
      <c r="W263" s="60">
        <v>0</v>
      </c>
      <c r="X263" s="60">
        <v>1</v>
      </c>
      <c r="Y263" s="60">
        <v>4</v>
      </c>
      <c r="Z263" s="60">
        <v>3</v>
      </c>
      <c r="AA263" s="60">
        <v>2</v>
      </c>
      <c r="AB263" s="60">
        <v>1</v>
      </c>
      <c r="AC263" s="60">
        <v>1</v>
      </c>
      <c r="AD263" s="60">
        <v>7</v>
      </c>
      <c r="AE263" s="60"/>
      <c r="AF263" s="60">
        <v>5</v>
      </c>
    </row>
    <row r="268" spans="1:32" hidden="1" x14ac:dyDescent="0.25"/>
    <row r="269" spans="1:32" hidden="1" x14ac:dyDescent="0.25"/>
    <row r="270" spans="1:32" hidden="1" x14ac:dyDescent="0.25">
      <c r="I270" s="2">
        <f>SUM(L270:AF270)</f>
        <v>91993</v>
      </c>
      <c r="L270" s="159">
        <v>7450</v>
      </c>
      <c r="M270" s="159">
        <v>2273</v>
      </c>
      <c r="N270" s="159">
        <v>2632</v>
      </c>
      <c r="O270" s="159">
        <v>5776</v>
      </c>
      <c r="P270" s="159">
        <v>2995</v>
      </c>
      <c r="Q270" s="160">
        <v>5799</v>
      </c>
      <c r="R270" s="159">
        <v>4262</v>
      </c>
      <c r="S270" s="159">
        <v>3174</v>
      </c>
      <c r="T270" s="159">
        <v>5009</v>
      </c>
      <c r="U270" s="159">
        <v>1437</v>
      </c>
      <c r="V270" s="159">
        <v>1895</v>
      </c>
      <c r="W270" s="160">
        <v>7055</v>
      </c>
      <c r="X270" s="159">
        <v>6899</v>
      </c>
      <c r="Y270" s="159">
        <v>4489</v>
      </c>
      <c r="Z270" s="160">
        <v>7908</v>
      </c>
      <c r="AA270" s="159">
        <v>4099</v>
      </c>
      <c r="AB270" s="159">
        <v>2782</v>
      </c>
      <c r="AC270" s="159">
        <v>2085</v>
      </c>
      <c r="AD270" s="159">
        <v>6228</v>
      </c>
      <c r="AE270" s="159">
        <v>5162</v>
      </c>
      <c r="AF270" s="161">
        <v>2584</v>
      </c>
    </row>
    <row r="271" spans="1:32" hidden="1" x14ac:dyDescent="0.25">
      <c r="I271" s="2">
        <f>SUM(L271:AF271)</f>
        <v>4124</v>
      </c>
      <c r="L271" s="162">
        <f t="shared" ref="L271:AF271" si="147">L20-L270</f>
        <v>0</v>
      </c>
      <c r="M271" s="162">
        <f t="shared" si="147"/>
        <v>887</v>
      </c>
      <c r="N271" s="162">
        <f t="shared" si="147"/>
        <v>2868</v>
      </c>
      <c r="O271" s="162">
        <f t="shared" si="147"/>
        <v>0</v>
      </c>
      <c r="P271" s="162">
        <f t="shared" si="147"/>
        <v>0</v>
      </c>
      <c r="Q271" s="162">
        <f t="shared" si="147"/>
        <v>151</v>
      </c>
      <c r="R271" s="162">
        <f t="shared" si="147"/>
        <v>0</v>
      </c>
      <c r="S271" s="162">
        <f t="shared" si="147"/>
        <v>286</v>
      </c>
      <c r="T271" s="162">
        <f t="shared" si="147"/>
        <v>0</v>
      </c>
      <c r="U271" s="162">
        <f t="shared" si="147"/>
        <v>0</v>
      </c>
      <c r="V271" s="162">
        <f t="shared" si="147"/>
        <v>0</v>
      </c>
      <c r="W271" s="162">
        <f t="shared" si="147"/>
        <v>0</v>
      </c>
      <c r="X271" s="162">
        <f t="shared" si="147"/>
        <v>144</v>
      </c>
      <c r="Y271" s="162">
        <f t="shared" si="147"/>
        <v>-9</v>
      </c>
      <c r="Z271" s="162">
        <f t="shared" si="147"/>
        <v>70</v>
      </c>
      <c r="AA271" s="162">
        <f t="shared" si="147"/>
        <v>314</v>
      </c>
      <c r="AB271" s="162">
        <f t="shared" si="147"/>
        <v>18</v>
      </c>
      <c r="AC271" s="162">
        <f t="shared" si="147"/>
        <v>-580</v>
      </c>
      <c r="AD271" s="162">
        <f t="shared" si="147"/>
        <v>-44</v>
      </c>
      <c r="AE271" s="162">
        <f t="shared" si="147"/>
        <v>0</v>
      </c>
      <c r="AF271" s="162">
        <f t="shared" si="147"/>
        <v>19</v>
      </c>
    </row>
    <row r="272" spans="1:32" hidden="1" x14ac:dyDescent="0.25"/>
    <row r="273" spans="1:33" hidden="1" x14ac:dyDescent="0.25"/>
    <row r="274" spans="1:33" hidden="1" x14ac:dyDescent="0.25"/>
    <row r="275" spans="1:33" hidden="1" x14ac:dyDescent="0.25">
      <c r="A275" s="71" t="s">
        <v>221</v>
      </c>
      <c r="H275" s="169">
        <f t="shared" ref="H275:AF275" si="148">H42/$I42</f>
        <v>2.3639020189699855</v>
      </c>
      <c r="I275" s="169">
        <f t="shared" si="148"/>
        <v>1</v>
      </c>
      <c r="J275" s="169">
        <f t="shared" si="148"/>
        <v>4.909372974883648E-6</v>
      </c>
      <c r="K275" s="169">
        <f t="shared" si="148"/>
        <v>2.4371081043128689E-4</v>
      </c>
      <c r="L275" s="170">
        <f t="shared" si="148"/>
        <v>8.6192389955865131E-2</v>
      </c>
      <c r="M275" s="170">
        <f t="shared" si="148"/>
        <v>2.6216320036394149E-2</v>
      </c>
      <c r="N275" s="170">
        <f t="shared" si="148"/>
        <v>0.13311252360223147</v>
      </c>
      <c r="O275" s="170">
        <f t="shared" si="148"/>
        <v>6.0324228220087109E-2</v>
      </c>
      <c r="P275" s="170">
        <f t="shared" si="148"/>
        <v>1.9427233174379728E-2</v>
      </c>
      <c r="Q275" s="170">
        <f t="shared" si="148"/>
        <v>5.2908456416963665E-2</v>
      </c>
      <c r="R275" s="170">
        <f t="shared" si="148"/>
        <v>2.7910690432725954E-2</v>
      </c>
      <c r="S275" s="170">
        <f t="shared" si="148"/>
        <v>7.3531033090125417E-2</v>
      </c>
      <c r="T275" s="170">
        <f t="shared" si="148"/>
        <v>3.8367044727896885E-2</v>
      </c>
      <c r="U275" s="170">
        <f t="shared" si="148"/>
        <v>1.1582066133829731E-2</v>
      </c>
      <c r="V275" s="170">
        <f t="shared" si="148"/>
        <v>1.1825776944261016E-2</v>
      </c>
      <c r="W275" s="170">
        <f t="shared" si="148"/>
        <v>1.7756073331422331E-2</v>
      </c>
      <c r="X275" s="170">
        <f t="shared" si="148"/>
        <v>8.6424495489609218E-2</v>
      </c>
      <c r="Y275" s="170">
        <f t="shared" si="148"/>
        <v>2.5810135352342004E-2</v>
      </c>
      <c r="Z275" s="170">
        <f t="shared" si="148"/>
        <v>5.0657032739646064E-2</v>
      </c>
      <c r="AA275" s="170">
        <f t="shared" si="148"/>
        <v>1.5942168585212326E-2</v>
      </c>
      <c r="AB275" s="170">
        <f t="shared" si="148"/>
        <v>2.6216320036394149E-2</v>
      </c>
      <c r="AC275" s="170">
        <f t="shared" si="148"/>
        <v>2.1365314381142819E-2</v>
      </c>
      <c r="AD275" s="170">
        <f t="shared" si="148"/>
        <v>2.3790817208768484E-2</v>
      </c>
      <c r="AE275" s="170">
        <f t="shared" si="148"/>
        <v>0.14340640402378155</v>
      </c>
      <c r="AF275" s="170">
        <f t="shared" si="148"/>
        <v>4.7233476116920844E-2</v>
      </c>
    </row>
    <row r="276" spans="1:33" hidden="1" x14ac:dyDescent="0.25">
      <c r="I276" s="2">
        <v>222344</v>
      </c>
    </row>
    <row r="277" spans="1:33" hidden="1" x14ac:dyDescent="0.25">
      <c r="I277" s="168">
        <f>I276-I42</f>
        <v>136176.29999999999</v>
      </c>
    </row>
    <row r="278" spans="1:33" hidden="1" x14ac:dyDescent="0.25">
      <c r="I278" s="2">
        <f>I277/6000</f>
        <v>22.69605</v>
      </c>
    </row>
    <row r="279" spans="1:33" hidden="1" x14ac:dyDescent="0.25"/>
    <row r="280" spans="1:33" hidden="1" x14ac:dyDescent="0.25">
      <c r="L280" s="170">
        <f>L65/$I65</f>
        <v>0</v>
      </c>
      <c r="M280" s="170">
        <f t="shared" ref="M280:AG280" si="149">M65/$I65</f>
        <v>8.4677713701730058E-3</v>
      </c>
      <c r="N280" s="170">
        <f t="shared" si="149"/>
        <v>0.28593327980144534</v>
      </c>
      <c r="O280" s="170">
        <f t="shared" si="149"/>
        <v>1.9417475728155338E-2</v>
      </c>
      <c r="P280" s="170">
        <f t="shared" si="149"/>
        <v>5.474852178991167E-3</v>
      </c>
      <c r="Q280" s="170">
        <f t="shared" si="149"/>
        <v>3.4017081538798455E-2</v>
      </c>
      <c r="R280" s="170">
        <f t="shared" si="149"/>
        <v>0</v>
      </c>
      <c r="S280" s="170">
        <f t="shared" si="149"/>
        <v>3.9053945543470324E-2</v>
      </c>
      <c r="T280" s="170">
        <f>T65/$I65</f>
        <v>2.0293452076793925E-2</v>
      </c>
      <c r="U280" s="170">
        <f t="shared" si="149"/>
        <v>4.372581940287612E-2</v>
      </c>
      <c r="V280" s="170">
        <f t="shared" si="149"/>
        <v>4.0148915979268561E-3</v>
      </c>
      <c r="W280" s="170">
        <f t="shared" si="149"/>
        <v>0</v>
      </c>
      <c r="X280" s="170">
        <f t="shared" si="149"/>
        <v>3.044017811519089E-2</v>
      </c>
      <c r="Y280" s="170">
        <f t="shared" si="149"/>
        <v>1.4526607781589897E-2</v>
      </c>
      <c r="Z280" s="170">
        <f>Z65/$I65</f>
        <v>4.905467552376086E-2</v>
      </c>
      <c r="AA280" s="170">
        <f>AA65/$I65</f>
        <v>6.8764143368129055E-2</v>
      </c>
      <c r="AB280" s="170">
        <f t="shared" si="149"/>
        <v>8.9057595444922994E-3</v>
      </c>
      <c r="AC280" s="170">
        <f t="shared" si="149"/>
        <v>0</v>
      </c>
      <c r="AD280" s="170">
        <f t="shared" si="149"/>
        <v>3.6499014526607783E-3</v>
      </c>
      <c r="AE280" s="170">
        <f t="shared" si="149"/>
        <v>0.27520256953062266</v>
      </c>
      <c r="AF280" s="170">
        <f t="shared" si="149"/>
        <v>8.9057595444922991E-2</v>
      </c>
      <c r="AG280" s="170">
        <f t="shared" si="149"/>
        <v>0</v>
      </c>
    </row>
    <row r="281" spans="1:33" hidden="1" x14ac:dyDescent="0.25">
      <c r="N281" s="170">
        <f>N71/$I71</f>
        <v>0.29905572273529107</v>
      </c>
      <c r="O281" s="170">
        <f t="shared" ref="O281:AF281" si="150">O71/$I71</f>
        <v>2.5007782504928921E-2</v>
      </c>
      <c r="P281" s="170">
        <f t="shared" si="150"/>
        <v>6.4335374079070246E-3</v>
      </c>
      <c r="Q281" s="170">
        <f t="shared" si="150"/>
        <v>2.1791013800975409E-2</v>
      </c>
      <c r="R281" s="170">
        <f t="shared" si="150"/>
        <v>0</v>
      </c>
      <c r="S281" s="170">
        <f t="shared" si="150"/>
        <v>5.4373767770052921E-2</v>
      </c>
      <c r="T281" s="170">
        <f>T71/$I71</f>
        <v>2.0753346477119434E-3</v>
      </c>
      <c r="U281" s="170">
        <f t="shared" si="150"/>
        <v>3.050741932136557E-2</v>
      </c>
      <c r="V281" s="170">
        <f t="shared" si="150"/>
        <v>0</v>
      </c>
      <c r="W281" s="170">
        <f t="shared" si="150"/>
        <v>0</v>
      </c>
      <c r="X281" s="170">
        <f t="shared" si="150"/>
        <v>3.9120058109370137E-2</v>
      </c>
      <c r="Y281" s="170">
        <f t="shared" si="150"/>
        <v>5.6034035488222479E-3</v>
      </c>
      <c r="Z281" s="170">
        <f t="shared" si="150"/>
        <v>2.5941683096399295E-2</v>
      </c>
      <c r="AA281" s="170">
        <f t="shared" si="150"/>
        <v>4.3582027601950816E-3</v>
      </c>
      <c r="AB281" s="170">
        <f t="shared" si="150"/>
        <v>9.8578395766317321E-3</v>
      </c>
      <c r="AC281" s="170">
        <f t="shared" si="150"/>
        <v>0</v>
      </c>
      <c r="AD281" s="170">
        <f t="shared" si="150"/>
        <v>5.1883366192798592E-3</v>
      </c>
      <c r="AE281" s="170">
        <f t="shared" si="150"/>
        <v>0.37356023658814985</v>
      </c>
      <c r="AF281" s="170">
        <f t="shared" si="150"/>
        <v>8.5088720556189684E-2</v>
      </c>
    </row>
    <row r="282" spans="1:33" hidden="1" x14ac:dyDescent="0.25"/>
    <row r="283" spans="1:33" hidden="1" x14ac:dyDescent="0.25"/>
    <row r="284" spans="1:33" hidden="1" x14ac:dyDescent="0.25"/>
    <row r="285" spans="1:33" hidden="1" x14ac:dyDescent="0.25"/>
    <row r="286" spans="1:33" hidden="1" x14ac:dyDescent="0.25"/>
    <row r="287" spans="1:33" hidden="1" x14ac:dyDescent="0.25"/>
  </sheetData>
  <dataConsolidate/>
  <mergeCells count="33">
    <mergeCell ref="V5:V6"/>
    <mergeCell ref="W5:W6"/>
    <mergeCell ref="X5:X6"/>
    <mergeCell ref="Y5:Y6"/>
    <mergeCell ref="D4:D6"/>
    <mergeCell ref="A246:Q246"/>
    <mergeCell ref="A245:AF245"/>
    <mergeCell ref="AB5:AB6"/>
    <mergeCell ref="O5:O6"/>
    <mergeCell ref="Z5:Z6"/>
    <mergeCell ref="AA5:AA6"/>
    <mergeCell ref="P5:P6"/>
    <mergeCell ref="Q5:Q6"/>
    <mergeCell ref="R5:R6"/>
    <mergeCell ref="S5:S6"/>
    <mergeCell ref="T5:T6"/>
    <mergeCell ref="U5:U6"/>
    <mergeCell ref="J4:J6"/>
    <mergeCell ref="K5:K6"/>
    <mergeCell ref="B4:B6"/>
    <mergeCell ref="C4:C6"/>
    <mergeCell ref="A2:AF2"/>
    <mergeCell ref="A4:A6"/>
    <mergeCell ref="H4:H6"/>
    <mergeCell ref="I4:I6"/>
    <mergeCell ref="L4:AF4"/>
    <mergeCell ref="L5:L6"/>
    <mergeCell ref="M5:M6"/>
    <mergeCell ref="N5:N6"/>
    <mergeCell ref="AC5:AC6"/>
    <mergeCell ref="AD5:AD6"/>
    <mergeCell ref="AE5:AE6"/>
    <mergeCell ref="AF5:AF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9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2024-05-14T08:59:21Z</cp:lastPrinted>
  <dcterms:created xsi:type="dcterms:W3CDTF">2017-06-08T05:54:08Z</dcterms:created>
  <dcterms:modified xsi:type="dcterms:W3CDTF">2024-05-14T09:00:35Z</dcterms:modified>
</cp:coreProperties>
</file>