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1760" activeTab="0"/>
  </bookViews>
  <sheets>
    <sheet name="стр.1_6" sheetId="1" r:id="rId1"/>
  </sheets>
  <definedNames>
    <definedName name="_xlnm.Print_Titles" localSheetId="0">'стр.1_6'!$5:$7</definedName>
    <definedName name="_xlnm.Print_Area" localSheetId="0">'стр.1_6'!$A$1:$L$204</definedName>
  </definedNames>
  <calcPr fullCalcOnLoad="1"/>
</workbook>
</file>

<file path=xl/sharedStrings.xml><?xml version="1.0" encoding="utf-8"?>
<sst xmlns="http://schemas.openxmlformats.org/spreadsheetml/2006/main" count="572" uniqueCount="406">
  <si>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</si>
  <si>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</si>
  <si>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</si>
  <si>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</si>
  <si>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</si>
  <si>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</si>
  <si>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</si>
  <si>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</si>
  <si>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</si>
  <si>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</si>
  <si>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</si>
  <si>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</si>
  <si>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</si>
  <si>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</si>
  <si>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</si>
  <si>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</si>
  <si>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</si>
  <si>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</si>
  <si>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</si>
  <si>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</si>
  <si>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</si>
  <si>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</si>
  <si>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</si>
  <si>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</si>
  <si>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</si>
  <si>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</si>
  <si>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</si>
  <si>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</si>
  <si>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</si>
  <si>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</si>
  <si>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</si>
  <si>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</si>
  <si>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</si>
  <si>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</si>
  <si>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</si>
  <si>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</si>
  <si>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</si>
  <si>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</si>
  <si>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</si>
  <si>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</si>
  <si>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</si>
  <si>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</si>
  <si>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</si>
  <si>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</si>
  <si>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</si>
  <si>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</si>
  <si>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</si>
  <si>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</si>
  <si>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</si>
  <si>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</si>
  <si>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</si>
  <si>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</si>
  <si>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</si>
  <si>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</si>
  <si>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</si>
  <si>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</si>
  <si>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</si>
  <si>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</si>
  <si>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</si>
  <si>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</si>
  <si>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</si>
  <si>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</si>
  <si>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</si>
  <si>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</si>
  <si>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</si>
  <si>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</si>
  <si>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</si>
  <si>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</si>
  <si>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</si>
  <si>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</si>
  <si>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</si>
  <si>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</si>
  <si>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</si>
  <si>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</si>
  <si>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</si>
  <si>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</si>
  <si>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</si>
  <si>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</si>
  <si>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</si>
  <si>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</si>
  <si>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</si>
  <si>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</si>
  <si>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</si>
  <si>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</si>
  <si>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</si>
  <si>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</si>
  <si>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</si>
  <si>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</si>
  <si>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</si>
  <si>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</si>
  <si>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</si>
  <si>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</si>
  <si>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</si>
  <si>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</si>
  <si>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</si>
  <si>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</si>
  <si>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</si>
  <si>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</si>
  <si>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</si>
  <si>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</si>
  <si>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</si>
  <si>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</si>
  <si>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</si>
  <si>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</si>
  <si>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</si>
  <si>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</si>
  <si>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</si>
  <si>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</si>
  <si>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</si>
  <si>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</si>
  <si>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</si>
  <si>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</si>
  <si>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</si>
  <si>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</si>
  <si>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</si>
  <si>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</si>
  <si>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</si>
  <si>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</si>
  <si>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</si>
  <si>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</si>
  <si>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</si>
  <si>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</si>
  <si>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</si>
  <si>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</si>
  <si>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</si>
  <si>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</si>
  <si>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</si>
  <si>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</si>
  <si>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</si>
  <si>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</si>
  <si>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</si>
  <si>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</si>
  <si>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</si>
  <si>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</si>
  <si>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</si>
  <si>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</si>
  <si>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</si>
  <si>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</si>
  <si>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</si>
  <si>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</si>
  <si>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</si>
  <si>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</si>
  <si>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</si>
  <si>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</si>
  <si>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</si>
  <si>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</si>
  <si>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</si>
  <si>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</si>
  <si>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</si>
  <si>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</si>
  <si>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</si>
  <si>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</si>
  <si>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</si>
  <si>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</si>
  <si>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</si>
  <si>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</si>
  <si>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</si>
  <si>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</si>
  <si>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</si>
  <si>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</si>
  <si>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</si>
  <si>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</si>
  <si>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</si>
  <si>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</si>
  <si>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</si>
  <si>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</si>
  <si>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</si>
  <si>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</si>
  <si>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</si>
  <si>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</si>
  <si>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</si>
  <si>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</si>
  <si>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</si>
  <si>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</si>
  <si>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</si>
  <si>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</si>
  <si>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</si>
  <si>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</si>
  <si>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</si>
  <si>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</si>
  <si>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</si>
  <si>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</si>
  <si>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</si>
  <si>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</si>
  <si>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</si>
  <si>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</si>
  <si>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</si>
  <si>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</si>
  <si>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</si>
  <si>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</si>
  <si>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</si>
  <si>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</si>
  <si>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</si>
  <si>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</si>
  <si>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</si>
  <si>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</si>
  <si>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</si>
  <si>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</si>
  <si>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</si>
  <si>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</si>
  <si>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</si>
  <si>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</si>
  <si>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</si>
  <si>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</si>
  <si>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</si>
  <si>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</si>
  <si>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</si>
  <si>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</si>
  <si>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</si>
  <si>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</si>
  <si>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</si>
  <si>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</si>
  <si>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</si>
  <si>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</si>
  <si>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</si>
  <si>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</si>
  <si>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</si>
  <si>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</si>
  <si>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</si>
  <si>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</si>
  <si>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</si>
  <si>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</si>
  <si>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</si>
  <si>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</si>
  <si>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</si>
  <si>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</si>
  <si>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</si>
  <si>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</si>
  <si>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</si>
  <si>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</si>
  <si>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</si>
  <si>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</si>
  <si>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</si>
  <si>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</si>
  <si>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</si>
  <si>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</si>
  <si>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</si>
  <si>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</si>
  <si>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</si>
  <si>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</si>
  <si>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</si>
  <si>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</si>
  <si>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</si>
  <si>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</si>
  <si>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</si>
  <si>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</si>
  <si>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</si>
  <si>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</si>
  <si>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</si>
  <si>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</si>
  <si>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</si>
  <si>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</si>
  <si>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</si>
  <si>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</si>
  <si>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</si>
  <si>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</si>
  <si>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</si>
  <si>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</si>
  <si>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</si>
  <si>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</si>
  <si>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</si>
  <si>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</si>
  <si>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</si>
  <si>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</si>
  <si>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</si>
  <si>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</si>
  <si>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</si>
  <si>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</si>
  <si>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</si>
  <si>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</si>
  <si>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</si>
  <si>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</si>
  <si>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</si>
  <si>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</si>
  <si>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</si>
  <si>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</si>
  <si>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</si>
  <si>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</si>
  <si>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</si>
  <si>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</si>
  <si>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</si>
  <si>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</si>
  <si>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</si>
  <si>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</si>
  <si>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</si>
  <si>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</si>
  <si>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</si>
  <si>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</si>
  <si>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</si>
  <si>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</si>
  <si>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</si>
  <si>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</si>
  <si>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</si>
  <si>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</si>
  <si>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</si>
  <si>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</si>
  <si>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</si>
  <si>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</si>
  <si>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</si>
  <si>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</si>
  <si>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</si>
  <si>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</si>
  <si>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</si>
  <si>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</si>
  <si>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</si>
  <si>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</si>
  <si>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</si>
  <si>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</si>
  <si>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</si>
  <si>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</si>
  <si>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</si>
  <si>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</si>
  <si>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</si>
  <si>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</si>
  <si>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</si>
  <si>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</si>
  <si>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</si>
  <si>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</si>
  <si>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</si>
  <si>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</si>
  <si>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</si>
  <si>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</si>
  <si>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</si>
  <si>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</si>
  <si>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</si>
  <si>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</si>
  <si>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</si>
  <si>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</si>
  <si>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</si>
  <si>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</si>
  <si>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</si>
  <si>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</si>
  <si>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</si>
  <si>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</si>
  <si>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</si>
  <si>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</si>
  <si>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</si>
  <si>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</si>
  <si>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</si>
  <si>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</si>
  <si>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</si>
  <si>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</si>
  <si>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</si>
  <si>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</si>
  <si>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</si>
  <si>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</si>
  <si>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</si>
  <si>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</si>
  <si>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</si>
  <si>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</si>
  <si>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</si>
  <si>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</si>
  <si>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</si>
  <si>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</si>
  <si>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</si>
  <si>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</si>
  <si>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</si>
  <si>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</si>
  <si>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</si>
  <si>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</si>
  <si>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</si>
  <si>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</si>
  <si>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</si>
  <si>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</si>
  <si>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</si>
  <si>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</si>
  <si>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</si>
  <si>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</si>
  <si>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</si>
  <si>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</si>
  <si>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</si>
  <si>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</si>
  <si>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</si>
  <si>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</si>
  <si>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</si>
  <si>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</si>
  <si>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</si>
  <si>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</si>
  <si>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</si>
  <si>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</si>
  <si>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</si>
  <si>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</si>
  <si>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</si>
  <si>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</si>
  <si>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</si>
  <si>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</si>
  <si>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</si>
  <si>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</si>
  <si>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</si>
  <si>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</si>
  <si>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</si>
  <si>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</si>
  <si>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</si>
  <si>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</si>
  <si>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</si>
  <si>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</si>
  <si>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</si>
  <si>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</si>
  <si>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</si>
  <si>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</si>
  <si>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</si>
  <si>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</si>
  <si>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</si>
  <si>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</si>
  <si>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 xml:space="preserve">Прогноз социально-экономического развития Порецкого муниципального округа Чувашской Республики на 2024-2026 годы
</t>
  </si>
  <si>
    <t xml:space="preserve">                                                      Приложение                                                      к постановлению администрации                    Порецкого муниципального округа                                                           от 07.11.2023 № 716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</si>
</sst>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2"/>
    </xf>
    <xf numFmtId="0" fontId="5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SheetLayoutView="115" workbookViewId="0" topLeftCell="A1">
      <pane ySplit="8" topLeftCell="A9" activePane="bottomLeft" state="frozen"/>
      <selection pane="topLeft" activeCell="A1" sqref="A1"/>
      <selection pane="bottomLeft" activeCell="A4" sqref="A4:L4"/>
    </sheetView>
  </sheetViews>
  <sheetFormatPr defaultColWidth="9.00390625" defaultRowHeight="12.75"/>
  <cols>
    <col min="1" max="1" width="5.375" style="23" bestFit="1" customWidth="1"/>
    <col min="2" max="2" width="35.125" style="17" customWidth="1"/>
    <col min="3" max="3" width="18.875" style="17" customWidth="1"/>
    <col min="4" max="4" width="6.125" style="17" customWidth="1"/>
    <col min="5" max="5" width="5.75390625" style="17" customWidth="1"/>
    <col min="6" max="6" width="6.75390625" style="17" customWidth="1"/>
    <col min="7" max="7" width="8.875" style="17" customWidth="1"/>
    <col min="8" max="8" width="7.875" style="17" customWidth="1"/>
    <col min="9" max="9" width="8.75390625" style="17" customWidth="1"/>
    <col min="10" max="10" width="6.75390625" style="17" customWidth="1"/>
    <col min="11" max="12" width="7.875" style="17" customWidth="1"/>
    <col min="13" max="16384" width="9.125" style="17" customWidth="1"/>
  </cols>
  <sheetData>
    <row r="1" s="3" customFormat="1" ht="14.25" customHeight="1">
      <c r="A1" s="19"/>
    </row>
    <row r="2" spans="1:12" s="3" customFormat="1" ht="13.5" customHeight="1">
      <c r="A2" s="19"/>
      <c r="I2" s="50" t="s">
        <v>405</v>
      </c>
      <c r="J2" s="50"/>
      <c r="K2" s="50"/>
      <c r="L2" s="50"/>
    </row>
    <row r="3" spans="1:12" s="3" customFormat="1" ht="48.75" customHeight="1">
      <c r="A3" s="19"/>
      <c r="I3" s="50"/>
      <c r="J3" s="50"/>
      <c r="K3" s="50"/>
      <c r="L3" s="50"/>
    </row>
    <row r="4" spans="1:12" s="4" customFormat="1" ht="24.75" customHeight="1">
      <c r="A4" s="51" t="s">
        <v>404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2" customFormat="1" ht="21" customHeight="1">
      <c r="A5" s="20"/>
      <c r="B5" s="6"/>
      <c r="C5" s="6"/>
      <c r="D5" s="7" t="s">
        <v>2</v>
      </c>
      <c r="E5" s="7" t="s">
        <v>2</v>
      </c>
      <c r="F5" s="8" t="s">
        <v>3</v>
      </c>
      <c r="G5" s="53" t="s">
        <v>7</v>
      </c>
      <c r="H5" s="53"/>
      <c r="I5" s="53"/>
      <c r="J5" s="53"/>
      <c r="K5" s="53"/>
      <c r="L5" s="53"/>
    </row>
    <row r="6" spans="1:12" s="2" customFormat="1" ht="10.5">
      <c r="A6" s="21"/>
      <c r="B6" s="9" t="s">
        <v>0</v>
      </c>
      <c r="C6" s="9" t="s">
        <v>1</v>
      </c>
      <c r="D6" s="43">
        <v>2021</v>
      </c>
      <c r="E6" s="43">
        <v>2022</v>
      </c>
      <c r="F6" s="43">
        <v>2023</v>
      </c>
      <c r="G6" s="53">
        <v>2024</v>
      </c>
      <c r="H6" s="53"/>
      <c r="I6" s="53">
        <v>2025</v>
      </c>
      <c r="J6" s="53"/>
      <c r="K6" s="53">
        <v>2026</v>
      </c>
      <c r="L6" s="53"/>
    </row>
    <row r="7" spans="1:12" s="2" customFormat="1" ht="12" customHeight="1">
      <c r="A7" s="21"/>
      <c r="B7" s="9"/>
      <c r="C7" s="9"/>
      <c r="D7" s="44"/>
      <c r="E7" s="44"/>
      <c r="F7" s="44"/>
      <c r="G7" s="7" t="s">
        <v>4</v>
      </c>
      <c r="H7" s="27" t="s">
        <v>306</v>
      </c>
      <c r="I7" s="7" t="s">
        <v>4</v>
      </c>
      <c r="J7" s="27" t="s">
        <v>306</v>
      </c>
      <c r="K7" s="7" t="s">
        <v>4</v>
      </c>
      <c r="L7" s="27" t="s">
        <v>306</v>
      </c>
    </row>
    <row r="8" spans="1:12" s="2" customFormat="1" ht="12" customHeight="1">
      <c r="A8" s="22"/>
      <c r="B8" s="10"/>
      <c r="C8" s="10"/>
      <c r="D8" s="45"/>
      <c r="E8" s="45"/>
      <c r="F8" s="45"/>
      <c r="G8" s="7" t="s">
        <v>5</v>
      </c>
      <c r="H8" s="27" t="s">
        <v>6</v>
      </c>
      <c r="I8" s="7" t="s">
        <v>5</v>
      </c>
      <c r="J8" s="27" t="s">
        <v>6</v>
      </c>
      <c r="K8" s="7" t="s">
        <v>5</v>
      </c>
      <c r="L8" s="27" t="s">
        <v>6</v>
      </c>
    </row>
    <row r="9" spans="1:12" s="2" customFormat="1" ht="10.5">
      <c r="A9" s="28"/>
      <c r="B9" s="29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2" customFormat="1" ht="10.5">
      <c r="A10" s="18" t="s">
        <v>9</v>
      </c>
      <c r="B10" s="11" t="s">
        <v>10</v>
      </c>
      <c r="C10" s="7" t="s">
        <v>51</v>
      </c>
      <c r="D10" s="7">
        <v>11.236</v>
      </c>
      <c r="E10" s="34">
        <v>10.531</v>
      </c>
      <c r="F10" s="34">
        <v>10.388</v>
      </c>
      <c r="G10" s="34">
        <f>F10*98.3%</f>
        <v>10.211404</v>
      </c>
      <c r="H10" s="34">
        <f>H11*99.06%</f>
        <v>10.239832200000002</v>
      </c>
      <c r="I10" s="34">
        <f>G10*98.3%</f>
        <v>10.037810132</v>
      </c>
      <c r="J10" s="34">
        <f>H10*99.06%</f>
        <v>10.143577777320003</v>
      </c>
      <c r="K10" s="34">
        <f>I10*98.3%</f>
        <v>9.867167359756001</v>
      </c>
      <c r="L10" s="34">
        <f>J10*99.06%</f>
        <v>10.048228146213194</v>
      </c>
    </row>
    <row r="11" spans="1:12" s="2" customFormat="1" ht="10.5">
      <c r="A11" s="18" t="s">
        <v>11</v>
      </c>
      <c r="B11" s="11" t="s">
        <v>12</v>
      </c>
      <c r="C11" s="7" t="s">
        <v>51</v>
      </c>
      <c r="D11" s="7">
        <v>11.432</v>
      </c>
      <c r="E11" s="34">
        <v>11.04</v>
      </c>
      <c r="F11" s="34">
        <v>10.452</v>
      </c>
      <c r="G11" s="34">
        <f>F11-0.191+0.05+0.246-0.255</f>
        <v>10.302</v>
      </c>
      <c r="H11" s="34">
        <f>F11-0.18+0.06+0.255-0.25</f>
        <v>10.337000000000002</v>
      </c>
      <c r="I11" s="34">
        <f>G11-0.186+0.05+0.25-0.245</f>
        <v>10.171000000000001</v>
      </c>
      <c r="J11" s="34">
        <f>H11-0.183+0.06+0.25-0.243</f>
        <v>10.221000000000002</v>
      </c>
      <c r="K11" s="34">
        <f>I11-0.18+0.05+0.247-0.241</f>
        <v>10.047000000000002</v>
      </c>
      <c r="L11" s="34">
        <f>J11-0.175+0.06+0.255-0.245</f>
        <v>10.116000000000003</v>
      </c>
    </row>
    <row r="12" spans="1:12" s="13" customFormat="1" ht="21">
      <c r="A12" s="18" t="s">
        <v>13</v>
      </c>
      <c r="B12" s="12" t="s">
        <v>43</v>
      </c>
      <c r="C12" s="7" t="s">
        <v>51</v>
      </c>
      <c r="D12" s="34">
        <v>5.53</v>
      </c>
      <c r="E12" s="7">
        <v>5.56</v>
      </c>
      <c r="F12" s="38">
        <v>5.188</v>
      </c>
      <c r="G12" s="7">
        <v>5.112</v>
      </c>
      <c r="H12" s="7">
        <v>5.129</v>
      </c>
      <c r="I12" s="7">
        <v>5.046</v>
      </c>
      <c r="J12" s="7">
        <v>5.071</v>
      </c>
      <c r="K12" s="7">
        <v>4.983</v>
      </c>
      <c r="L12" s="7">
        <v>5.018</v>
      </c>
    </row>
    <row r="13" spans="1:12" s="2" customFormat="1" ht="21">
      <c r="A13" s="18" t="s">
        <v>14</v>
      </c>
      <c r="B13" s="12" t="s">
        <v>54</v>
      </c>
      <c r="C13" s="7" t="s">
        <v>51</v>
      </c>
      <c r="D13" s="7">
        <v>4.333</v>
      </c>
      <c r="E13" s="7">
        <v>4.043</v>
      </c>
      <c r="F13" s="38">
        <v>3.766</v>
      </c>
      <c r="G13" s="34">
        <v>3.711</v>
      </c>
      <c r="H13" s="34">
        <v>3.724</v>
      </c>
      <c r="I13" s="34">
        <v>3.663</v>
      </c>
      <c r="J13" s="34">
        <v>3.682</v>
      </c>
      <c r="K13" s="34">
        <v>3.618</v>
      </c>
      <c r="L13" s="34">
        <v>3.644</v>
      </c>
    </row>
    <row r="14" spans="1:12" s="2" customFormat="1" ht="10.5">
      <c r="A14" s="18" t="s">
        <v>15</v>
      </c>
      <c r="B14" s="11" t="s">
        <v>60</v>
      </c>
      <c r="C14" s="7" t="s">
        <v>52</v>
      </c>
      <c r="D14" s="7">
        <v>69.99</v>
      </c>
      <c r="E14" s="33">
        <v>70</v>
      </c>
      <c r="F14" s="41">
        <v>70.5</v>
      </c>
      <c r="G14" s="7">
        <v>70.5</v>
      </c>
      <c r="H14" s="7">
        <v>72.5</v>
      </c>
      <c r="I14" s="33">
        <v>72</v>
      </c>
      <c r="J14" s="7">
        <v>73.5</v>
      </c>
      <c r="K14" s="7">
        <v>72.7</v>
      </c>
      <c r="L14" s="33">
        <v>73.99</v>
      </c>
    </row>
    <row r="15" spans="1:12" s="2" customFormat="1" ht="21">
      <c r="A15" s="18" t="s">
        <v>16</v>
      </c>
      <c r="B15" s="11" t="s">
        <v>17</v>
      </c>
      <c r="C15" s="8" t="s">
        <v>53</v>
      </c>
      <c r="D15" s="7">
        <v>3.3</v>
      </c>
      <c r="E15" s="7">
        <v>4.9</v>
      </c>
      <c r="F15" s="7">
        <v>4.8</v>
      </c>
      <c r="G15" s="33">
        <f>0.045/G11*1000</f>
        <v>4.368083867210251</v>
      </c>
      <c r="H15" s="33">
        <f>0.048/H11*1000</f>
        <v>4.643513591951242</v>
      </c>
      <c r="I15" s="33">
        <f>0.048/I11*1000</f>
        <v>4.719299970504374</v>
      </c>
      <c r="J15" s="33">
        <f>0.05/J11*1000</f>
        <v>4.891889247627433</v>
      </c>
      <c r="K15" s="33">
        <f>0.05/K11*1000</f>
        <v>4.9766099333134255</v>
      </c>
      <c r="L15" s="33">
        <f>0.052/L11*1000</f>
        <v>5.140371688414391</v>
      </c>
    </row>
    <row r="16" spans="1:12" s="2" customFormat="1" ht="10.5">
      <c r="A16" s="18" t="s">
        <v>18</v>
      </c>
      <c r="B16" s="11" t="s">
        <v>19</v>
      </c>
      <c r="C16" s="7" t="s">
        <v>55</v>
      </c>
      <c r="D16" s="33">
        <v>0.51</v>
      </c>
      <c r="E16" s="7">
        <v>0.6</v>
      </c>
      <c r="F16" s="7">
        <v>0.6</v>
      </c>
      <c r="G16" s="7">
        <v>0.6</v>
      </c>
      <c r="H16" s="7">
        <v>0.7</v>
      </c>
      <c r="I16" s="7">
        <v>0.7</v>
      </c>
      <c r="J16" s="7">
        <v>0.8</v>
      </c>
      <c r="K16" s="7">
        <v>0.8</v>
      </c>
      <c r="L16" s="7">
        <v>0.9</v>
      </c>
    </row>
    <row r="17" spans="1:12" s="2" customFormat="1" ht="21">
      <c r="A17" s="18" t="s">
        <v>20</v>
      </c>
      <c r="B17" s="11" t="s">
        <v>21</v>
      </c>
      <c r="C17" s="8" t="s">
        <v>56</v>
      </c>
      <c r="D17" s="7">
        <v>29.6</v>
      </c>
      <c r="E17" s="7">
        <v>20.5</v>
      </c>
      <c r="F17" s="33">
        <v>18.7</v>
      </c>
      <c r="G17" s="33">
        <f>0.191/G11*1000</f>
        <v>18.540089303047953</v>
      </c>
      <c r="H17" s="33">
        <f>0.185/H11*1000</f>
        <v>17.896875302312083</v>
      </c>
      <c r="I17" s="33">
        <f>0.186/I11*1000</f>
        <v>18.28728738570445</v>
      </c>
      <c r="J17" s="33">
        <f>0.18/J11*1000</f>
        <v>17.61080129145876</v>
      </c>
      <c r="K17" s="33">
        <f>0.18/K11*1000</f>
        <v>17.91579575992833</v>
      </c>
      <c r="L17" s="33">
        <f>0.175/L11*1000</f>
        <v>17.29932779754843</v>
      </c>
    </row>
    <row r="18" spans="1:12" s="2" customFormat="1" ht="10.5">
      <c r="A18" s="18" t="s">
        <v>22</v>
      </c>
      <c r="B18" s="11" t="s">
        <v>23</v>
      </c>
      <c r="C18" s="7" t="s">
        <v>57</v>
      </c>
      <c r="D18" s="7">
        <v>-25.4</v>
      </c>
      <c r="E18" s="7">
        <v>-14.9</v>
      </c>
      <c r="F18" s="33">
        <f>(50-196)/F11</f>
        <v>-13.968618446230387</v>
      </c>
      <c r="G18" s="33">
        <f>(45-191)/G11</f>
        <v>-14.172005435837702</v>
      </c>
      <c r="H18" s="33">
        <f>(46-185)/H11</f>
        <v>-13.446841443358807</v>
      </c>
      <c r="I18" s="33">
        <f>(48-186)/I11</f>
        <v>-13.567987415200077</v>
      </c>
      <c r="J18" s="33">
        <f>(50-180)/J11</f>
        <v>-12.718912043831326</v>
      </c>
      <c r="K18" s="33">
        <f>(50-180)/K11</f>
        <v>-12.939185826614906</v>
      </c>
      <c r="L18" s="33">
        <f>(52-175)/L11</f>
        <v>-12.15895610913404</v>
      </c>
    </row>
    <row r="19" spans="1:12" s="2" customFormat="1" ht="10.5">
      <c r="A19" s="18" t="s">
        <v>24</v>
      </c>
      <c r="B19" s="11" t="s">
        <v>25</v>
      </c>
      <c r="C19" s="7" t="s">
        <v>51</v>
      </c>
      <c r="D19" s="7">
        <v>-0.086</v>
      </c>
      <c r="E19" s="7">
        <v>0.005</v>
      </c>
      <c r="F19" s="7">
        <v>0.008</v>
      </c>
      <c r="G19" s="7">
        <v>0.005</v>
      </c>
      <c r="H19" s="34">
        <v>0.008</v>
      </c>
      <c r="I19" s="34">
        <v>0.006</v>
      </c>
      <c r="J19" s="34">
        <v>0.009</v>
      </c>
      <c r="K19" s="34">
        <v>0.01</v>
      </c>
      <c r="L19" s="34">
        <v>0.012</v>
      </c>
    </row>
    <row r="20" spans="1:12" s="2" customFormat="1" ht="10.5">
      <c r="A20" s="28"/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s="2" customFormat="1" ht="10.5">
      <c r="A21" s="18" t="s">
        <v>27</v>
      </c>
      <c r="B21" s="11" t="s">
        <v>26</v>
      </c>
      <c r="C21" s="7" t="s">
        <v>289</v>
      </c>
      <c r="D21" s="7"/>
      <c r="E21" s="7"/>
      <c r="F21" s="7"/>
      <c r="G21" s="7"/>
      <c r="H21" s="7"/>
      <c r="I21" s="7"/>
      <c r="J21" s="7"/>
      <c r="K21" s="7"/>
      <c r="L21" s="7"/>
    </row>
    <row r="22" spans="1:12" s="2" customFormat="1" ht="10.5">
      <c r="A22" s="18" t="s">
        <v>28</v>
      </c>
      <c r="B22" s="11" t="s">
        <v>29</v>
      </c>
      <c r="C22" s="7" t="s">
        <v>58</v>
      </c>
      <c r="D22" s="7"/>
      <c r="E22" s="7"/>
      <c r="F22" s="7"/>
      <c r="G22" s="7"/>
      <c r="H22" s="7"/>
      <c r="I22" s="7"/>
      <c r="J22" s="7"/>
      <c r="K22" s="7"/>
      <c r="L22" s="7"/>
    </row>
    <row r="23" spans="1:12" s="2" customFormat="1" ht="10.5">
      <c r="A23" s="18" t="s">
        <v>30</v>
      </c>
      <c r="B23" s="11" t="s">
        <v>31</v>
      </c>
      <c r="C23" s="7" t="s">
        <v>58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s="2" customFormat="1" ht="10.5">
      <c r="A24" s="28"/>
      <c r="B24" s="29" t="s">
        <v>32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s="2" customFormat="1" ht="21">
      <c r="A25" s="18" t="s">
        <v>33</v>
      </c>
      <c r="B25" s="12" t="s">
        <v>34</v>
      </c>
      <c r="C25" s="7" t="s">
        <v>289</v>
      </c>
      <c r="D25" s="7">
        <v>1349.6</v>
      </c>
      <c r="E25" s="7">
        <v>485.2</v>
      </c>
      <c r="F25" s="7">
        <v>547.7</v>
      </c>
      <c r="G25" s="33">
        <v>604.9</v>
      </c>
      <c r="H25" s="33">
        <v>619.7</v>
      </c>
      <c r="I25" s="33">
        <v>636.7</v>
      </c>
      <c r="J25" s="33">
        <v>656.1</v>
      </c>
      <c r="K25" s="33">
        <v>674.1</v>
      </c>
      <c r="L25" s="33">
        <v>696.7</v>
      </c>
    </row>
    <row r="26" spans="1:12" s="2" customFormat="1" ht="21">
      <c r="A26" s="18" t="s">
        <v>35</v>
      </c>
      <c r="B26" s="11" t="s">
        <v>36</v>
      </c>
      <c r="C26" s="8" t="s">
        <v>59</v>
      </c>
      <c r="D26" s="7">
        <v>220.1</v>
      </c>
      <c r="E26" s="33">
        <v>31.6</v>
      </c>
      <c r="F26" s="33">
        <v>106.4</v>
      </c>
      <c r="G26" s="7">
        <v>100.5</v>
      </c>
      <c r="H26" s="7">
        <v>101.3</v>
      </c>
      <c r="I26" s="7">
        <v>101.5</v>
      </c>
      <c r="J26" s="33">
        <v>102</v>
      </c>
      <c r="K26" s="7">
        <v>101.8</v>
      </c>
      <c r="L26" s="7">
        <v>102.5</v>
      </c>
    </row>
    <row r="27" spans="1:12" s="2" customFormat="1" ht="10.5" customHeight="1">
      <c r="A27" s="18"/>
      <c r="B27" s="12" t="s">
        <v>37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2" customFormat="1" ht="21">
      <c r="A28" s="18" t="s">
        <v>38</v>
      </c>
      <c r="B28" s="11" t="s">
        <v>110</v>
      </c>
      <c r="C28" s="8" t="s">
        <v>59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s="2" customFormat="1" ht="21">
      <c r="A29" s="18" t="s">
        <v>39</v>
      </c>
      <c r="B29" s="11" t="s">
        <v>40</v>
      </c>
      <c r="C29" s="8" t="s">
        <v>59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 s="2" customFormat="1" ht="21">
      <c r="A30" s="18" t="s">
        <v>41</v>
      </c>
      <c r="B30" s="11" t="s">
        <v>42</v>
      </c>
      <c r="C30" s="8" t="s">
        <v>59</v>
      </c>
      <c r="D30" s="7"/>
      <c r="E30" s="7"/>
      <c r="F30" s="7"/>
      <c r="G30" s="7"/>
      <c r="H30" s="7"/>
      <c r="I30" s="7"/>
      <c r="J30" s="7"/>
      <c r="K30" s="7"/>
      <c r="L30" s="7"/>
    </row>
    <row r="31" spans="1:12" s="2" customFormat="1" ht="21">
      <c r="A31" s="18" t="s">
        <v>44</v>
      </c>
      <c r="B31" s="11" t="s">
        <v>47</v>
      </c>
      <c r="C31" s="8" t="s">
        <v>59</v>
      </c>
      <c r="D31" s="7"/>
      <c r="E31" s="7"/>
      <c r="F31" s="7"/>
      <c r="G31" s="7"/>
      <c r="H31" s="7"/>
      <c r="I31" s="7"/>
      <c r="J31" s="7"/>
      <c r="K31" s="7"/>
      <c r="L31" s="7"/>
    </row>
    <row r="32" spans="1:12" s="2" customFormat="1" ht="21">
      <c r="A32" s="18" t="s">
        <v>45</v>
      </c>
      <c r="B32" s="11" t="s">
        <v>48</v>
      </c>
      <c r="C32" s="8" t="s">
        <v>59</v>
      </c>
      <c r="D32" s="7">
        <v>88.1</v>
      </c>
      <c r="E32" s="7">
        <v>152.5</v>
      </c>
      <c r="F32" s="7">
        <v>100.5</v>
      </c>
      <c r="G32" s="7">
        <v>100.8</v>
      </c>
      <c r="H32" s="7">
        <v>101.2</v>
      </c>
      <c r="I32" s="7">
        <v>101.6</v>
      </c>
      <c r="J32" s="7">
        <v>102.8</v>
      </c>
      <c r="K32" s="7">
        <v>102</v>
      </c>
      <c r="L32" s="7">
        <v>103</v>
      </c>
    </row>
    <row r="33" spans="1:12" s="2" customFormat="1" ht="21">
      <c r="A33" s="18" t="s">
        <v>46</v>
      </c>
      <c r="B33" s="12" t="s">
        <v>49</v>
      </c>
      <c r="C33" s="8" t="s">
        <v>59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s="2" customFormat="1" ht="21">
      <c r="A34" s="18" t="s">
        <v>50</v>
      </c>
      <c r="B34" s="11" t="s">
        <v>111</v>
      </c>
      <c r="C34" s="8" t="s">
        <v>59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s="2" customFormat="1" ht="21">
      <c r="A35" s="18" t="s">
        <v>61</v>
      </c>
      <c r="B35" s="11" t="s">
        <v>62</v>
      </c>
      <c r="C35" s="8" t="s">
        <v>59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s="2" customFormat="1" ht="21">
      <c r="A36" s="18" t="s">
        <v>63</v>
      </c>
      <c r="B36" s="11" t="s">
        <v>64</v>
      </c>
      <c r="C36" s="8" t="s">
        <v>59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s="2" customFormat="1" ht="21">
      <c r="A37" s="18" t="s">
        <v>65</v>
      </c>
      <c r="B37" s="11" t="s">
        <v>66</v>
      </c>
      <c r="C37" s="8" t="s">
        <v>59</v>
      </c>
      <c r="D37" s="7"/>
      <c r="E37" s="7"/>
      <c r="F37" s="7"/>
      <c r="G37" s="7"/>
      <c r="H37" s="7"/>
      <c r="I37" s="7"/>
      <c r="J37" s="7"/>
      <c r="K37" s="7"/>
      <c r="L37" s="7"/>
    </row>
    <row r="38" spans="1:12" s="2" customFormat="1" ht="21">
      <c r="A38" s="18" t="s">
        <v>67</v>
      </c>
      <c r="B38" s="11" t="s">
        <v>68</v>
      </c>
      <c r="C38" s="8" t="s">
        <v>59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s="2" customFormat="1" ht="21">
      <c r="A39" s="18" t="s">
        <v>69</v>
      </c>
      <c r="B39" s="11" t="s">
        <v>70</v>
      </c>
      <c r="C39" s="8" t="s">
        <v>59</v>
      </c>
      <c r="D39" s="7"/>
      <c r="E39" s="7"/>
      <c r="F39" s="7"/>
      <c r="G39" s="7"/>
      <c r="H39" s="7"/>
      <c r="I39" s="7"/>
      <c r="J39" s="7"/>
      <c r="K39" s="7"/>
      <c r="L39" s="7"/>
    </row>
    <row r="40" spans="1:12" s="2" customFormat="1" ht="21">
      <c r="A40" s="18" t="s">
        <v>71</v>
      </c>
      <c r="B40" s="11" t="s">
        <v>72</v>
      </c>
      <c r="C40" s="8" t="s">
        <v>59</v>
      </c>
      <c r="D40" s="7"/>
      <c r="E40" s="7"/>
      <c r="F40" s="7"/>
      <c r="G40" s="7"/>
      <c r="H40" s="7"/>
      <c r="I40" s="7"/>
      <c r="J40" s="7"/>
      <c r="K40" s="7"/>
      <c r="L40" s="7"/>
    </row>
    <row r="41" spans="1:12" s="2" customFormat="1" ht="31.5">
      <c r="A41" s="18" t="s">
        <v>73</v>
      </c>
      <c r="B41" s="12" t="s">
        <v>74</v>
      </c>
      <c r="C41" s="8" t="s">
        <v>59</v>
      </c>
      <c r="D41" s="7"/>
      <c r="E41" s="7"/>
      <c r="F41" s="7"/>
      <c r="G41" s="7"/>
      <c r="H41" s="7"/>
      <c r="I41" s="7"/>
      <c r="J41" s="7"/>
      <c r="K41" s="7"/>
      <c r="L41" s="7"/>
    </row>
    <row r="42" spans="1:12" s="2" customFormat="1" ht="21">
      <c r="A42" s="18" t="s">
        <v>75</v>
      </c>
      <c r="B42" s="11" t="s">
        <v>76</v>
      </c>
      <c r="C42" s="8" t="s">
        <v>59</v>
      </c>
      <c r="D42" s="7"/>
      <c r="E42" s="7"/>
      <c r="F42" s="7"/>
      <c r="G42" s="7"/>
      <c r="H42" s="7"/>
      <c r="I42" s="7"/>
      <c r="J42" s="7"/>
      <c r="K42" s="7"/>
      <c r="L42" s="7"/>
    </row>
    <row r="43" spans="1:12" s="2" customFormat="1" ht="21">
      <c r="A43" s="18" t="s">
        <v>77</v>
      </c>
      <c r="B43" s="12" t="s">
        <v>78</v>
      </c>
      <c r="C43" s="8" t="s">
        <v>59</v>
      </c>
      <c r="D43" s="7"/>
      <c r="E43" s="7"/>
      <c r="F43" s="7"/>
      <c r="G43" s="7"/>
      <c r="H43" s="7"/>
      <c r="I43" s="7"/>
      <c r="J43" s="7"/>
      <c r="K43" s="7"/>
      <c r="L43" s="7"/>
    </row>
    <row r="44" spans="1:12" s="2" customFormat="1" ht="21">
      <c r="A44" s="18" t="s">
        <v>79</v>
      </c>
      <c r="B44" s="11" t="s">
        <v>80</v>
      </c>
      <c r="C44" s="8" t="s">
        <v>59</v>
      </c>
      <c r="D44" s="7"/>
      <c r="E44" s="7"/>
      <c r="F44" s="7"/>
      <c r="G44" s="7"/>
      <c r="H44" s="7"/>
      <c r="I44" s="7"/>
      <c r="J44" s="7"/>
      <c r="K44" s="7"/>
      <c r="L44" s="7"/>
    </row>
    <row r="45" spans="1:12" s="2" customFormat="1" ht="21">
      <c r="A45" s="18" t="s">
        <v>81</v>
      </c>
      <c r="B45" s="12" t="s">
        <v>82</v>
      </c>
      <c r="C45" s="8" t="s">
        <v>59</v>
      </c>
      <c r="D45" s="7"/>
      <c r="E45" s="7"/>
      <c r="F45" s="7"/>
      <c r="G45" s="7"/>
      <c r="H45" s="7"/>
      <c r="I45" s="7"/>
      <c r="J45" s="7"/>
      <c r="K45" s="7"/>
      <c r="L45" s="7"/>
    </row>
    <row r="46" spans="1:12" s="2" customFormat="1" ht="21">
      <c r="A46" s="18" t="s">
        <v>83</v>
      </c>
      <c r="B46" s="12" t="s">
        <v>84</v>
      </c>
      <c r="C46" s="8" t="s">
        <v>59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s="2" customFormat="1" ht="21">
      <c r="A47" s="18" t="s">
        <v>85</v>
      </c>
      <c r="B47" s="11" t="s">
        <v>86</v>
      </c>
      <c r="C47" s="8" t="s">
        <v>59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s="2" customFormat="1" ht="21">
      <c r="A48" s="18" t="s">
        <v>87</v>
      </c>
      <c r="B48" s="12" t="s">
        <v>88</v>
      </c>
      <c r="C48" s="8" t="s">
        <v>59</v>
      </c>
      <c r="D48" s="7"/>
      <c r="E48" s="7"/>
      <c r="F48" s="7"/>
      <c r="G48" s="7"/>
      <c r="H48" s="7"/>
      <c r="I48" s="7"/>
      <c r="J48" s="7"/>
      <c r="K48" s="7"/>
      <c r="L48" s="7"/>
    </row>
    <row r="49" spans="1:12" s="2" customFormat="1" ht="21">
      <c r="A49" s="18" t="s">
        <v>89</v>
      </c>
      <c r="B49" s="11" t="s">
        <v>90</v>
      </c>
      <c r="C49" s="8" t="s">
        <v>59</v>
      </c>
      <c r="D49" s="7"/>
      <c r="E49" s="7"/>
      <c r="F49" s="7"/>
      <c r="G49" s="7"/>
      <c r="H49" s="7"/>
      <c r="I49" s="7"/>
      <c r="J49" s="7"/>
      <c r="K49" s="7"/>
      <c r="L49" s="7"/>
    </row>
    <row r="50" spans="1:12" s="2" customFormat="1" ht="21">
      <c r="A50" s="18" t="s">
        <v>91</v>
      </c>
      <c r="B50" s="12" t="s">
        <v>92</v>
      </c>
      <c r="C50" s="8" t="s">
        <v>59</v>
      </c>
      <c r="D50" s="7"/>
      <c r="E50" s="7"/>
      <c r="F50" s="7"/>
      <c r="G50" s="7"/>
      <c r="H50" s="7"/>
      <c r="I50" s="7"/>
      <c r="J50" s="7"/>
      <c r="K50" s="7"/>
      <c r="L50" s="7"/>
    </row>
    <row r="51" spans="1:12" s="2" customFormat="1" ht="21">
      <c r="A51" s="18" t="s">
        <v>93</v>
      </c>
      <c r="B51" s="12" t="s">
        <v>94</v>
      </c>
      <c r="C51" s="8" t="s">
        <v>59</v>
      </c>
      <c r="D51" s="7"/>
      <c r="E51" s="7"/>
      <c r="F51" s="7"/>
      <c r="G51" s="7"/>
      <c r="H51" s="7"/>
      <c r="I51" s="7"/>
      <c r="J51" s="7"/>
      <c r="K51" s="7"/>
      <c r="L51" s="7"/>
    </row>
    <row r="52" spans="1:12" s="2" customFormat="1" ht="21">
      <c r="A52" s="18" t="s">
        <v>95</v>
      </c>
      <c r="B52" s="11" t="s">
        <v>96</v>
      </c>
      <c r="C52" s="8" t="s">
        <v>59</v>
      </c>
      <c r="D52" s="7"/>
      <c r="E52" s="7"/>
      <c r="F52" s="7"/>
      <c r="G52" s="7"/>
      <c r="H52" s="7"/>
      <c r="I52" s="7"/>
      <c r="J52" s="7"/>
      <c r="K52" s="7"/>
      <c r="L52" s="7"/>
    </row>
    <row r="53" spans="1:12" s="2" customFormat="1" ht="21">
      <c r="A53" s="18" t="s">
        <v>97</v>
      </c>
      <c r="B53" s="12" t="s">
        <v>98</v>
      </c>
      <c r="C53" s="8" t="s">
        <v>59</v>
      </c>
      <c r="D53" s="7"/>
      <c r="E53" s="7"/>
      <c r="F53" s="7"/>
      <c r="G53" s="7"/>
      <c r="H53" s="7"/>
      <c r="I53" s="7"/>
      <c r="J53" s="7"/>
      <c r="K53" s="7"/>
      <c r="L53" s="7"/>
    </row>
    <row r="54" spans="1:12" s="2" customFormat="1" ht="21">
      <c r="A54" s="18" t="s">
        <v>99</v>
      </c>
      <c r="B54" s="12" t="s">
        <v>296</v>
      </c>
      <c r="C54" s="8" t="s">
        <v>59</v>
      </c>
      <c r="D54" s="7"/>
      <c r="E54" s="7"/>
      <c r="F54" s="7"/>
      <c r="G54" s="7"/>
      <c r="H54" s="7"/>
      <c r="I54" s="7"/>
      <c r="J54" s="7"/>
      <c r="K54" s="7"/>
      <c r="L54" s="7"/>
    </row>
    <row r="55" spans="1:12" s="2" customFormat="1" ht="21">
      <c r="A55" s="18" t="s">
        <v>100</v>
      </c>
      <c r="B55" s="12" t="s">
        <v>101</v>
      </c>
      <c r="C55" s="8" t="s">
        <v>59</v>
      </c>
      <c r="D55" s="7"/>
      <c r="E55" s="7"/>
      <c r="F55" s="7"/>
      <c r="G55" s="7"/>
      <c r="H55" s="7"/>
      <c r="I55" s="7"/>
      <c r="J55" s="7"/>
      <c r="K55" s="7"/>
      <c r="L55" s="7"/>
    </row>
    <row r="56" spans="1:12" s="2" customFormat="1" ht="21">
      <c r="A56" s="18" t="s">
        <v>102</v>
      </c>
      <c r="B56" s="11" t="s">
        <v>103</v>
      </c>
      <c r="C56" s="8" t="s">
        <v>59</v>
      </c>
      <c r="D56" s="7"/>
      <c r="E56" s="7"/>
      <c r="F56" s="7"/>
      <c r="G56" s="7"/>
      <c r="H56" s="7"/>
      <c r="I56" s="7"/>
      <c r="J56" s="7"/>
      <c r="K56" s="7"/>
      <c r="L56" s="7"/>
    </row>
    <row r="57" spans="1:12" s="2" customFormat="1" ht="21">
      <c r="A57" s="18" t="s">
        <v>104</v>
      </c>
      <c r="B57" s="11" t="s">
        <v>105</v>
      </c>
      <c r="C57" s="8" t="s">
        <v>59</v>
      </c>
      <c r="D57" s="7"/>
      <c r="E57" s="7"/>
      <c r="F57" s="7"/>
      <c r="G57" s="7"/>
      <c r="H57" s="7"/>
      <c r="I57" s="7"/>
      <c r="J57" s="7"/>
      <c r="K57" s="7"/>
      <c r="L57" s="7"/>
    </row>
    <row r="58" spans="1:12" s="2" customFormat="1" ht="21">
      <c r="A58" s="18" t="s">
        <v>106</v>
      </c>
      <c r="B58" s="11" t="s">
        <v>107</v>
      </c>
      <c r="C58" s="8" t="s">
        <v>59</v>
      </c>
      <c r="D58" s="7"/>
      <c r="E58" s="7"/>
      <c r="F58" s="7"/>
      <c r="G58" s="7"/>
      <c r="H58" s="7"/>
      <c r="I58" s="7"/>
      <c r="J58" s="7"/>
      <c r="K58" s="7"/>
      <c r="L58" s="7"/>
    </row>
    <row r="59" spans="1:12" s="2" customFormat="1" ht="21">
      <c r="A59" s="18" t="s">
        <v>108</v>
      </c>
      <c r="B59" s="12" t="s">
        <v>109</v>
      </c>
      <c r="C59" s="8" t="s">
        <v>59</v>
      </c>
      <c r="D59" s="7">
        <v>100.2</v>
      </c>
      <c r="E59" s="7">
        <v>100.3</v>
      </c>
      <c r="F59" s="7">
        <v>100.5</v>
      </c>
      <c r="G59" s="7">
        <v>100.5</v>
      </c>
      <c r="H59" s="7">
        <v>101.2</v>
      </c>
      <c r="I59" s="7">
        <v>100.5</v>
      </c>
      <c r="J59" s="7">
        <v>101.2</v>
      </c>
      <c r="K59" s="7">
        <v>100.5</v>
      </c>
      <c r="L59" s="7">
        <v>101.2</v>
      </c>
    </row>
    <row r="60" spans="1:12" s="2" customFormat="1" ht="31.5">
      <c r="A60" s="18" t="s">
        <v>112</v>
      </c>
      <c r="B60" s="12" t="s">
        <v>113</v>
      </c>
      <c r="C60" s="8" t="s">
        <v>59</v>
      </c>
      <c r="D60" s="7">
        <v>100.1</v>
      </c>
      <c r="E60" s="7">
        <v>100.5</v>
      </c>
      <c r="F60" s="7">
        <v>100.2</v>
      </c>
      <c r="G60" s="7">
        <v>100.6</v>
      </c>
      <c r="H60" s="33">
        <v>101</v>
      </c>
      <c r="I60" s="7">
        <v>100.6</v>
      </c>
      <c r="J60" s="33">
        <v>101</v>
      </c>
      <c r="K60" s="7">
        <v>100.6</v>
      </c>
      <c r="L60" s="33">
        <v>101</v>
      </c>
    </row>
    <row r="61" spans="1:12" s="2" customFormat="1" ht="10.5">
      <c r="A61" s="18" t="s">
        <v>114</v>
      </c>
      <c r="B61" s="11" t="s">
        <v>115</v>
      </c>
      <c r="C61" s="7" t="s">
        <v>295</v>
      </c>
      <c r="D61" s="7">
        <v>25.7</v>
      </c>
      <c r="E61" s="7">
        <v>25.9</v>
      </c>
      <c r="F61" s="33">
        <v>26</v>
      </c>
      <c r="G61" s="7">
        <v>25.5</v>
      </c>
      <c r="H61" s="33">
        <v>26</v>
      </c>
      <c r="I61" s="7">
        <v>25.8</v>
      </c>
      <c r="J61" s="7">
        <v>26.2</v>
      </c>
      <c r="K61" s="33">
        <v>26</v>
      </c>
      <c r="L61" s="7">
        <v>26.3</v>
      </c>
    </row>
    <row r="62" spans="1:12" s="2" customFormat="1" ht="21">
      <c r="A62" s="18" t="s">
        <v>116</v>
      </c>
      <c r="B62" s="12" t="s">
        <v>117</v>
      </c>
      <c r="C62" s="8" t="s">
        <v>118</v>
      </c>
      <c r="D62" s="7"/>
      <c r="E62" s="7"/>
      <c r="F62" s="35"/>
      <c r="G62" s="35"/>
      <c r="H62" s="35"/>
      <c r="I62" s="35"/>
      <c r="J62" s="35"/>
      <c r="K62" s="35"/>
      <c r="L62" s="35"/>
    </row>
    <row r="63" spans="1:12" s="2" customFormat="1" ht="30.75" customHeight="1">
      <c r="A63" s="18" t="s">
        <v>119</v>
      </c>
      <c r="B63" s="12" t="s">
        <v>120</v>
      </c>
      <c r="C63" s="8" t="s">
        <v>297</v>
      </c>
      <c r="D63" s="7"/>
      <c r="E63" s="7"/>
      <c r="F63" s="35"/>
      <c r="G63" s="35"/>
      <c r="H63" s="35"/>
      <c r="I63" s="35"/>
      <c r="J63" s="35"/>
      <c r="K63" s="35"/>
      <c r="L63" s="35"/>
    </row>
    <row r="64" spans="1:12" s="2" customFormat="1" ht="10.5">
      <c r="A64" s="28"/>
      <c r="B64" s="29" t="s">
        <v>121</v>
      </c>
      <c r="C64" s="31"/>
      <c r="D64" s="30"/>
      <c r="E64" s="30"/>
      <c r="F64" s="30"/>
      <c r="G64" s="30"/>
      <c r="H64" s="30"/>
      <c r="I64" s="30"/>
      <c r="J64" s="30"/>
      <c r="K64" s="30"/>
      <c r="L64" s="30"/>
    </row>
    <row r="65" spans="1:12" s="2" customFormat="1" ht="10.5">
      <c r="A65" s="18" t="s">
        <v>122</v>
      </c>
      <c r="B65" s="11" t="s">
        <v>123</v>
      </c>
      <c r="C65" s="7" t="s">
        <v>289</v>
      </c>
      <c r="D65" s="7">
        <v>1293</v>
      </c>
      <c r="E65" s="7">
        <v>1592.8</v>
      </c>
      <c r="F65" s="33">
        <v>1364</v>
      </c>
      <c r="G65" s="7">
        <v>1412</v>
      </c>
      <c r="H65" s="7">
        <v>1461</v>
      </c>
      <c r="I65" s="7">
        <v>1504</v>
      </c>
      <c r="J65" s="7">
        <v>1564</v>
      </c>
      <c r="K65" s="7">
        <v>1618</v>
      </c>
      <c r="L65" s="7">
        <v>1658</v>
      </c>
    </row>
    <row r="66" spans="1:12" s="2" customFormat="1" ht="21">
      <c r="A66" s="18" t="s">
        <v>124</v>
      </c>
      <c r="B66" s="11" t="s">
        <v>125</v>
      </c>
      <c r="C66" s="8" t="s">
        <v>59</v>
      </c>
      <c r="D66" s="7">
        <v>78.6</v>
      </c>
      <c r="E66" s="33">
        <v>114.4</v>
      </c>
      <c r="F66" s="7">
        <v>84.5</v>
      </c>
      <c r="G66" s="33">
        <v>99</v>
      </c>
      <c r="H66" s="7">
        <v>102.4</v>
      </c>
      <c r="I66" s="7">
        <v>102.2</v>
      </c>
      <c r="J66" s="7">
        <v>102.7</v>
      </c>
      <c r="K66" s="7">
        <v>103.3</v>
      </c>
      <c r="L66" s="7">
        <v>101.8</v>
      </c>
    </row>
    <row r="67" spans="1:12" s="2" customFormat="1" ht="10.5">
      <c r="A67" s="18" t="s">
        <v>126</v>
      </c>
      <c r="B67" s="11" t="s">
        <v>127</v>
      </c>
      <c r="C67" s="7" t="s">
        <v>289</v>
      </c>
      <c r="D67" s="7">
        <v>845.2</v>
      </c>
      <c r="E67" s="7">
        <v>1157.5</v>
      </c>
      <c r="F67" s="33">
        <v>875</v>
      </c>
      <c r="G67" s="7">
        <v>906</v>
      </c>
      <c r="H67" s="7">
        <v>937.7</v>
      </c>
      <c r="I67" s="7">
        <v>966</v>
      </c>
      <c r="J67" s="7">
        <v>1004</v>
      </c>
      <c r="K67" s="7">
        <v>1042.6</v>
      </c>
      <c r="L67" s="7">
        <v>1068</v>
      </c>
    </row>
    <row r="68" spans="1:12" s="2" customFormat="1" ht="21">
      <c r="A68" s="18" t="s">
        <v>128</v>
      </c>
      <c r="B68" s="11" t="s">
        <v>129</v>
      </c>
      <c r="C68" s="8" t="s">
        <v>59</v>
      </c>
      <c r="D68" s="7">
        <v>70.6</v>
      </c>
      <c r="E68" s="7">
        <v>121.1</v>
      </c>
      <c r="F68" s="7">
        <v>74.6</v>
      </c>
      <c r="G68" s="33">
        <v>99</v>
      </c>
      <c r="H68" s="7">
        <v>102.4</v>
      </c>
      <c r="I68" s="7">
        <v>102.3</v>
      </c>
      <c r="J68" s="7">
        <v>102.8</v>
      </c>
      <c r="K68" s="7">
        <v>103.7</v>
      </c>
      <c r="L68" s="7">
        <v>102.2</v>
      </c>
    </row>
    <row r="69" spans="1:12" s="2" customFormat="1" ht="10.5">
      <c r="A69" s="18" t="s">
        <v>130</v>
      </c>
      <c r="B69" s="11" t="s">
        <v>131</v>
      </c>
      <c r="C69" s="7" t="s">
        <v>289</v>
      </c>
      <c r="D69" s="7">
        <v>453</v>
      </c>
      <c r="E69" s="7">
        <v>435.3</v>
      </c>
      <c r="F69" s="7">
        <v>489</v>
      </c>
      <c r="G69" s="7">
        <v>506</v>
      </c>
      <c r="H69" s="7">
        <v>523.3</v>
      </c>
      <c r="I69" s="7">
        <v>538</v>
      </c>
      <c r="J69" s="7">
        <v>560</v>
      </c>
      <c r="K69" s="7">
        <v>575.4</v>
      </c>
      <c r="L69" s="7">
        <v>590</v>
      </c>
    </row>
    <row r="70" spans="1:12" s="2" customFormat="1" ht="21">
      <c r="A70" s="18" t="s">
        <v>132</v>
      </c>
      <c r="B70" s="11" t="s">
        <v>133</v>
      </c>
      <c r="C70" s="8" t="s">
        <v>59</v>
      </c>
      <c r="D70" s="7">
        <v>98.6</v>
      </c>
      <c r="E70" s="7">
        <v>100.5</v>
      </c>
      <c r="F70" s="7">
        <v>110.8</v>
      </c>
      <c r="G70" s="7">
        <v>98.9</v>
      </c>
      <c r="H70" s="7">
        <v>102.3</v>
      </c>
      <c r="I70" s="33">
        <v>102</v>
      </c>
      <c r="J70" s="7">
        <v>102.7</v>
      </c>
      <c r="K70" s="7">
        <v>102.7</v>
      </c>
      <c r="L70" s="7">
        <v>101.2</v>
      </c>
    </row>
    <row r="71" spans="1:12" s="2" customFormat="1" ht="10.5">
      <c r="A71" s="28"/>
      <c r="B71" s="29" t="s">
        <v>134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s="2" customFormat="1" ht="21" customHeight="1">
      <c r="A72" s="18" t="s">
        <v>135</v>
      </c>
      <c r="B72" s="12" t="s">
        <v>136</v>
      </c>
      <c r="C72" s="8" t="s">
        <v>298</v>
      </c>
      <c r="D72" s="7">
        <v>193.7</v>
      </c>
      <c r="E72" s="7">
        <v>8.1</v>
      </c>
      <c r="F72" s="33">
        <v>16</v>
      </c>
      <c r="G72" s="33">
        <f>F72*G73%*G74%</f>
        <v>16.994832000000002</v>
      </c>
      <c r="H72" s="33">
        <f>F72*H73%*H74%</f>
        <v>17.402448</v>
      </c>
      <c r="I72" s="33">
        <f>G72*I73%*I74%</f>
        <v>17.988689775360005</v>
      </c>
      <c r="J72" s="33">
        <f>H72*J73%*J74%</f>
        <v>18.893837793600003</v>
      </c>
      <c r="K72" s="33">
        <f>I72*K73%*K74%</f>
        <v>19.1924928951271</v>
      </c>
      <c r="L72" s="33">
        <f>J72*L73%*L74%</f>
        <v>20.49376797796205</v>
      </c>
    </row>
    <row r="73" spans="1:12" s="2" customFormat="1" ht="21">
      <c r="A73" s="18" t="s">
        <v>137</v>
      </c>
      <c r="B73" s="12" t="s">
        <v>138</v>
      </c>
      <c r="C73" s="8" t="s">
        <v>59</v>
      </c>
      <c r="D73" s="7">
        <v>2215.9</v>
      </c>
      <c r="E73" s="7">
        <v>3.7</v>
      </c>
      <c r="F73" s="7">
        <v>184.3</v>
      </c>
      <c r="G73" s="7">
        <v>100.3</v>
      </c>
      <c r="H73" s="7">
        <v>102.9</v>
      </c>
      <c r="I73" s="33">
        <v>101</v>
      </c>
      <c r="J73" s="7">
        <v>103.4</v>
      </c>
      <c r="K73" s="33">
        <v>102</v>
      </c>
      <c r="L73" s="7">
        <v>103.5</v>
      </c>
    </row>
    <row r="74" spans="1:12" s="2" customFormat="1" ht="10.5">
      <c r="A74" s="18" t="s">
        <v>139</v>
      </c>
      <c r="B74" s="11" t="s">
        <v>140</v>
      </c>
      <c r="C74" s="8" t="s">
        <v>141</v>
      </c>
      <c r="D74" s="7">
        <v>105.6</v>
      </c>
      <c r="E74" s="7">
        <v>116.7</v>
      </c>
      <c r="F74" s="7">
        <v>107.2</v>
      </c>
      <c r="G74" s="7">
        <v>105.9</v>
      </c>
      <c r="H74" s="7">
        <v>105.7</v>
      </c>
      <c r="I74" s="7">
        <v>104.8</v>
      </c>
      <c r="J74" s="33">
        <v>105</v>
      </c>
      <c r="K74" s="7">
        <v>104.6</v>
      </c>
      <c r="L74" s="7">
        <v>104.8</v>
      </c>
    </row>
    <row r="75" spans="1:12" s="2" customFormat="1" ht="10.5">
      <c r="A75" s="18" t="s">
        <v>142</v>
      </c>
      <c r="B75" s="11" t="s">
        <v>143</v>
      </c>
      <c r="C75" s="7" t="s">
        <v>302</v>
      </c>
      <c r="D75" s="38">
        <v>1.428</v>
      </c>
      <c r="E75" s="40">
        <v>1.355</v>
      </c>
      <c r="F75" s="33">
        <v>1.4</v>
      </c>
      <c r="G75" s="33">
        <v>1.4</v>
      </c>
      <c r="H75" s="33">
        <v>2</v>
      </c>
      <c r="I75" s="33">
        <v>1.6</v>
      </c>
      <c r="J75" s="33">
        <v>2</v>
      </c>
      <c r="K75" s="33">
        <v>1.8</v>
      </c>
      <c r="L75" s="33">
        <v>2</v>
      </c>
    </row>
    <row r="76" spans="1:12" s="2" customFormat="1" ht="10.5">
      <c r="A76" s="28"/>
      <c r="B76" s="29" t="s">
        <v>144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s="2" customFormat="1" ht="21">
      <c r="A77" s="18" t="s">
        <v>145</v>
      </c>
      <c r="B77" s="12" t="s">
        <v>146</v>
      </c>
      <c r="C77" s="8" t="s">
        <v>147</v>
      </c>
      <c r="D77" s="7">
        <v>108.9</v>
      </c>
      <c r="E77" s="7">
        <v>112.2</v>
      </c>
      <c r="F77" s="7">
        <v>106.9</v>
      </c>
      <c r="G77" s="7">
        <v>105.2</v>
      </c>
      <c r="H77" s="7">
        <v>104.3</v>
      </c>
      <c r="I77" s="7">
        <v>103.8</v>
      </c>
      <c r="J77" s="7">
        <v>104.1</v>
      </c>
      <c r="K77" s="7">
        <v>103.9</v>
      </c>
      <c r="L77" s="7">
        <v>104.2</v>
      </c>
    </row>
    <row r="78" spans="1:12" s="2" customFormat="1" ht="23.25" customHeight="1">
      <c r="A78" s="18" t="s">
        <v>148</v>
      </c>
      <c r="B78" s="12" t="s">
        <v>149</v>
      </c>
      <c r="C78" s="8" t="s">
        <v>141</v>
      </c>
      <c r="D78" s="7">
        <v>106.8</v>
      </c>
      <c r="E78" s="7">
        <v>114.7</v>
      </c>
      <c r="F78" s="7">
        <v>105.1</v>
      </c>
      <c r="G78" s="7">
        <v>107.2</v>
      </c>
      <c r="H78" s="7">
        <v>106.6</v>
      </c>
      <c r="I78" s="7">
        <v>104.2</v>
      </c>
      <c r="J78" s="7">
        <v>104.1</v>
      </c>
      <c r="K78" s="33">
        <v>104</v>
      </c>
      <c r="L78" s="7">
        <v>104.2</v>
      </c>
    </row>
    <row r="79" spans="1:12" s="2" customFormat="1" ht="10.5">
      <c r="A79" s="18" t="s">
        <v>150</v>
      </c>
      <c r="B79" s="11" t="s">
        <v>151</v>
      </c>
      <c r="C79" s="7" t="s">
        <v>290</v>
      </c>
      <c r="D79" s="7">
        <v>472.3</v>
      </c>
      <c r="E79" s="7">
        <v>533.2</v>
      </c>
      <c r="F79" s="33">
        <v>570</v>
      </c>
      <c r="G79" s="33">
        <f>F79*G80%*G81%</f>
        <v>596.2456499999998</v>
      </c>
      <c r="H79" s="33">
        <f>F79*H80%*H81%</f>
        <v>607.0357500000001</v>
      </c>
      <c r="I79" s="33">
        <f>G79*I80%*I81%</f>
        <v>623.1959533799998</v>
      </c>
      <c r="J79" s="33">
        <f>H79*J80%*J81%</f>
        <v>642.7537335300002</v>
      </c>
      <c r="K79" s="33">
        <f>I79*K80%*K81%</f>
        <v>652.7479054892793</v>
      </c>
      <c r="L79" s="33">
        <f>J79*L80%*L81%</f>
        <v>671.3144956794058</v>
      </c>
    </row>
    <row r="80" spans="1:12" s="2" customFormat="1" ht="21">
      <c r="A80" s="18" t="s">
        <v>152</v>
      </c>
      <c r="B80" s="11" t="s">
        <v>153</v>
      </c>
      <c r="C80" s="8" t="s">
        <v>59</v>
      </c>
      <c r="D80" s="7">
        <v>80.2</v>
      </c>
      <c r="E80" s="33">
        <f>E79/D79%/E81%</f>
        <v>97.15520379816354</v>
      </c>
      <c r="F80" s="33">
        <f>F79/E79%/F81%</f>
        <v>101.3286496979695</v>
      </c>
      <c r="G80" s="7">
        <v>100.1</v>
      </c>
      <c r="H80" s="7">
        <v>102.5</v>
      </c>
      <c r="I80" s="7">
        <v>100.5</v>
      </c>
      <c r="J80" s="7">
        <v>102.8</v>
      </c>
      <c r="K80" s="7">
        <v>101.2</v>
      </c>
      <c r="L80" s="7">
        <v>101.5</v>
      </c>
    </row>
    <row r="81" spans="1:12" s="2" customFormat="1" ht="10.5">
      <c r="A81" s="18" t="s">
        <v>154</v>
      </c>
      <c r="B81" s="11" t="s">
        <v>155</v>
      </c>
      <c r="C81" s="7" t="s">
        <v>141</v>
      </c>
      <c r="D81" s="7">
        <v>107.8</v>
      </c>
      <c r="E81" s="7">
        <v>116.2</v>
      </c>
      <c r="F81" s="7">
        <v>105.5</v>
      </c>
      <c r="G81" s="7">
        <v>104.5</v>
      </c>
      <c r="H81" s="7">
        <v>103.9</v>
      </c>
      <c r="I81" s="7">
        <v>104</v>
      </c>
      <c r="J81" s="7">
        <v>103</v>
      </c>
      <c r="K81" s="7">
        <v>103.5</v>
      </c>
      <c r="L81" s="7">
        <v>102.9</v>
      </c>
    </row>
    <row r="82" spans="1:12" s="2" customFormat="1" ht="10.5">
      <c r="A82" s="18" t="s">
        <v>156</v>
      </c>
      <c r="B82" s="11" t="s">
        <v>157</v>
      </c>
      <c r="C82" s="8" t="s">
        <v>290</v>
      </c>
      <c r="D82" s="7">
        <v>110.6</v>
      </c>
      <c r="E82" s="7">
        <v>117.7</v>
      </c>
      <c r="F82" s="33">
        <f>E82*F83%*F84%</f>
        <v>128.697888</v>
      </c>
      <c r="G82" s="33">
        <f>F82*G83%*G84%</f>
        <v>135.1842615552</v>
      </c>
      <c r="H82" s="33">
        <f>F82*H83%*H84%</f>
        <v>136.92811793759998</v>
      </c>
      <c r="I82" s="33">
        <f>G82*I83%*I84%</f>
        <v>143.54135260454248</v>
      </c>
      <c r="J82" s="33">
        <f>H82*J83%*J84%</f>
        <v>145.6846710797095</v>
      </c>
      <c r="K82" s="33">
        <f>I82*K83%*K84%</f>
        <v>150.36272476301556</v>
      </c>
      <c r="L82" s="33">
        <f>J82*L83%*L84%</f>
        <v>152.31332361383627</v>
      </c>
    </row>
    <row r="83" spans="1:12" s="2" customFormat="1" ht="21">
      <c r="A83" s="18" t="s">
        <v>158</v>
      </c>
      <c r="B83" s="11" t="s">
        <v>159</v>
      </c>
      <c r="C83" s="8" t="s">
        <v>59</v>
      </c>
      <c r="D83" s="7">
        <v>200.1</v>
      </c>
      <c r="E83" s="33">
        <v>98.1</v>
      </c>
      <c r="F83" s="7">
        <v>100.5</v>
      </c>
      <c r="G83" s="33">
        <v>101</v>
      </c>
      <c r="H83" s="7">
        <v>102.5</v>
      </c>
      <c r="I83" s="33">
        <v>102</v>
      </c>
      <c r="J83" s="7">
        <v>102.5</v>
      </c>
      <c r="K83" s="7">
        <v>101.8</v>
      </c>
      <c r="L83" s="7">
        <v>102.5</v>
      </c>
    </row>
    <row r="84" spans="1:12" s="2" customFormat="1" ht="10.5">
      <c r="A84" s="18" t="s">
        <v>160</v>
      </c>
      <c r="B84" s="11" t="s">
        <v>161</v>
      </c>
      <c r="C84" s="8" t="s">
        <v>141</v>
      </c>
      <c r="D84" s="7">
        <v>104.5</v>
      </c>
      <c r="E84" s="7">
        <v>108.5</v>
      </c>
      <c r="F84" s="7">
        <v>108.8</v>
      </c>
      <c r="G84" s="33">
        <v>104</v>
      </c>
      <c r="H84" s="7">
        <v>103.8</v>
      </c>
      <c r="I84" s="7">
        <v>104.1</v>
      </c>
      <c r="J84" s="7">
        <v>103.8</v>
      </c>
      <c r="K84" s="7">
        <v>102.9</v>
      </c>
      <c r="L84" s="33">
        <v>102</v>
      </c>
    </row>
    <row r="85" spans="1:12" s="2" customFormat="1" ht="10.5">
      <c r="A85" s="28"/>
      <c r="B85" s="29" t="s">
        <v>162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s="2" customFormat="1" ht="10.5">
      <c r="A86" s="18" t="s">
        <v>163</v>
      </c>
      <c r="B86" s="11" t="s">
        <v>164</v>
      </c>
      <c r="C86" s="8" t="s">
        <v>291</v>
      </c>
      <c r="D86" s="7"/>
      <c r="E86" s="7"/>
      <c r="F86" s="7"/>
      <c r="G86" s="7"/>
      <c r="H86" s="7"/>
      <c r="I86" s="7"/>
      <c r="J86" s="7"/>
      <c r="K86" s="7"/>
      <c r="L86" s="7"/>
    </row>
    <row r="87" spans="1:12" s="2" customFormat="1" ht="10.5">
      <c r="A87" s="18" t="s">
        <v>165</v>
      </c>
      <c r="B87" s="11" t="s">
        <v>166</v>
      </c>
      <c r="C87" s="8" t="s">
        <v>291</v>
      </c>
      <c r="D87" s="7"/>
      <c r="E87" s="7"/>
      <c r="F87" s="7"/>
      <c r="G87" s="7"/>
      <c r="H87" s="7"/>
      <c r="I87" s="7"/>
      <c r="J87" s="7"/>
      <c r="K87" s="7"/>
      <c r="L87" s="7"/>
    </row>
    <row r="88" spans="1:12" s="2" customFormat="1" ht="10.5">
      <c r="A88" s="18"/>
      <c r="B88" s="11" t="s">
        <v>167</v>
      </c>
      <c r="C88" s="8"/>
      <c r="D88" s="7"/>
      <c r="E88" s="7"/>
      <c r="F88" s="7"/>
      <c r="G88" s="7"/>
      <c r="H88" s="7"/>
      <c r="I88" s="7"/>
      <c r="J88" s="7"/>
      <c r="K88" s="7"/>
      <c r="L88" s="7"/>
    </row>
    <row r="89" spans="1:12" s="2" customFormat="1" ht="10.5">
      <c r="A89" s="18" t="s">
        <v>168</v>
      </c>
      <c r="B89" s="11" t="s">
        <v>169</v>
      </c>
      <c r="C89" s="8" t="s">
        <v>291</v>
      </c>
      <c r="D89" s="7"/>
      <c r="E89" s="7"/>
      <c r="F89" s="7"/>
      <c r="G89" s="7"/>
      <c r="H89" s="7"/>
      <c r="I89" s="7"/>
      <c r="J89" s="7"/>
      <c r="K89" s="7"/>
      <c r="L89" s="7"/>
    </row>
    <row r="90" spans="1:12" s="2" customFormat="1" ht="10.5">
      <c r="A90" s="18" t="s">
        <v>170</v>
      </c>
      <c r="B90" s="11" t="s">
        <v>171</v>
      </c>
      <c r="C90" s="8" t="s">
        <v>291</v>
      </c>
      <c r="D90" s="7"/>
      <c r="E90" s="7"/>
      <c r="F90" s="7"/>
      <c r="G90" s="7"/>
      <c r="H90" s="7"/>
      <c r="I90" s="7"/>
      <c r="J90" s="7"/>
      <c r="K90" s="7"/>
      <c r="L90" s="7"/>
    </row>
    <row r="91" spans="1:12" s="2" customFormat="1" ht="10.5">
      <c r="A91" s="18" t="s">
        <v>172</v>
      </c>
      <c r="B91" s="11" t="s">
        <v>173</v>
      </c>
      <c r="C91" s="8" t="s">
        <v>291</v>
      </c>
      <c r="D91" s="7"/>
      <c r="E91" s="7"/>
      <c r="F91" s="7"/>
      <c r="G91" s="7"/>
      <c r="H91" s="7"/>
      <c r="I91" s="7"/>
      <c r="J91" s="7"/>
      <c r="K91" s="7"/>
      <c r="L91" s="7"/>
    </row>
    <row r="92" spans="1:12" s="2" customFormat="1" ht="10.5">
      <c r="A92" s="18"/>
      <c r="B92" s="11" t="s">
        <v>303</v>
      </c>
      <c r="C92" s="8"/>
      <c r="D92" s="7"/>
      <c r="E92" s="7"/>
      <c r="F92" s="7"/>
      <c r="G92" s="7"/>
      <c r="H92" s="7"/>
      <c r="I92" s="7"/>
      <c r="J92" s="7"/>
      <c r="K92" s="7"/>
      <c r="L92" s="7"/>
    </row>
    <row r="93" spans="1:12" s="2" customFormat="1" ht="10.5">
      <c r="A93" s="18" t="s">
        <v>174</v>
      </c>
      <c r="B93" s="11" t="s">
        <v>169</v>
      </c>
      <c r="C93" s="8" t="s">
        <v>291</v>
      </c>
      <c r="D93" s="7"/>
      <c r="E93" s="7"/>
      <c r="F93" s="7"/>
      <c r="G93" s="7"/>
      <c r="H93" s="7"/>
      <c r="I93" s="7"/>
      <c r="J93" s="7"/>
      <c r="K93" s="7"/>
      <c r="L93" s="7"/>
    </row>
    <row r="94" spans="1:12" s="2" customFormat="1" ht="10.5">
      <c r="A94" s="18" t="s">
        <v>175</v>
      </c>
      <c r="B94" s="11" t="s">
        <v>173</v>
      </c>
      <c r="C94" s="8" t="s">
        <v>291</v>
      </c>
      <c r="D94" s="7"/>
      <c r="E94" s="7"/>
      <c r="F94" s="7"/>
      <c r="G94" s="7"/>
      <c r="H94" s="7"/>
      <c r="I94" s="7"/>
      <c r="J94" s="7"/>
      <c r="K94" s="7"/>
      <c r="L94" s="7"/>
    </row>
    <row r="95" spans="1:12" s="2" customFormat="1" ht="21">
      <c r="A95" s="28"/>
      <c r="B95" s="32" t="s">
        <v>176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s="2" customFormat="1" ht="21">
      <c r="A96" s="18" t="s">
        <v>177</v>
      </c>
      <c r="B96" s="12" t="s">
        <v>178</v>
      </c>
      <c r="C96" s="7" t="s">
        <v>179</v>
      </c>
      <c r="D96" s="7">
        <v>251</v>
      </c>
      <c r="E96" s="7">
        <v>234</v>
      </c>
      <c r="F96" s="7">
        <v>239</v>
      </c>
      <c r="G96" s="7">
        <v>239</v>
      </c>
      <c r="H96" s="7">
        <v>241</v>
      </c>
      <c r="I96" s="7">
        <v>241</v>
      </c>
      <c r="J96" s="7">
        <v>243</v>
      </c>
      <c r="K96" s="7">
        <v>243</v>
      </c>
      <c r="L96" s="7">
        <v>245</v>
      </c>
    </row>
    <row r="97" spans="1:12" s="2" customFormat="1" ht="30.75" customHeight="1">
      <c r="A97" s="18" t="s">
        <v>180</v>
      </c>
      <c r="B97" s="12" t="s">
        <v>181</v>
      </c>
      <c r="C97" s="7" t="s">
        <v>51</v>
      </c>
      <c r="D97" s="7">
        <v>0.833</v>
      </c>
      <c r="E97" s="34">
        <v>0.843</v>
      </c>
      <c r="F97" s="34">
        <v>0.845</v>
      </c>
      <c r="G97" s="34">
        <v>0.845</v>
      </c>
      <c r="H97" s="34">
        <v>0.847</v>
      </c>
      <c r="I97" s="34">
        <v>0.847</v>
      </c>
      <c r="J97" s="34">
        <v>0.85</v>
      </c>
      <c r="K97" s="34">
        <v>0.85</v>
      </c>
      <c r="L97" s="34">
        <v>0.856</v>
      </c>
    </row>
    <row r="98" spans="1:12" s="2" customFormat="1" ht="10.5" customHeight="1">
      <c r="A98" s="18" t="s">
        <v>182</v>
      </c>
      <c r="B98" s="12" t="s">
        <v>183</v>
      </c>
      <c r="C98" s="7" t="s">
        <v>292</v>
      </c>
      <c r="D98" s="7">
        <v>0.807</v>
      </c>
      <c r="E98" s="34">
        <v>0.976</v>
      </c>
      <c r="F98" s="34">
        <v>1.024</v>
      </c>
      <c r="G98" s="34">
        <f>F98*104.4%</f>
        <v>1.069056</v>
      </c>
      <c r="H98" s="34">
        <f>F98*104.5%</f>
        <v>1.07008</v>
      </c>
      <c r="I98" s="34">
        <f>G98*103.7%</f>
        <v>1.108611072</v>
      </c>
      <c r="J98" s="34">
        <f>H98*104.1%</f>
        <v>1.1139532799999998</v>
      </c>
      <c r="K98" s="34">
        <f>I98*104%</f>
        <v>1.15295551488</v>
      </c>
      <c r="L98" s="34">
        <f>J98*104.2%</f>
        <v>1.1607393177599998</v>
      </c>
    </row>
    <row r="99" spans="1:12" s="2" customFormat="1" ht="10.5">
      <c r="A99" s="28"/>
      <c r="B99" s="29" t="s">
        <v>184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s="2" customFormat="1" ht="10.5">
      <c r="A100" s="18" t="s">
        <v>185</v>
      </c>
      <c r="B100" s="11" t="s">
        <v>186</v>
      </c>
      <c r="C100" s="7" t="s">
        <v>290</v>
      </c>
      <c r="D100" s="7">
        <v>270.9</v>
      </c>
      <c r="E100" s="7">
        <v>239.6</v>
      </c>
      <c r="F100" s="7">
        <v>257.5</v>
      </c>
      <c r="G100" s="33">
        <f>F100*G101%*G102%</f>
        <v>273.237885</v>
      </c>
      <c r="H100" s="33">
        <f>F100*H101%*H102%</f>
        <v>276.2601624999999</v>
      </c>
      <c r="I100" s="33">
        <f>G100*I101%*I102%</f>
        <v>289.2168365148</v>
      </c>
      <c r="J100" s="33">
        <f>H100*J101%*J102%</f>
        <v>297.3249998906249</v>
      </c>
      <c r="K100" s="33">
        <f>I100*K101%*K102%</f>
        <v>308.5712272143704</v>
      </c>
      <c r="L100" s="33">
        <f>J100*L101%*L102%</f>
        <v>320.9444978819361</v>
      </c>
    </row>
    <row r="101" spans="1:12" s="2" customFormat="1" ht="21">
      <c r="A101" s="18" t="s">
        <v>187</v>
      </c>
      <c r="B101" s="11" t="s">
        <v>188</v>
      </c>
      <c r="C101" s="8" t="s">
        <v>59</v>
      </c>
      <c r="D101" s="7">
        <v>97.1</v>
      </c>
      <c r="E101" s="7">
        <v>75.8</v>
      </c>
      <c r="F101" s="7">
        <v>100.3</v>
      </c>
      <c r="G101" s="7">
        <v>100.2</v>
      </c>
      <c r="H101" s="7">
        <v>101.5</v>
      </c>
      <c r="I101" s="33">
        <v>101</v>
      </c>
      <c r="J101" s="7">
        <v>102.5</v>
      </c>
      <c r="K101" s="33">
        <v>102</v>
      </c>
      <c r="L101" s="33">
        <v>103</v>
      </c>
    </row>
    <row r="102" spans="1:12" s="2" customFormat="1" ht="10.5">
      <c r="A102" s="18" t="s">
        <v>189</v>
      </c>
      <c r="B102" s="11" t="s">
        <v>190</v>
      </c>
      <c r="C102" s="7" t="s">
        <v>141</v>
      </c>
      <c r="D102" s="7">
        <v>105.6</v>
      </c>
      <c r="E102" s="7">
        <v>116.7</v>
      </c>
      <c r="F102" s="7">
        <v>107.2</v>
      </c>
      <c r="G102" s="7">
        <v>105.9</v>
      </c>
      <c r="H102" s="7">
        <v>105.7</v>
      </c>
      <c r="I102" s="7">
        <v>104.8</v>
      </c>
      <c r="J102" s="33">
        <v>105</v>
      </c>
      <c r="K102" s="7">
        <v>104.6</v>
      </c>
      <c r="L102" s="7">
        <v>104.8</v>
      </c>
    </row>
    <row r="103" spans="1:12" s="2" customFormat="1" ht="21">
      <c r="A103" s="18" t="s">
        <v>191</v>
      </c>
      <c r="B103" s="12" t="s">
        <v>192</v>
      </c>
      <c r="C103" s="7" t="s">
        <v>193</v>
      </c>
      <c r="D103" s="7"/>
      <c r="E103" s="7"/>
      <c r="F103" s="7"/>
      <c r="G103" s="7"/>
      <c r="H103" s="7"/>
      <c r="I103" s="7"/>
      <c r="J103" s="7"/>
      <c r="K103" s="7"/>
      <c r="L103" s="7"/>
    </row>
    <row r="104" spans="1:12" s="2" customFormat="1" ht="42">
      <c r="A104" s="18"/>
      <c r="B104" s="12" t="s">
        <v>304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s="2" customFormat="1" ht="10.5">
      <c r="A105" s="18" t="s">
        <v>194</v>
      </c>
      <c r="B105" s="11" t="s">
        <v>195</v>
      </c>
      <c r="C105" s="7" t="s">
        <v>290</v>
      </c>
      <c r="D105" s="7">
        <v>35.1</v>
      </c>
      <c r="E105" s="7">
        <v>39.2</v>
      </c>
      <c r="F105" s="33">
        <v>56.4</v>
      </c>
      <c r="G105" s="33">
        <v>40</v>
      </c>
      <c r="H105" s="33">
        <v>45</v>
      </c>
      <c r="I105" s="33">
        <v>38</v>
      </c>
      <c r="J105" s="33">
        <v>40</v>
      </c>
      <c r="K105" s="33">
        <v>40</v>
      </c>
      <c r="L105" s="33">
        <v>42</v>
      </c>
    </row>
    <row r="106" spans="1:12" s="2" customFormat="1" ht="10.5">
      <c r="A106" s="18" t="s">
        <v>196</v>
      </c>
      <c r="B106" s="11" t="s">
        <v>197</v>
      </c>
      <c r="C106" s="7" t="s">
        <v>290</v>
      </c>
      <c r="D106" s="7">
        <v>81.1</v>
      </c>
      <c r="E106" s="7">
        <v>53.3</v>
      </c>
      <c r="F106" s="7">
        <v>6.2</v>
      </c>
      <c r="G106" s="7">
        <v>1.8</v>
      </c>
      <c r="H106" s="7">
        <v>1.8</v>
      </c>
      <c r="I106" s="7">
        <v>1.8</v>
      </c>
      <c r="J106" s="7">
        <v>1.8</v>
      </c>
      <c r="K106" s="7">
        <v>1.8</v>
      </c>
      <c r="L106" s="7">
        <v>1.8</v>
      </c>
    </row>
    <row r="107" spans="1:12" s="2" customFormat="1" ht="10.5">
      <c r="A107" s="18" t="s">
        <v>307</v>
      </c>
      <c r="B107" s="14" t="s">
        <v>198</v>
      </c>
      <c r="C107" s="7" t="s">
        <v>290</v>
      </c>
      <c r="D107" s="7"/>
      <c r="E107" s="7"/>
      <c r="F107" s="7"/>
      <c r="G107" s="7"/>
      <c r="H107" s="7"/>
      <c r="I107" s="7"/>
      <c r="J107" s="7"/>
      <c r="K107" s="7"/>
      <c r="L107" s="7"/>
    </row>
    <row r="108" spans="1:12" s="2" customFormat="1" ht="10.5">
      <c r="A108" s="18" t="s">
        <v>309</v>
      </c>
      <c r="B108" s="15" t="s">
        <v>287</v>
      </c>
      <c r="C108" s="7" t="s">
        <v>290</v>
      </c>
      <c r="D108" s="7"/>
      <c r="E108" s="7"/>
      <c r="F108" s="7"/>
      <c r="G108" s="7"/>
      <c r="H108" s="7"/>
      <c r="I108" s="7"/>
      <c r="J108" s="7"/>
      <c r="K108" s="7"/>
      <c r="L108" s="7"/>
    </row>
    <row r="109" spans="1:12" s="2" customFormat="1" ht="10.5">
      <c r="A109" s="18" t="s">
        <v>308</v>
      </c>
      <c r="B109" s="14" t="s">
        <v>199</v>
      </c>
      <c r="C109" s="7" t="s">
        <v>290</v>
      </c>
      <c r="D109" s="7"/>
      <c r="E109" s="7"/>
      <c r="F109" s="7"/>
      <c r="G109" s="7"/>
      <c r="H109" s="7"/>
      <c r="I109" s="7"/>
      <c r="J109" s="7"/>
      <c r="K109" s="7"/>
      <c r="L109" s="7"/>
    </row>
    <row r="110" spans="1:12" s="2" customFormat="1" ht="10.5">
      <c r="A110" s="18" t="s">
        <v>310</v>
      </c>
      <c r="B110" s="14" t="s">
        <v>200</v>
      </c>
      <c r="C110" s="7" t="s">
        <v>290</v>
      </c>
      <c r="D110" s="7">
        <v>81.1</v>
      </c>
      <c r="E110" s="7">
        <v>53.3</v>
      </c>
      <c r="F110" s="7">
        <v>6.2</v>
      </c>
      <c r="G110" s="7">
        <v>1.8</v>
      </c>
      <c r="H110" s="7">
        <v>1.8</v>
      </c>
      <c r="I110" s="7">
        <v>1.8</v>
      </c>
      <c r="J110" s="7">
        <v>1.8</v>
      </c>
      <c r="K110" s="7">
        <v>1.8</v>
      </c>
      <c r="L110" s="7">
        <v>1.8</v>
      </c>
    </row>
    <row r="111" spans="1:12" s="2" customFormat="1" ht="10.5">
      <c r="A111" s="18" t="s">
        <v>312</v>
      </c>
      <c r="B111" s="15" t="s">
        <v>201</v>
      </c>
      <c r="C111" s="7" t="s">
        <v>290</v>
      </c>
      <c r="D111" s="7">
        <v>21.6</v>
      </c>
      <c r="E111" s="7">
        <v>0.9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</row>
    <row r="112" spans="1:12" s="2" customFormat="1" ht="10.5">
      <c r="A112" s="18" t="s">
        <v>313</v>
      </c>
      <c r="B112" s="15" t="s">
        <v>202</v>
      </c>
      <c r="C112" s="7" t="s">
        <v>290</v>
      </c>
      <c r="D112" s="7">
        <v>50</v>
      </c>
      <c r="E112" s="7">
        <v>49.5</v>
      </c>
      <c r="F112" s="7">
        <v>6.2</v>
      </c>
      <c r="G112" s="7">
        <v>1.8</v>
      </c>
      <c r="H112" s="7">
        <v>1.8</v>
      </c>
      <c r="I112" s="7">
        <v>1.8</v>
      </c>
      <c r="J112" s="7">
        <v>1.8</v>
      </c>
      <c r="K112" s="7">
        <v>1.8</v>
      </c>
      <c r="L112" s="7">
        <v>1.8</v>
      </c>
    </row>
    <row r="113" spans="1:12" s="2" customFormat="1" ht="10.5">
      <c r="A113" s="18" t="s">
        <v>314</v>
      </c>
      <c r="B113" s="15" t="s">
        <v>203</v>
      </c>
      <c r="C113" s="7" t="s">
        <v>290</v>
      </c>
      <c r="D113" s="7">
        <v>9.5</v>
      </c>
      <c r="E113" s="7">
        <v>2.9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s="2" customFormat="1" ht="10.5">
      <c r="A114" s="18" t="s">
        <v>311</v>
      </c>
      <c r="B114" s="14" t="s">
        <v>204</v>
      </c>
      <c r="C114" s="7" t="s">
        <v>290</v>
      </c>
      <c r="D114" s="7"/>
      <c r="E114" s="7"/>
      <c r="F114" s="7"/>
      <c r="G114" s="7"/>
      <c r="H114" s="7"/>
      <c r="I114" s="7"/>
      <c r="J114" s="7"/>
      <c r="K114" s="7"/>
      <c r="L114" s="7"/>
    </row>
    <row r="115" spans="1:12" s="2" customFormat="1" ht="10.5" customHeight="1">
      <c r="A115" s="28"/>
      <c r="B115" s="32" t="s">
        <v>205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" customFormat="1" ht="21" customHeight="1">
      <c r="A116" s="18" t="s">
        <v>206</v>
      </c>
      <c r="B116" s="12" t="s">
        <v>207</v>
      </c>
      <c r="C116" s="7" t="s">
        <v>289</v>
      </c>
      <c r="D116" s="33">
        <v>451</v>
      </c>
      <c r="E116" s="7">
        <v>496.2</v>
      </c>
      <c r="F116" s="7">
        <v>456.2</v>
      </c>
      <c r="G116" s="33">
        <v>348.9</v>
      </c>
      <c r="H116" s="33">
        <f>F116*106.6%</f>
        <v>486.3091999999999</v>
      </c>
      <c r="I116" s="7">
        <v>312.9</v>
      </c>
      <c r="J116" s="33">
        <f>H116*104.1%</f>
        <v>506.2478771999999</v>
      </c>
      <c r="K116" s="33">
        <v>305.2</v>
      </c>
      <c r="L116" s="33">
        <f>J116*104.2%</f>
        <v>527.5102880423999</v>
      </c>
    </row>
    <row r="117" spans="1:12" s="2" customFormat="1" ht="10.5">
      <c r="A117" s="18" t="s">
        <v>208</v>
      </c>
      <c r="B117" s="11" t="s">
        <v>209</v>
      </c>
      <c r="C117" s="7" t="s">
        <v>289</v>
      </c>
      <c r="D117" s="7">
        <v>113.8</v>
      </c>
      <c r="E117" s="7">
        <v>151.9</v>
      </c>
      <c r="F117" s="7">
        <v>103.9</v>
      </c>
      <c r="G117" s="7">
        <v>115.1</v>
      </c>
      <c r="H117" s="33">
        <f aca="true" t="shared" si="0" ref="H117:H148">F117*106.6%</f>
        <v>110.75739999999999</v>
      </c>
      <c r="I117" s="7">
        <v>118</v>
      </c>
      <c r="J117" s="33">
        <f aca="true" t="shared" si="1" ref="J117:J148">H117*104.1%</f>
        <v>115.29845339999999</v>
      </c>
      <c r="K117" s="33">
        <v>118</v>
      </c>
      <c r="L117" s="33">
        <f aca="true" t="shared" si="2" ref="L117:L149">J117*104.2%</f>
        <v>120.1409884428</v>
      </c>
    </row>
    <row r="118" spans="1:12" s="2" customFormat="1" ht="21" customHeight="1">
      <c r="A118" s="18" t="s">
        <v>210</v>
      </c>
      <c r="B118" s="12" t="s">
        <v>211</v>
      </c>
      <c r="C118" s="7" t="s">
        <v>289</v>
      </c>
      <c r="D118" s="33">
        <v>95</v>
      </c>
      <c r="E118" s="7">
        <v>133</v>
      </c>
      <c r="F118" s="7">
        <v>90.4</v>
      </c>
      <c r="G118" s="7">
        <v>103.6</v>
      </c>
      <c r="H118" s="33">
        <f t="shared" si="0"/>
        <v>96.36639999999998</v>
      </c>
      <c r="I118" s="7">
        <v>107.7</v>
      </c>
      <c r="J118" s="33">
        <f t="shared" si="1"/>
        <v>100.31742239999997</v>
      </c>
      <c r="K118" s="33">
        <v>108.8</v>
      </c>
      <c r="L118" s="33">
        <f t="shared" si="2"/>
        <v>104.53075414079997</v>
      </c>
    </row>
    <row r="119" spans="1:12" s="2" customFormat="1" ht="10.5">
      <c r="A119" s="18" t="s">
        <v>315</v>
      </c>
      <c r="B119" s="14" t="s">
        <v>213</v>
      </c>
      <c r="C119" s="7" t="s">
        <v>289</v>
      </c>
      <c r="D119" s="7"/>
      <c r="E119" s="7"/>
      <c r="F119" s="7"/>
      <c r="G119" s="7"/>
      <c r="H119" s="33"/>
      <c r="I119" s="7"/>
      <c r="J119" s="33"/>
      <c r="K119" s="33"/>
      <c r="L119" s="33"/>
    </row>
    <row r="120" spans="1:12" s="2" customFormat="1" ht="10.5">
      <c r="A120" s="18" t="s">
        <v>316</v>
      </c>
      <c r="B120" s="14" t="s">
        <v>215</v>
      </c>
      <c r="C120" s="7" t="s">
        <v>289</v>
      </c>
      <c r="D120" s="7">
        <v>51.8</v>
      </c>
      <c r="E120" s="33">
        <v>58.5</v>
      </c>
      <c r="F120" s="33">
        <v>43.5</v>
      </c>
      <c r="G120" s="7">
        <v>66.4</v>
      </c>
      <c r="H120" s="33">
        <f t="shared" si="0"/>
        <v>46.370999999999995</v>
      </c>
      <c r="I120" s="33">
        <v>70.2</v>
      </c>
      <c r="J120" s="33">
        <f t="shared" si="1"/>
        <v>48.27221099999999</v>
      </c>
      <c r="K120" s="33">
        <v>71.1</v>
      </c>
      <c r="L120" s="33">
        <f t="shared" si="2"/>
        <v>50.299643861999996</v>
      </c>
    </row>
    <row r="121" spans="1:12" s="2" customFormat="1" ht="10.5">
      <c r="A121" s="18" t="s">
        <v>317</v>
      </c>
      <c r="B121" s="14" t="s">
        <v>217</v>
      </c>
      <c r="C121" s="7" t="s">
        <v>289</v>
      </c>
      <c r="D121" s="7">
        <v>21.6</v>
      </c>
      <c r="E121" s="7">
        <v>51.9</v>
      </c>
      <c r="F121" s="7">
        <v>25</v>
      </c>
      <c r="G121" s="33">
        <v>13.5</v>
      </c>
      <c r="H121" s="33">
        <f t="shared" si="0"/>
        <v>26.649999999999995</v>
      </c>
      <c r="I121" s="33">
        <v>13.5</v>
      </c>
      <c r="J121" s="33">
        <f t="shared" si="1"/>
        <v>27.742649999999994</v>
      </c>
      <c r="K121" s="42">
        <v>13.5</v>
      </c>
      <c r="L121" s="33">
        <f t="shared" si="2"/>
        <v>28.907841299999994</v>
      </c>
    </row>
    <row r="122" spans="1:12" s="2" customFormat="1" ht="10.5">
      <c r="A122" s="18" t="s">
        <v>318</v>
      </c>
      <c r="B122" s="14" t="s">
        <v>219</v>
      </c>
      <c r="C122" s="7" t="s">
        <v>289</v>
      </c>
      <c r="D122" s="7">
        <v>6.5</v>
      </c>
      <c r="E122" s="7">
        <v>8</v>
      </c>
      <c r="F122" s="7">
        <v>7.4</v>
      </c>
      <c r="G122" s="7">
        <v>8.3</v>
      </c>
      <c r="H122" s="33">
        <f t="shared" si="0"/>
        <v>7.888399999999999</v>
      </c>
      <c r="I122" s="7">
        <v>8.5</v>
      </c>
      <c r="J122" s="33">
        <f t="shared" si="1"/>
        <v>8.211824399999998</v>
      </c>
      <c r="K122" s="33">
        <v>8.7</v>
      </c>
      <c r="L122" s="33">
        <f t="shared" si="2"/>
        <v>8.556721024799998</v>
      </c>
    </row>
    <row r="123" spans="1:12" s="2" customFormat="1" ht="21">
      <c r="A123" s="18" t="s">
        <v>319</v>
      </c>
      <c r="B123" s="16" t="s">
        <v>221</v>
      </c>
      <c r="C123" s="5" t="s">
        <v>289</v>
      </c>
      <c r="D123" s="5">
        <v>5.8</v>
      </c>
      <c r="E123" s="5">
        <v>6.6</v>
      </c>
      <c r="F123" s="5">
        <v>6.5</v>
      </c>
      <c r="G123" s="5">
        <v>7.6</v>
      </c>
      <c r="H123" s="33">
        <f t="shared" si="0"/>
        <v>6.9289999999999985</v>
      </c>
      <c r="I123" s="5">
        <v>7.6</v>
      </c>
      <c r="J123" s="33">
        <f t="shared" si="1"/>
        <v>7.213088999999998</v>
      </c>
      <c r="K123" s="33">
        <v>7.6</v>
      </c>
      <c r="L123" s="33">
        <f t="shared" si="2"/>
        <v>7.516038737999999</v>
      </c>
    </row>
    <row r="124" spans="1:12" s="2" customFormat="1" ht="10.5">
      <c r="A124" s="18" t="s">
        <v>320</v>
      </c>
      <c r="B124" s="14" t="s">
        <v>223</v>
      </c>
      <c r="C124" s="7" t="s">
        <v>289</v>
      </c>
      <c r="D124" s="7">
        <v>1.6</v>
      </c>
      <c r="E124" s="33">
        <v>1.8</v>
      </c>
      <c r="F124" s="33">
        <v>2</v>
      </c>
      <c r="G124" s="33">
        <v>2</v>
      </c>
      <c r="H124" s="33">
        <f t="shared" si="0"/>
        <v>2.1319999999999997</v>
      </c>
      <c r="I124" s="33">
        <v>2</v>
      </c>
      <c r="J124" s="33">
        <f t="shared" si="1"/>
        <v>2.2194119999999997</v>
      </c>
      <c r="K124" s="33">
        <v>2</v>
      </c>
      <c r="L124" s="33">
        <f t="shared" si="2"/>
        <v>2.312627304</v>
      </c>
    </row>
    <row r="125" spans="1:12" s="2" customFormat="1" ht="10.5">
      <c r="A125" s="18" t="s">
        <v>321</v>
      </c>
      <c r="B125" s="14" t="s">
        <v>224</v>
      </c>
      <c r="C125" s="7" t="s">
        <v>289</v>
      </c>
      <c r="D125" s="7"/>
      <c r="E125" s="7"/>
      <c r="F125" s="7"/>
      <c r="G125" s="7"/>
      <c r="H125" s="33"/>
      <c r="I125" s="7"/>
      <c r="J125" s="33"/>
      <c r="K125" s="33"/>
      <c r="L125" s="33"/>
    </row>
    <row r="126" spans="1:12" s="2" customFormat="1" ht="10.5">
      <c r="A126" s="18" t="s">
        <v>322</v>
      </c>
      <c r="B126" s="14" t="s">
        <v>225</v>
      </c>
      <c r="C126" s="7" t="s">
        <v>289</v>
      </c>
      <c r="D126" s="7"/>
      <c r="E126" s="7"/>
      <c r="F126" s="7"/>
      <c r="G126" s="7"/>
      <c r="H126" s="33"/>
      <c r="I126" s="7"/>
      <c r="J126" s="33"/>
      <c r="K126" s="33"/>
      <c r="L126" s="33"/>
    </row>
    <row r="127" spans="1:12" s="2" customFormat="1" ht="10.5">
      <c r="A127" s="18" t="s">
        <v>323</v>
      </c>
      <c r="B127" s="14" t="s">
        <v>226</v>
      </c>
      <c r="C127" s="7" t="s">
        <v>289</v>
      </c>
      <c r="D127" s="7">
        <v>1.2</v>
      </c>
      <c r="E127" s="7">
        <v>1.3</v>
      </c>
      <c r="F127" s="7">
        <v>1.1</v>
      </c>
      <c r="G127" s="7">
        <v>1.1</v>
      </c>
      <c r="H127" s="33">
        <f t="shared" si="0"/>
        <v>1.1725999999999999</v>
      </c>
      <c r="I127" s="7">
        <v>1.1</v>
      </c>
      <c r="J127" s="33">
        <f t="shared" si="1"/>
        <v>1.2206765999999998</v>
      </c>
      <c r="K127" s="33">
        <v>1.1</v>
      </c>
      <c r="L127" s="33">
        <f t="shared" si="2"/>
        <v>1.2719450171999998</v>
      </c>
    </row>
    <row r="128" spans="1:12" s="2" customFormat="1" ht="10.5">
      <c r="A128" s="18" t="s">
        <v>324</v>
      </c>
      <c r="B128" s="14" t="s">
        <v>227</v>
      </c>
      <c r="C128" s="7" t="s">
        <v>289</v>
      </c>
      <c r="D128" s="7">
        <v>2.4</v>
      </c>
      <c r="E128" s="7">
        <v>2.5</v>
      </c>
      <c r="F128" s="7">
        <v>2.6</v>
      </c>
      <c r="G128" s="7">
        <v>2.5</v>
      </c>
      <c r="H128" s="33">
        <f t="shared" si="0"/>
        <v>2.7716</v>
      </c>
      <c r="I128" s="7">
        <v>2.5</v>
      </c>
      <c r="J128" s="33">
        <f t="shared" si="1"/>
        <v>2.8852355999999997</v>
      </c>
      <c r="K128" s="33">
        <v>2.5</v>
      </c>
      <c r="L128" s="33">
        <f t="shared" si="2"/>
        <v>3.0064154951999997</v>
      </c>
    </row>
    <row r="129" spans="1:12" s="2" customFormat="1" ht="10.5">
      <c r="A129" s="18" t="s">
        <v>212</v>
      </c>
      <c r="B129" s="11" t="s">
        <v>228</v>
      </c>
      <c r="C129" s="7" t="s">
        <v>289</v>
      </c>
      <c r="D129" s="7">
        <v>18.8</v>
      </c>
      <c r="E129" s="7">
        <v>18.9</v>
      </c>
      <c r="F129" s="7">
        <v>13.5</v>
      </c>
      <c r="G129" s="7">
        <v>11.5</v>
      </c>
      <c r="H129" s="33">
        <f t="shared" si="0"/>
        <v>14.390999999999998</v>
      </c>
      <c r="I129" s="33">
        <v>10.3</v>
      </c>
      <c r="J129" s="33">
        <f t="shared" si="1"/>
        <v>14.981030999999996</v>
      </c>
      <c r="K129" s="33">
        <v>9.2</v>
      </c>
      <c r="L129" s="33">
        <f t="shared" si="2"/>
        <v>15.610234301999997</v>
      </c>
    </row>
    <row r="130" spans="1:12" s="2" customFormat="1" ht="10.5">
      <c r="A130" s="18" t="s">
        <v>214</v>
      </c>
      <c r="B130" s="11" t="s">
        <v>229</v>
      </c>
      <c r="C130" s="7" t="s">
        <v>289</v>
      </c>
      <c r="D130" s="7">
        <v>337.2</v>
      </c>
      <c r="E130" s="7">
        <v>344.3</v>
      </c>
      <c r="F130" s="7">
        <v>352.4</v>
      </c>
      <c r="G130" s="7">
        <v>233.8</v>
      </c>
      <c r="H130" s="33">
        <f t="shared" si="0"/>
        <v>375.6583999999999</v>
      </c>
      <c r="I130" s="7">
        <v>195</v>
      </c>
      <c r="J130" s="33">
        <f t="shared" si="1"/>
        <v>391.0603943999999</v>
      </c>
      <c r="K130" s="33">
        <v>187.2</v>
      </c>
      <c r="L130" s="33">
        <f t="shared" si="2"/>
        <v>407.4849309647999</v>
      </c>
    </row>
    <row r="131" spans="1:12" s="2" customFormat="1" ht="10.5">
      <c r="A131" s="18" t="s">
        <v>325</v>
      </c>
      <c r="B131" s="14" t="s">
        <v>230</v>
      </c>
      <c r="C131" s="7" t="s">
        <v>289</v>
      </c>
      <c r="D131" s="7">
        <v>183.8</v>
      </c>
      <c r="E131" s="7">
        <v>172.2</v>
      </c>
      <c r="F131" s="7">
        <v>107.3</v>
      </c>
      <c r="G131" s="7">
        <v>58.1</v>
      </c>
      <c r="H131" s="33">
        <f t="shared" si="0"/>
        <v>114.38179999999998</v>
      </c>
      <c r="I131" s="7">
        <v>36.5</v>
      </c>
      <c r="J131" s="33">
        <f t="shared" si="1"/>
        <v>119.07145379999997</v>
      </c>
      <c r="K131" s="33">
        <v>45</v>
      </c>
      <c r="L131" s="33">
        <f t="shared" si="2"/>
        <v>124.07245485959997</v>
      </c>
    </row>
    <row r="132" spans="1:12" s="2" customFormat="1" ht="10.5">
      <c r="A132" s="18" t="s">
        <v>326</v>
      </c>
      <c r="B132" s="14" t="s">
        <v>231</v>
      </c>
      <c r="C132" s="7" t="s">
        <v>289</v>
      </c>
      <c r="D132" s="7">
        <v>122.2</v>
      </c>
      <c r="E132" s="7">
        <v>127.9</v>
      </c>
      <c r="F132" s="7">
        <v>112.3</v>
      </c>
      <c r="G132" s="33">
        <v>110.6</v>
      </c>
      <c r="H132" s="33">
        <f t="shared" si="0"/>
        <v>119.71179999999998</v>
      </c>
      <c r="I132" s="7">
        <v>124.5</v>
      </c>
      <c r="J132" s="33">
        <f t="shared" si="1"/>
        <v>124.61998379999997</v>
      </c>
      <c r="K132" s="33">
        <v>109</v>
      </c>
      <c r="L132" s="33">
        <f t="shared" si="2"/>
        <v>129.8540231196</v>
      </c>
    </row>
    <row r="133" spans="1:12" s="2" customFormat="1" ht="10.5">
      <c r="A133" s="18" t="s">
        <v>327</v>
      </c>
      <c r="B133" s="14" t="s">
        <v>232</v>
      </c>
      <c r="C133" s="7" t="s">
        <v>289</v>
      </c>
      <c r="D133" s="7">
        <v>21.6</v>
      </c>
      <c r="E133" s="7">
        <v>18.2</v>
      </c>
      <c r="F133" s="7">
        <v>54</v>
      </c>
      <c r="G133" s="7">
        <v>58.8</v>
      </c>
      <c r="H133" s="33">
        <f t="shared" si="0"/>
        <v>57.56399999999999</v>
      </c>
      <c r="I133" s="7">
        <v>27.7</v>
      </c>
      <c r="J133" s="33">
        <f t="shared" si="1"/>
        <v>59.924123999999985</v>
      </c>
      <c r="K133" s="33">
        <v>26.8</v>
      </c>
      <c r="L133" s="33">
        <f t="shared" si="2"/>
        <v>62.44093720799999</v>
      </c>
    </row>
    <row r="134" spans="1:12" s="2" customFormat="1" ht="10.5">
      <c r="A134" s="18" t="s">
        <v>328</v>
      </c>
      <c r="B134" s="14" t="s">
        <v>233</v>
      </c>
      <c r="C134" s="7" t="s">
        <v>289</v>
      </c>
      <c r="D134" s="7">
        <v>21.6</v>
      </c>
      <c r="E134" s="7">
        <v>18.2</v>
      </c>
      <c r="F134" s="7">
        <v>54</v>
      </c>
      <c r="G134" s="7">
        <v>56.3</v>
      </c>
      <c r="H134" s="33">
        <f t="shared" si="0"/>
        <v>57.56399999999999</v>
      </c>
      <c r="I134" s="7">
        <v>27.7</v>
      </c>
      <c r="J134" s="33">
        <f t="shared" si="1"/>
        <v>59.924123999999985</v>
      </c>
      <c r="K134" s="33">
        <v>26.8</v>
      </c>
      <c r="L134" s="33">
        <f t="shared" si="2"/>
        <v>62.44093720799999</v>
      </c>
    </row>
    <row r="135" spans="1:12" s="2" customFormat="1" ht="21" customHeight="1">
      <c r="A135" s="18" t="s">
        <v>216</v>
      </c>
      <c r="B135" s="12" t="s">
        <v>234</v>
      </c>
      <c r="C135" s="7" t="s">
        <v>289</v>
      </c>
      <c r="D135" s="7">
        <v>443.3</v>
      </c>
      <c r="E135" s="7">
        <v>454.4</v>
      </c>
      <c r="F135" s="7">
        <v>499.1</v>
      </c>
      <c r="G135" s="7">
        <v>350.9</v>
      </c>
      <c r="H135" s="33">
        <f t="shared" si="0"/>
        <v>532.0405999999999</v>
      </c>
      <c r="I135" s="33">
        <v>314.9</v>
      </c>
      <c r="J135" s="33">
        <f t="shared" si="1"/>
        <v>553.8542645999999</v>
      </c>
      <c r="K135" s="33">
        <v>307.2</v>
      </c>
      <c r="L135" s="33">
        <f t="shared" si="2"/>
        <v>577.1161437131999</v>
      </c>
    </row>
    <row r="136" spans="1:12" s="2" customFormat="1" ht="10.5">
      <c r="A136" s="18" t="s">
        <v>329</v>
      </c>
      <c r="B136" s="14" t="s">
        <v>235</v>
      </c>
      <c r="C136" s="7" t="s">
        <v>289</v>
      </c>
      <c r="D136" s="33">
        <v>60</v>
      </c>
      <c r="E136" s="7">
        <v>75.5</v>
      </c>
      <c r="F136" s="7">
        <v>84.3</v>
      </c>
      <c r="G136" s="7">
        <v>84.1</v>
      </c>
      <c r="H136" s="33">
        <f t="shared" si="0"/>
        <v>89.86379999999998</v>
      </c>
      <c r="I136" s="7">
        <v>66.9</v>
      </c>
      <c r="J136" s="33">
        <f t="shared" si="1"/>
        <v>93.54821579999998</v>
      </c>
      <c r="K136" s="33">
        <v>65.1</v>
      </c>
      <c r="L136" s="33">
        <f t="shared" si="2"/>
        <v>97.47724086359999</v>
      </c>
    </row>
    <row r="137" spans="1:12" s="2" customFormat="1" ht="10.5">
      <c r="A137" s="18" t="s">
        <v>330</v>
      </c>
      <c r="B137" s="14" t="s">
        <v>236</v>
      </c>
      <c r="C137" s="7" t="s">
        <v>289</v>
      </c>
      <c r="D137" s="33">
        <v>1.3</v>
      </c>
      <c r="E137" s="7">
        <v>1.3</v>
      </c>
      <c r="F137" s="7">
        <v>0.6</v>
      </c>
      <c r="G137" s="7">
        <v>0.6</v>
      </c>
      <c r="H137" s="33">
        <f t="shared" si="0"/>
        <v>0.6395999999999998</v>
      </c>
      <c r="I137" s="7">
        <v>0.6</v>
      </c>
      <c r="J137" s="33">
        <f t="shared" si="1"/>
        <v>0.6658235999999997</v>
      </c>
      <c r="K137" s="33">
        <v>0</v>
      </c>
      <c r="L137" s="33">
        <f t="shared" si="2"/>
        <v>0.6937881911999998</v>
      </c>
    </row>
    <row r="138" spans="1:12" s="2" customFormat="1" ht="10.5" customHeight="1">
      <c r="A138" s="18" t="s">
        <v>331</v>
      </c>
      <c r="B138" s="16" t="s">
        <v>301</v>
      </c>
      <c r="C138" s="5" t="s">
        <v>289</v>
      </c>
      <c r="D138" s="36">
        <v>6.1</v>
      </c>
      <c r="E138" s="5">
        <v>2.7</v>
      </c>
      <c r="F138" s="5">
        <v>3.8</v>
      </c>
      <c r="G138" s="5">
        <v>4.6</v>
      </c>
      <c r="H138" s="33">
        <f t="shared" si="0"/>
        <v>4.050799999999999</v>
      </c>
      <c r="I138" s="5">
        <v>4.7</v>
      </c>
      <c r="J138" s="33">
        <f t="shared" si="1"/>
        <v>4.216882799999999</v>
      </c>
      <c r="K138" s="33">
        <v>3.5</v>
      </c>
      <c r="L138" s="33">
        <f t="shared" si="2"/>
        <v>4.393991877599999</v>
      </c>
    </row>
    <row r="139" spans="1:12" s="2" customFormat="1" ht="10.5">
      <c r="A139" s="18" t="s">
        <v>332</v>
      </c>
      <c r="B139" s="14" t="s">
        <v>237</v>
      </c>
      <c r="C139" s="7" t="s">
        <v>289</v>
      </c>
      <c r="D139" s="33">
        <v>42</v>
      </c>
      <c r="E139" s="33">
        <v>62.3</v>
      </c>
      <c r="F139" s="33">
        <v>53.2</v>
      </c>
      <c r="G139" s="33">
        <v>47.2</v>
      </c>
      <c r="H139" s="33">
        <f t="shared" si="0"/>
        <v>56.71119999999999</v>
      </c>
      <c r="I139" s="7">
        <v>35</v>
      </c>
      <c r="J139" s="33">
        <f t="shared" si="1"/>
        <v>59.036359199999985</v>
      </c>
      <c r="K139" s="33">
        <v>42.4</v>
      </c>
      <c r="L139" s="33">
        <f t="shared" si="2"/>
        <v>61.51588628639999</v>
      </c>
    </row>
    <row r="140" spans="1:12" s="2" customFormat="1" ht="10.5">
      <c r="A140" s="18" t="s">
        <v>333</v>
      </c>
      <c r="B140" s="14" t="s">
        <v>238</v>
      </c>
      <c r="C140" s="7" t="s">
        <v>289</v>
      </c>
      <c r="D140" s="33">
        <v>77.8</v>
      </c>
      <c r="E140" s="7">
        <v>58.8</v>
      </c>
      <c r="F140" s="7">
        <v>135.3</v>
      </c>
      <c r="G140" s="7">
        <v>14.5</v>
      </c>
      <c r="H140" s="33">
        <f t="shared" si="0"/>
        <v>144.22979999999998</v>
      </c>
      <c r="I140" s="7">
        <v>4.2</v>
      </c>
      <c r="J140" s="33">
        <f t="shared" si="1"/>
        <v>150.14322179999996</v>
      </c>
      <c r="K140" s="33">
        <v>4.2</v>
      </c>
      <c r="L140" s="33">
        <f t="shared" si="2"/>
        <v>156.44923711559997</v>
      </c>
    </row>
    <row r="141" spans="1:12" s="2" customFormat="1" ht="10.5">
      <c r="A141" s="18" t="s">
        <v>334</v>
      </c>
      <c r="B141" s="14" t="s">
        <v>239</v>
      </c>
      <c r="C141" s="7" t="s">
        <v>289</v>
      </c>
      <c r="D141" s="33">
        <v>0</v>
      </c>
      <c r="E141" s="33">
        <v>0</v>
      </c>
      <c r="F141" s="33">
        <v>0.2</v>
      </c>
      <c r="G141" s="33">
        <v>0.3</v>
      </c>
      <c r="H141" s="33">
        <f t="shared" si="0"/>
        <v>0.21319999999999997</v>
      </c>
      <c r="I141" s="33">
        <v>0.2</v>
      </c>
      <c r="J141" s="33">
        <f t="shared" si="1"/>
        <v>0.22194119999999995</v>
      </c>
      <c r="K141" s="33">
        <v>0.2</v>
      </c>
      <c r="L141" s="33">
        <f t="shared" si="2"/>
        <v>0.23126273039999995</v>
      </c>
    </row>
    <row r="142" spans="1:12" s="2" customFormat="1" ht="10.5">
      <c r="A142" s="18" t="s">
        <v>335</v>
      </c>
      <c r="B142" s="14" t="s">
        <v>240</v>
      </c>
      <c r="C142" s="7" t="s">
        <v>289</v>
      </c>
      <c r="D142" s="33">
        <v>193</v>
      </c>
      <c r="E142" s="7">
        <v>156.8</v>
      </c>
      <c r="F142" s="7">
        <v>166.1</v>
      </c>
      <c r="G142" s="7">
        <v>156.1</v>
      </c>
      <c r="H142" s="33">
        <f t="shared" si="0"/>
        <v>177.06259999999997</v>
      </c>
      <c r="I142" s="7">
        <v>146.8</v>
      </c>
      <c r="J142" s="33">
        <f t="shared" si="1"/>
        <v>184.32216659999997</v>
      </c>
      <c r="K142" s="33">
        <v>144.7</v>
      </c>
      <c r="L142" s="33">
        <f t="shared" si="2"/>
        <v>192.0636975972</v>
      </c>
    </row>
    <row r="143" spans="1:12" s="2" customFormat="1" ht="10.5">
      <c r="A143" s="18" t="s">
        <v>336</v>
      </c>
      <c r="B143" s="14" t="s">
        <v>241</v>
      </c>
      <c r="C143" s="7" t="s">
        <v>289</v>
      </c>
      <c r="D143" s="33">
        <v>46.5</v>
      </c>
      <c r="E143" s="7">
        <v>81.2</v>
      </c>
      <c r="F143" s="7">
        <v>37.8</v>
      </c>
      <c r="G143" s="33">
        <v>32.8</v>
      </c>
      <c r="H143" s="33">
        <f t="shared" si="0"/>
        <v>40.29479999999999</v>
      </c>
      <c r="I143" s="7">
        <v>28.6</v>
      </c>
      <c r="J143" s="33">
        <f t="shared" si="1"/>
        <v>41.94688679999999</v>
      </c>
      <c r="K143" s="33">
        <v>28.6</v>
      </c>
      <c r="L143" s="33">
        <f t="shared" si="2"/>
        <v>43.70865604559999</v>
      </c>
    </row>
    <row r="144" spans="1:12" s="2" customFormat="1" ht="10.5">
      <c r="A144" s="18" t="s">
        <v>337</v>
      </c>
      <c r="B144" s="14" t="s">
        <v>242</v>
      </c>
      <c r="C144" s="7" t="s">
        <v>289</v>
      </c>
      <c r="D144" s="33">
        <v>0</v>
      </c>
      <c r="E144" s="33">
        <v>0</v>
      </c>
      <c r="F144" s="33">
        <v>0</v>
      </c>
      <c r="G144" s="33">
        <v>0</v>
      </c>
      <c r="H144" s="33">
        <f t="shared" si="0"/>
        <v>0</v>
      </c>
      <c r="I144" s="33">
        <v>0</v>
      </c>
      <c r="J144" s="33">
        <f t="shared" si="1"/>
        <v>0</v>
      </c>
      <c r="K144" s="33">
        <v>0</v>
      </c>
      <c r="L144" s="33">
        <f t="shared" si="2"/>
        <v>0</v>
      </c>
    </row>
    <row r="145" spans="1:12" s="2" customFormat="1" ht="10.5">
      <c r="A145" s="18" t="s">
        <v>338</v>
      </c>
      <c r="B145" s="14" t="s">
        <v>243</v>
      </c>
      <c r="C145" s="7" t="s">
        <v>289</v>
      </c>
      <c r="D145" s="33">
        <v>16.5</v>
      </c>
      <c r="E145" s="7">
        <v>15.4</v>
      </c>
      <c r="F145" s="7">
        <v>17.6</v>
      </c>
      <c r="G145" s="7">
        <v>10.5</v>
      </c>
      <c r="H145" s="33">
        <f t="shared" si="0"/>
        <v>18.761599999999998</v>
      </c>
      <c r="I145" s="7">
        <v>23.6</v>
      </c>
      <c r="J145" s="33">
        <f t="shared" si="1"/>
        <v>19.530825599999996</v>
      </c>
      <c r="K145" s="33">
        <v>9.9</v>
      </c>
      <c r="L145" s="33">
        <f t="shared" si="2"/>
        <v>20.351120275199996</v>
      </c>
    </row>
    <row r="146" spans="1:12" s="2" customFormat="1" ht="10.5">
      <c r="A146" s="18" t="s">
        <v>339</v>
      </c>
      <c r="B146" s="14" t="s">
        <v>244</v>
      </c>
      <c r="C146" s="7" t="s">
        <v>289</v>
      </c>
      <c r="D146" s="33">
        <v>0.1</v>
      </c>
      <c r="E146" s="7">
        <v>0.3</v>
      </c>
      <c r="F146" s="7">
        <v>0.3</v>
      </c>
      <c r="G146" s="7">
        <v>0.3</v>
      </c>
      <c r="H146" s="33">
        <f t="shared" si="0"/>
        <v>0.3197999999999999</v>
      </c>
      <c r="I146" s="7">
        <v>0.3</v>
      </c>
      <c r="J146" s="33">
        <f t="shared" si="1"/>
        <v>0.33291179999999987</v>
      </c>
      <c r="K146" s="33">
        <v>0.3</v>
      </c>
      <c r="L146" s="33">
        <f t="shared" si="2"/>
        <v>0.3468940955999999</v>
      </c>
    </row>
    <row r="147" spans="1:12" s="2" customFormat="1" ht="10.5">
      <c r="A147" s="18" t="s">
        <v>340</v>
      </c>
      <c r="B147" s="14" t="s">
        <v>245</v>
      </c>
      <c r="C147" s="7" t="s">
        <v>289</v>
      </c>
      <c r="D147" s="33">
        <v>0</v>
      </c>
      <c r="E147" s="33">
        <v>0</v>
      </c>
      <c r="F147" s="33">
        <v>0</v>
      </c>
      <c r="G147" s="33">
        <v>0</v>
      </c>
      <c r="H147" s="33">
        <f t="shared" si="0"/>
        <v>0</v>
      </c>
      <c r="I147" s="33">
        <v>0</v>
      </c>
      <c r="J147" s="33">
        <f t="shared" si="1"/>
        <v>0</v>
      </c>
      <c r="K147" s="33">
        <v>0</v>
      </c>
      <c r="L147" s="33">
        <f t="shared" si="2"/>
        <v>0</v>
      </c>
    </row>
    <row r="148" spans="1:12" s="2" customFormat="1" ht="10.5">
      <c r="A148" s="18" t="s">
        <v>341</v>
      </c>
      <c r="B148" s="14" t="s">
        <v>246</v>
      </c>
      <c r="C148" s="7" t="s">
        <v>289</v>
      </c>
      <c r="D148" s="33">
        <v>0</v>
      </c>
      <c r="E148" s="33">
        <v>0</v>
      </c>
      <c r="F148" s="33">
        <v>0</v>
      </c>
      <c r="G148" s="33">
        <v>0</v>
      </c>
      <c r="H148" s="33">
        <f t="shared" si="0"/>
        <v>0</v>
      </c>
      <c r="I148" s="33">
        <v>0</v>
      </c>
      <c r="J148" s="33">
        <f t="shared" si="1"/>
        <v>0</v>
      </c>
      <c r="K148" s="33">
        <v>0</v>
      </c>
      <c r="L148" s="33">
        <f t="shared" si="2"/>
        <v>0</v>
      </c>
    </row>
    <row r="149" spans="1:12" s="2" customFormat="1" ht="21" customHeight="1">
      <c r="A149" s="18" t="s">
        <v>218</v>
      </c>
      <c r="B149" s="12" t="s">
        <v>299</v>
      </c>
      <c r="C149" s="7" t="s">
        <v>289</v>
      </c>
      <c r="D149" s="7">
        <v>7.7</v>
      </c>
      <c r="E149" s="7">
        <v>41.8</v>
      </c>
      <c r="F149" s="7">
        <v>42.1</v>
      </c>
      <c r="G149" s="33">
        <f>G116-G135</f>
        <v>-2</v>
      </c>
      <c r="H149" s="33">
        <f>H116-H135</f>
        <v>-45.73140000000001</v>
      </c>
      <c r="I149" s="33">
        <f>I116-I135</f>
        <v>-2</v>
      </c>
      <c r="J149" s="33">
        <f>J116-J135</f>
        <v>-47.60638739999996</v>
      </c>
      <c r="K149" s="33">
        <f>K116-K135</f>
        <v>-2</v>
      </c>
      <c r="L149" s="33">
        <f t="shared" si="2"/>
        <v>-49.60585567079996</v>
      </c>
    </row>
    <row r="150" spans="1:12" s="2" customFormat="1" ht="10.5">
      <c r="A150" s="18" t="s">
        <v>220</v>
      </c>
      <c r="B150" s="11" t="s">
        <v>247</v>
      </c>
      <c r="C150" s="7" t="s">
        <v>289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</row>
    <row r="151" spans="1:12" s="2" customFormat="1" ht="21">
      <c r="A151" s="18" t="s">
        <v>222</v>
      </c>
      <c r="B151" s="12" t="s">
        <v>248</v>
      </c>
      <c r="C151" s="7" t="s">
        <v>289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</row>
    <row r="152" spans="1:12" s="2" customFormat="1" ht="10.5">
      <c r="A152" s="28"/>
      <c r="B152" s="29" t="s">
        <v>249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s="2" customFormat="1" ht="10.5">
      <c r="A153" s="18" t="s">
        <v>250</v>
      </c>
      <c r="B153" s="11" t="s">
        <v>251</v>
      </c>
      <c r="C153" s="7" t="s">
        <v>141</v>
      </c>
      <c r="D153" s="7">
        <v>104.1</v>
      </c>
      <c r="E153" s="7">
        <v>98.9</v>
      </c>
      <c r="F153" s="7">
        <v>100.5</v>
      </c>
      <c r="G153" s="7">
        <v>102.1</v>
      </c>
      <c r="H153" s="7">
        <v>102.6</v>
      </c>
      <c r="I153" s="7">
        <v>102.3</v>
      </c>
      <c r="J153" s="7">
        <v>102.6</v>
      </c>
      <c r="K153" s="7">
        <v>102.4</v>
      </c>
      <c r="L153" s="7">
        <v>102.7</v>
      </c>
    </row>
    <row r="154" spans="1:12" s="2" customFormat="1" ht="30.75" customHeight="1">
      <c r="A154" s="18" t="s">
        <v>252</v>
      </c>
      <c r="B154" s="12" t="s">
        <v>253</v>
      </c>
      <c r="C154" s="7" t="s">
        <v>293</v>
      </c>
      <c r="D154" s="7">
        <v>9804</v>
      </c>
      <c r="E154" s="7">
        <v>11832</v>
      </c>
      <c r="F154" s="7">
        <v>12363</v>
      </c>
      <c r="G154" s="35"/>
      <c r="H154" s="35"/>
      <c r="I154" s="35"/>
      <c r="J154" s="35"/>
      <c r="K154" s="35"/>
      <c r="L154" s="35"/>
    </row>
    <row r="155" spans="1:12" s="2" customFormat="1" ht="10.5">
      <c r="A155" s="18" t="s">
        <v>342</v>
      </c>
      <c r="B155" s="14" t="s">
        <v>254</v>
      </c>
      <c r="C155" s="7" t="s">
        <v>293</v>
      </c>
      <c r="D155" s="7">
        <v>10414</v>
      </c>
      <c r="E155" s="7">
        <v>12896</v>
      </c>
      <c r="F155" s="7">
        <v>13476</v>
      </c>
      <c r="G155" s="35"/>
      <c r="H155" s="35"/>
      <c r="I155" s="35"/>
      <c r="J155" s="35"/>
      <c r="K155" s="35"/>
      <c r="L155" s="35"/>
    </row>
    <row r="156" spans="1:12" s="2" customFormat="1" ht="10.5">
      <c r="A156" s="18" t="s">
        <v>343</v>
      </c>
      <c r="B156" s="14" t="s">
        <v>255</v>
      </c>
      <c r="C156" s="7" t="s">
        <v>293</v>
      </c>
      <c r="D156" s="7">
        <v>8466</v>
      </c>
      <c r="E156" s="7">
        <v>10175</v>
      </c>
      <c r="F156" s="7">
        <v>10632</v>
      </c>
      <c r="G156" s="35"/>
      <c r="H156" s="35"/>
      <c r="I156" s="35"/>
      <c r="J156" s="35"/>
      <c r="K156" s="35"/>
      <c r="L156" s="35"/>
    </row>
    <row r="157" spans="1:12" s="2" customFormat="1" ht="10.5">
      <c r="A157" s="18" t="s">
        <v>344</v>
      </c>
      <c r="B157" s="14" t="s">
        <v>256</v>
      </c>
      <c r="C157" s="7" t="s">
        <v>293</v>
      </c>
      <c r="D157" s="7">
        <v>9883</v>
      </c>
      <c r="E157" s="7">
        <v>11476</v>
      </c>
      <c r="F157" s="7">
        <v>11992</v>
      </c>
      <c r="G157" s="35"/>
      <c r="H157" s="35"/>
      <c r="I157" s="35"/>
      <c r="J157" s="35"/>
      <c r="K157" s="35"/>
      <c r="L157" s="35"/>
    </row>
    <row r="158" spans="1:12" s="2" customFormat="1" ht="21" customHeight="1">
      <c r="A158" s="18" t="s">
        <v>257</v>
      </c>
      <c r="B158" s="12" t="s">
        <v>258</v>
      </c>
      <c r="C158" s="7" t="s">
        <v>193</v>
      </c>
      <c r="D158" s="7">
        <v>15.7</v>
      </c>
      <c r="E158" s="7">
        <v>14.8</v>
      </c>
      <c r="F158" s="7">
        <v>14.1</v>
      </c>
      <c r="G158" s="33">
        <v>13.8</v>
      </c>
      <c r="H158" s="7">
        <v>13.3</v>
      </c>
      <c r="I158" s="7">
        <v>13.1</v>
      </c>
      <c r="J158" s="33">
        <v>12.6</v>
      </c>
      <c r="K158" s="7">
        <v>12.4</v>
      </c>
      <c r="L158" s="7">
        <v>11.9</v>
      </c>
    </row>
    <row r="159" spans="1:12" s="2" customFormat="1" ht="10.5">
      <c r="A159" s="28"/>
      <c r="B159" s="29" t="s">
        <v>259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s="2" customFormat="1" ht="10.5">
      <c r="A160" s="18" t="s">
        <v>260</v>
      </c>
      <c r="B160" s="24" t="s">
        <v>261</v>
      </c>
      <c r="C160" s="1" t="s">
        <v>345</v>
      </c>
      <c r="D160" s="7">
        <v>5.991</v>
      </c>
      <c r="E160" s="7">
        <v>5.952</v>
      </c>
      <c r="F160" s="7">
        <v>5.636</v>
      </c>
      <c r="G160" s="7">
        <v>5.526</v>
      </c>
      <c r="H160" s="7">
        <v>5.578</v>
      </c>
      <c r="I160" s="7">
        <v>5.504</v>
      </c>
      <c r="J160" s="7">
        <v>5.561</v>
      </c>
      <c r="K160" s="7">
        <v>5.451</v>
      </c>
      <c r="L160" s="7">
        <v>5.513</v>
      </c>
    </row>
    <row r="161" spans="1:12" s="2" customFormat="1" ht="10.5">
      <c r="A161" s="18" t="s">
        <v>262</v>
      </c>
      <c r="B161" s="24" t="s">
        <v>346</v>
      </c>
      <c r="C161" s="1" t="s">
        <v>345</v>
      </c>
      <c r="D161" s="40">
        <f aca="true" t="shared" si="3" ref="D161:L161">D167+D187</f>
        <v>6.34</v>
      </c>
      <c r="E161" s="40">
        <f t="shared" si="3"/>
        <v>6.3309999999999995</v>
      </c>
      <c r="F161" s="34">
        <f t="shared" si="3"/>
        <v>5.897</v>
      </c>
      <c r="G161" s="34">
        <f t="shared" si="3"/>
        <v>5.806</v>
      </c>
      <c r="H161" s="34">
        <f t="shared" si="3"/>
        <v>5.834999999999999</v>
      </c>
      <c r="I161" s="34">
        <f t="shared" si="3"/>
        <v>5.736000000000001</v>
      </c>
      <c r="J161" s="34">
        <f t="shared" si="3"/>
        <v>5.779</v>
      </c>
      <c r="K161" s="34">
        <f t="shared" si="3"/>
        <v>5.680999999999999</v>
      </c>
      <c r="L161" s="34">
        <f t="shared" si="3"/>
        <v>5.728000000000001</v>
      </c>
    </row>
    <row r="162" spans="1:12" s="2" customFormat="1" ht="10.5">
      <c r="A162" s="18" t="s">
        <v>375</v>
      </c>
      <c r="B162" s="14" t="s">
        <v>347</v>
      </c>
      <c r="C162" s="1" t="s">
        <v>345</v>
      </c>
      <c r="D162" s="34">
        <v>5.53</v>
      </c>
      <c r="E162" s="34">
        <v>5.56</v>
      </c>
      <c r="F162" s="34">
        <v>5.188</v>
      </c>
      <c r="G162" s="7">
        <v>5.112</v>
      </c>
      <c r="H162" s="7">
        <v>5.129</v>
      </c>
      <c r="I162" s="34">
        <v>5.046</v>
      </c>
      <c r="J162" s="7">
        <v>5.071</v>
      </c>
      <c r="K162" s="7">
        <v>4.983</v>
      </c>
      <c r="L162" s="34">
        <v>5.018</v>
      </c>
    </row>
    <row r="163" spans="1:12" s="2" customFormat="1" ht="10.5">
      <c r="A163" s="26" t="s">
        <v>376</v>
      </c>
      <c r="B163" s="14" t="s">
        <v>348</v>
      </c>
      <c r="C163" s="1" t="s">
        <v>345</v>
      </c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s="2" customFormat="1" ht="19.5" customHeight="1">
      <c r="A164" s="26" t="s">
        <v>377</v>
      </c>
      <c r="B164" s="25" t="s">
        <v>374</v>
      </c>
      <c r="C164" s="1" t="s">
        <v>345</v>
      </c>
      <c r="D164" s="34">
        <f>D165+D166</f>
        <v>0.8099999999999999</v>
      </c>
      <c r="E164" s="34">
        <f>E165+E166</f>
        <v>0.771</v>
      </c>
      <c r="F164" s="34">
        <f>F165+F166</f>
        <v>0.702</v>
      </c>
      <c r="G164" s="34">
        <f aca="true" t="shared" si="4" ref="G164:L164">G165+G166</f>
        <v>0.6869999999999999</v>
      </c>
      <c r="H164" s="34">
        <f t="shared" si="4"/>
        <v>0.7</v>
      </c>
      <c r="I164" s="34">
        <f t="shared" si="4"/>
        <v>0.6869999999999999</v>
      </c>
      <c r="J164" s="34">
        <f t="shared" si="4"/>
        <v>0.703</v>
      </c>
      <c r="K164" s="34">
        <f t="shared" si="4"/>
        <v>0.693</v>
      </c>
      <c r="L164" s="34">
        <f t="shared" si="4"/>
        <v>0.705</v>
      </c>
    </row>
    <row r="165" spans="1:12" s="2" customFormat="1" ht="10.5">
      <c r="A165" s="26" t="s">
        <v>349</v>
      </c>
      <c r="B165" s="15" t="s">
        <v>350</v>
      </c>
      <c r="C165" s="1" t="s">
        <v>345</v>
      </c>
      <c r="D165" s="7">
        <v>0.578</v>
      </c>
      <c r="E165" s="7">
        <v>0.498</v>
      </c>
      <c r="F165" s="7">
        <v>0.483</v>
      </c>
      <c r="G165" s="34">
        <v>0.472</v>
      </c>
      <c r="H165" s="34">
        <v>0.48</v>
      </c>
      <c r="I165" s="34">
        <v>0.47</v>
      </c>
      <c r="J165" s="7">
        <v>0.478</v>
      </c>
      <c r="K165" s="34">
        <v>0.47</v>
      </c>
      <c r="L165" s="34">
        <v>0.475</v>
      </c>
    </row>
    <row r="166" spans="1:12" s="2" customFormat="1" ht="10.5">
      <c r="A166" s="26" t="s">
        <v>351</v>
      </c>
      <c r="B166" s="15" t="s">
        <v>352</v>
      </c>
      <c r="C166" s="1" t="s">
        <v>345</v>
      </c>
      <c r="D166" s="7">
        <v>0.232</v>
      </c>
      <c r="E166" s="7">
        <v>0.273</v>
      </c>
      <c r="F166" s="7">
        <v>0.219</v>
      </c>
      <c r="G166" s="34">
        <v>0.215</v>
      </c>
      <c r="H166" s="34">
        <v>0.22</v>
      </c>
      <c r="I166" s="34">
        <v>0.217</v>
      </c>
      <c r="J166" s="34">
        <v>0.225</v>
      </c>
      <c r="K166" s="7">
        <v>0.223</v>
      </c>
      <c r="L166" s="34">
        <v>0.23</v>
      </c>
    </row>
    <row r="167" spans="1:12" s="2" customFormat="1" ht="21">
      <c r="A167" s="26" t="s">
        <v>263</v>
      </c>
      <c r="B167" s="24" t="s">
        <v>378</v>
      </c>
      <c r="C167" s="1" t="s">
        <v>345</v>
      </c>
      <c r="D167" s="34">
        <f aca="true" t="shared" si="5" ref="D167:L167">D168+D169+D170+D171+D172+D173+D174+D175+D176+D177+D178+D179+D180+D181+D182+D183+D184+D185+D186</f>
        <v>5.322</v>
      </c>
      <c r="E167" s="34">
        <f t="shared" si="5"/>
        <v>5.268</v>
      </c>
      <c r="F167" s="34">
        <f t="shared" si="5"/>
        <v>4.92</v>
      </c>
      <c r="G167" s="34">
        <f t="shared" si="5"/>
        <v>4.841</v>
      </c>
      <c r="H167" s="34">
        <f t="shared" si="5"/>
        <v>4.8839999999999995</v>
      </c>
      <c r="I167" s="34">
        <f t="shared" si="5"/>
        <v>4.788</v>
      </c>
      <c r="J167" s="34">
        <f t="shared" si="5"/>
        <v>4.843</v>
      </c>
      <c r="K167" s="34">
        <f t="shared" si="5"/>
        <v>4.745999999999999</v>
      </c>
      <c r="L167" s="34">
        <f t="shared" si="5"/>
        <v>4.807</v>
      </c>
    </row>
    <row r="168" spans="1:12" s="2" customFormat="1" ht="20.25" customHeight="1">
      <c r="A168" s="26" t="s">
        <v>380</v>
      </c>
      <c r="B168" s="25" t="s">
        <v>379</v>
      </c>
      <c r="C168" s="1" t="s">
        <v>345</v>
      </c>
      <c r="D168" s="34">
        <v>0.387</v>
      </c>
      <c r="E168" s="7">
        <v>0.387</v>
      </c>
      <c r="F168" s="34">
        <v>0.387</v>
      </c>
      <c r="G168" s="34">
        <v>0.387</v>
      </c>
      <c r="H168" s="34">
        <v>0.387</v>
      </c>
      <c r="I168" s="34">
        <v>0.387</v>
      </c>
      <c r="J168" s="34">
        <v>0.387</v>
      </c>
      <c r="K168" s="34">
        <v>0.387</v>
      </c>
      <c r="L168" s="34">
        <v>0.387</v>
      </c>
    </row>
    <row r="169" spans="1:12" s="2" customFormat="1" ht="11.25" customHeight="1">
      <c r="A169" s="26" t="s">
        <v>381</v>
      </c>
      <c r="B169" s="25" t="s">
        <v>353</v>
      </c>
      <c r="C169" s="1" t="s">
        <v>345</v>
      </c>
      <c r="D169" s="38">
        <v>0.278</v>
      </c>
      <c r="E169" s="7">
        <v>0.275</v>
      </c>
      <c r="F169" s="7">
        <v>0.275</v>
      </c>
      <c r="G169" s="7">
        <v>0.275</v>
      </c>
      <c r="H169" s="7">
        <v>0.275</v>
      </c>
      <c r="I169" s="7">
        <v>0.275</v>
      </c>
      <c r="J169" s="7">
        <v>0.275</v>
      </c>
      <c r="K169" s="7">
        <v>0.275</v>
      </c>
      <c r="L169" s="7">
        <v>0.275</v>
      </c>
    </row>
    <row r="170" spans="1:12" s="2" customFormat="1" ht="10.5">
      <c r="A170" s="26" t="s">
        <v>382</v>
      </c>
      <c r="B170" s="25" t="s">
        <v>354</v>
      </c>
      <c r="C170" s="1" t="s">
        <v>345</v>
      </c>
      <c r="D170" s="40">
        <v>0.21</v>
      </c>
      <c r="E170" s="34">
        <v>0.21</v>
      </c>
      <c r="F170" s="7">
        <v>0.165</v>
      </c>
      <c r="G170" s="7">
        <v>0.164</v>
      </c>
      <c r="H170" s="7">
        <v>0.165</v>
      </c>
      <c r="I170" s="34">
        <v>0.16</v>
      </c>
      <c r="J170" s="7">
        <v>0.162</v>
      </c>
      <c r="K170" s="7">
        <v>0.158</v>
      </c>
      <c r="L170" s="34">
        <v>0.16</v>
      </c>
    </row>
    <row r="171" spans="1:12" s="2" customFormat="1" ht="21">
      <c r="A171" s="26" t="s">
        <v>383</v>
      </c>
      <c r="B171" s="25" t="s">
        <v>355</v>
      </c>
      <c r="C171" s="1" t="s">
        <v>345</v>
      </c>
      <c r="D171" s="7">
        <v>0.083</v>
      </c>
      <c r="E171" s="34">
        <v>0.08</v>
      </c>
      <c r="F171" s="34">
        <v>0.08</v>
      </c>
      <c r="G171" s="34">
        <v>0.08</v>
      </c>
      <c r="H171" s="34">
        <v>0.08</v>
      </c>
      <c r="I171" s="34">
        <v>0.08</v>
      </c>
      <c r="J171" s="34">
        <v>0.08</v>
      </c>
      <c r="K171" s="34">
        <v>0.08</v>
      </c>
      <c r="L171" s="34">
        <v>0.08</v>
      </c>
    </row>
    <row r="172" spans="1:12" s="2" customFormat="1" ht="25.5" customHeight="1">
      <c r="A172" s="26" t="s">
        <v>384</v>
      </c>
      <c r="B172" s="25" t="s">
        <v>356</v>
      </c>
      <c r="C172" s="1" t="s">
        <v>345</v>
      </c>
      <c r="D172" s="7">
        <v>0.094</v>
      </c>
      <c r="E172" s="7">
        <v>0.094</v>
      </c>
      <c r="F172" s="34">
        <v>0.09</v>
      </c>
      <c r="G172" s="34">
        <v>0.09</v>
      </c>
      <c r="H172" s="34">
        <v>0.09</v>
      </c>
      <c r="I172" s="34">
        <v>0.09</v>
      </c>
      <c r="J172" s="34">
        <v>0.09</v>
      </c>
      <c r="K172" s="34">
        <v>0.09</v>
      </c>
      <c r="L172" s="34">
        <v>0.09</v>
      </c>
    </row>
    <row r="173" spans="1:12" s="2" customFormat="1" ht="10.5">
      <c r="A173" s="26" t="s">
        <v>385</v>
      </c>
      <c r="B173" s="25" t="s">
        <v>357</v>
      </c>
      <c r="C173" s="1" t="s">
        <v>345</v>
      </c>
      <c r="D173" s="7">
        <v>0.478</v>
      </c>
      <c r="E173" s="7">
        <v>0.458</v>
      </c>
      <c r="F173" s="38">
        <v>0.425</v>
      </c>
      <c r="G173" s="34">
        <v>0.42</v>
      </c>
      <c r="H173" s="7">
        <v>0.425</v>
      </c>
      <c r="I173" s="7">
        <v>0.418</v>
      </c>
      <c r="J173" s="7">
        <v>0.423</v>
      </c>
      <c r="K173" s="34">
        <v>0.41</v>
      </c>
      <c r="L173" s="7">
        <v>0.415</v>
      </c>
    </row>
    <row r="174" spans="1:12" s="2" customFormat="1" ht="21">
      <c r="A174" s="26" t="s">
        <v>386</v>
      </c>
      <c r="B174" s="25" t="s">
        <v>358</v>
      </c>
      <c r="C174" s="1" t="s">
        <v>345</v>
      </c>
      <c r="D174" s="38">
        <v>0.632</v>
      </c>
      <c r="E174" s="40">
        <v>0.63</v>
      </c>
      <c r="F174" s="40">
        <v>0.58</v>
      </c>
      <c r="G174" s="40">
        <v>0.56</v>
      </c>
      <c r="H174" s="40">
        <v>0.58</v>
      </c>
      <c r="I174" s="40">
        <v>0.555</v>
      </c>
      <c r="J174" s="40">
        <v>0.57</v>
      </c>
      <c r="K174" s="40">
        <v>0.54</v>
      </c>
      <c r="L174" s="40">
        <v>0.56</v>
      </c>
    </row>
    <row r="175" spans="1:12" s="2" customFormat="1" ht="10.5">
      <c r="A175" s="26" t="s">
        <v>387</v>
      </c>
      <c r="B175" s="25" t="s">
        <v>359</v>
      </c>
      <c r="C175" s="1" t="s">
        <v>345</v>
      </c>
      <c r="D175" s="7">
        <v>0.165</v>
      </c>
      <c r="E175" s="34">
        <v>0.16</v>
      </c>
      <c r="F175" s="34">
        <v>0.16</v>
      </c>
      <c r="G175" s="7">
        <v>0.158</v>
      </c>
      <c r="H175" s="34">
        <v>0.16</v>
      </c>
      <c r="I175" s="7">
        <v>0.155</v>
      </c>
      <c r="J175" s="34">
        <v>0.158</v>
      </c>
      <c r="K175" s="34">
        <v>0.15</v>
      </c>
      <c r="L175" s="7">
        <v>0.155</v>
      </c>
    </row>
    <row r="176" spans="1:12" s="2" customFormat="1" ht="21.75" customHeight="1">
      <c r="A176" s="26" t="s">
        <v>388</v>
      </c>
      <c r="B176" s="25" t="s">
        <v>360</v>
      </c>
      <c r="C176" s="1" t="s">
        <v>345</v>
      </c>
      <c r="D176" s="34">
        <v>0.153</v>
      </c>
      <c r="E176" s="34">
        <v>0.15</v>
      </c>
      <c r="F176" s="34">
        <v>0.15</v>
      </c>
      <c r="G176" s="34">
        <v>0.15</v>
      </c>
      <c r="H176" s="34">
        <v>0.15</v>
      </c>
      <c r="I176" s="34">
        <v>0.15</v>
      </c>
      <c r="J176" s="34">
        <v>0.15</v>
      </c>
      <c r="K176" s="34">
        <v>0.15</v>
      </c>
      <c r="L176" s="34">
        <v>0.15</v>
      </c>
    </row>
    <row r="177" spans="1:12" s="2" customFormat="1" ht="10.5">
      <c r="A177" s="26" t="s">
        <v>389</v>
      </c>
      <c r="B177" s="25" t="s">
        <v>361</v>
      </c>
      <c r="C177" s="1" t="s">
        <v>345</v>
      </c>
      <c r="D177" s="7">
        <v>0.051</v>
      </c>
      <c r="E177" s="7">
        <v>0.051</v>
      </c>
      <c r="F177" s="34">
        <v>0.051</v>
      </c>
      <c r="G177" s="7">
        <v>0.051</v>
      </c>
      <c r="H177" s="7">
        <v>0.051</v>
      </c>
      <c r="I177" s="7">
        <v>0.051</v>
      </c>
      <c r="J177" s="7">
        <v>0.051</v>
      </c>
      <c r="K177" s="7">
        <v>0.051</v>
      </c>
      <c r="L177" s="7">
        <v>0.051</v>
      </c>
    </row>
    <row r="178" spans="1:12" s="2" customFormat="1" ht="10.5">
      <c r="A178" s="26" t="s">
        <v>390</v>
      </c>
      <c r="B178" s="25" t="s">
        <v>362</v>
      </c>
      <c r="C178" s="1" t="s">
        <v>345</v>
      </c>
      <c r="D178" s="34">
        <v>0.04</v>
      </c>
      <c r="E178" s="7">
        <v>0.035</v>
      </c>
      <c r="F178" s="7">
        <v>0.035</v>
      </c>
      <c r="G178" s="7">
        <v>0.035</v>
      </c>
      <c r="H178" s="7">
        <v>0.035</v>
      </c>
      <c r="I178" s="7">
        <v>0.035</v>
      </c>
      <c r="J178" s="7">
        <v>0.035</v>
      </c>
      <c r="K178" s="7">
        <v>0.035</v>
      </c>
      <c r="L178" s="7">
        <v>0.035</v>
      </c>
    </row>
    <row r="179" spans="1:12" s="2" customFormat="1" ht="10.5">
      <c r="A179" s="26" t="s">
        <v>391</v>
      </c>
      <c r="B179" s="25" t="s">
        <v>363</v>
      </c>
      <c r="C179" s="1" t="s">
        <v>345</v>
      </c>
      <c r="D179" s="7">
        <v>0.031</v>
      </c>
      <c r="E179" s="7">
        <v>0.031</v>
      </c>
      <c r="F179" s="7">
        <v>0.031</v>
      </c>
      <c r="G179" s="7">
        <v>0.031</v>
      </c>
      <c r="H179" s="7">
        <v>0.031</v>
      </c>
      <c r="I179" s="7">
        <v>0.028</v>
      </c>
      <c r="J179" s="7">
        <v>0.028</v>
      </c>
      <c r="K179" s="7">
        <v>0.026</v>
      </c>
      <c r="L179" s="7">
        <v>0.026</v>
      </c>
    </row>
    <row r="180" spans="1:12" s="2" customFormat="1" ht="10.5">
      <c r="A180" s="26" t="s">
        <v>392</v>
      </c>
      <c r="B180" s="25" t="s">
        <v>364</v>
      </c>
      <c r="C180" s="1" t="s">
        <v>345</v>
      </c>
      <c r="D180" s="34">
        <v>0.01</v>
      </c>
      <c r="E180" s="34">
        <v>0.01</v>
      </c>
      <c r="F180" s="34">
        <v>0.01</v>
      </c>
      <c r="G180" s="34">
        <v>0.01</v>
      </c>
      <c r="H180" s="34">
        <v>0.01</v>
      </c>
      <c r="I180" s="34">
        <v>0.01</v>
      </c>
      <c r="J180" s="34">
        <v>0.01</v>
      </c>
      <c r="K180" s="34">
        <v>0.01</v>
      </c>
      <c r="L180" s="34">
        <v>0.01</v>
      </c>
    </row>
    <row r="181" spans="1:12" s="2" customFormat="1" ht="21">
      <c r="A181" s="26" t="s">
        <v>393</v>
      </c>
      <c r="B181" s="25" t="s">
        <v>365</v>
      </c>
      <c r="C181" s="1" t="s">
        <v>345</v>
      </c>
      <c r="D181" s="34">
        <v>0.06</v>
      </c>
      <c r="E181" s="34">
        <v>0.06</v>
      </c>
      <c r="F181" s="34">
        <v>0.06</v>
      </c>
      <c r="G181" s="34">
        <v>0.06</v>
      </c>
      <c r="H181" s="34">
        <v>0.06</v>
      </c>
      <c r="I181" s="34">
        <v>0.06</v>
      </c>
      <c r="J181" s="34">
        <v>0.06</v>
      </c>
      <c r="K181" s="34">
        <v>0.06</v>
      </c>
      <c r="L181" s="34">
        <v>0.06</v>
      </c>
    </row>
    <row r="182" spans="1:12" s="2" customFormat="1" ht="21">
      <c r="A182" s="26" t="s">
        <v>394</v>
      </c>
      <c r="B182" s="25" t="s">
        <v>366</v>
      </c>
      <c r="C182" s="1" t="s">
        <v>345</v>
      </c>
      <c r="D182" s="40">
        <v>0.17</v>
      </c>
      <c r="E182" s="38">
        <v>0.163</v>
      </c>
      <c r="F182" s="38">
        <v>0.163</v>
      </c>
      <c r="G182" s="34">
        <v>0.16</v>
      </c>
      <c r="H182" s="7">
        <v>0.163</v>
      </c>
      <c r="I182" s="34">
        <v>0.16</v>
      </c>
      <c r="J182" s="7">
        <v>0.163</v>
      </c>
      <c r="K182" s="7">
        <v>0.158</v>
      </c>
      <c r="L182" s="34">
        <v>0.16</v>
      </c>
    </row>
    <row r="183" spans="1:12" s="2" customFormat="1" ht="10.5">
      <c r="A183" s="26" t="s">
        <v>395</v>
      </c>
      <c r="B183" s="25" t="s">
        <v>240</v>
      </c>
      <c r="C183" s="1" t="s">
        <v>345</v>
      </c>
      <c r="D183" s="38">
        <v>0.259</v>
      </c>
      <c r="E183" s="38">
        <v>0.254</v>
      </c>
      <c r="F183" s="38">
        <v>0.254</v>
      </c>
      <c r="G183" s="34">
        <v>0.25</v>
      </c>
      <c r="H183" s="7">
        <v>0.254</v>
      </c>
      <c r="I183" s="34">
        <v>0.248</v>
      </c>
      <c r="J183" s="34">
        <v>0.25</v>
      </c>
      <c r="K183" s="34">
        <v>0.248</v>
      </c>
      <c r="L183" s="34">
        <v>0.25</v>
      </c>
    </row>
    <row r="184" spans="1:12" s="2" customFormat="1" ht="9.75" customHeight="1">
      <c r="A184" s="26" t="s">
        <v>396</v>
      </c>
      <c r="B184" s="25" t="s">
        <v>367</v>
      </c>
      <c r="C184" s="1" t="s">
        <v>345</v>
      </c>
      <c r="D184" s="38">
        <v>0.188</v>
      </c>
      <c r="E184" s="38">
        <v>0.183</v>
      </c>
      <c r="F184" s="38">
        <v>0.183</v>
      </c>
      <c r="G184" s="34">
        <v>0.18</v>
      </c>
      <c r="H184" s="7">
        <v>0.183</v>
      </c>
      <c r="I184" s="34">
        <v>0.178</v>
      </c>
      <c r="J184" s="34">
        <v>0.18</v>
      </c>
      <c r="K184" s="34">
        <v>0.178</v>
      </c>
      <c r="L184" s="34">
        <v>0.18</v>
      </c>
    </row>
    <row r="185" spans="1:12" s="2" customFormat="1" ht="21">
      <c r="A185" s="26" t="s">
        <v>397</v>
      </c>
      <c r="B185" s="25" t="s">
        <v>368</v>
      </c>
      <c r="C185" s="1" t="s">
        <v>345</v>
      </c>
      <c r="D185" s="7">
        <v>0.086</v>
      </c>
      <c r="E185" s="7">
        <v>0.086</v>
      </c>
      <c r="F185" s="7">
        <v>0.086</v>
      </c>
      <c r="G185" s="7">
        <v>0.086</v>
      </c>
      <c r="H185" s="7">
        <v>0.086</v>
      </c>
      <c r="I185" s="7">
        <v>0.086</v>
      </c>
      <c r="J185" s="7">
        <v>0.086</v>
      </c>
      <c r="K185" s="7">
        <v>0.086</v>
      </c>
      <c r="L185" s="7">
        <v>0.086</v>
      </c>
    </row>
    <row r="186" spans="1:12" s="2" customFormat="1" ht="10.5">
      <c r="A186" s="26" t="s">
        <v>398</v>
      </c>
      <c r="B186" s="25" t="s">
        <v>369</v>
      </c>
      <c r="C186" s="1" t="s">
        <v>345</v>
      </c>
      <c r="D186" s="7">
        <v>1.947</v>
      </c>
      <c r="E186" s="7">
        <v>1.951</v>
      </c>
      <c r="F186" s="7">
        <v>1.735</v>
      </c>
      <c r="G186" s="7">
        <v>1.694</v>
      </c>
      <c r="H186" s="7">
        <v>1.699</v>
      </c>
      <c r="I186" s="7">
        <v>1.662</v>
      </c>
      <c r="J186" s="7">
        <v>1.685</v>
      </c>
      <c r="K186" s="7">
        <v>1.654</v>
      </c>
      <c r="L186" s="7">
        <v>1.677</v>
      </c>
    </row>
    <row r="187" spans="1:12" s="2" customFormat="1" ht="21">
      <c r="A187" s="26" t="s">
        <v>266</v>
      </c>
      <c r="B187" s="24" t="s">
        <v>370</v>
      </c>
      <c r="C187" s="1" t="s">
        <v>345</v>
      </c>
      <c r="D187" s="34">
        <f aca="true" t="shared" si="6" ref="D187:L187">D188+D189+D190</f>
        <v>1.018</v>
      </c>
      <c r="E187" s="34">
        <f t="shared" si="6"/>
        <v>1.063</v>
      </c>
      <c r="F187" s="34">
        <f t="shared" si="6"/>
        <v>0.977</v>
      </c>
      <c r="G187" s="34">
        <f t="shared" si="6"/>
        <v>0.9650000000000001</v>
      </c>
      <c r="H187" s="34">
        <f t="shared" si="6"/>
        <v>0.9510000000000001</v>
      </c>
      <c r="I187" s="34">
        <f t="shared" si="6"/>
        <v>0.948</v>
      </c>
      <c r="J187" s="34">
        <f t="shared" si="6"/>
        <v>0.9359999999999999</v>
      </c>
      <c r="K187" s="34">
        <f t="shared" si="6"/>
        <v>0.935</v>
      </c>
      <c r="L187" s="34">
        <f t="shared" si="6"/>
        <v>0.921</v>
      </c>
    </row>
    <row r="188" spans="1:12" s="2" customFormat="1" ht="21">
      <c r="A188" s="26" t="s">
        <v>399</v>
      </c>
      <c r="B188" s="25" t="s">
        <v>371</v>
      </c>
      <c r="C188" s="1" t="s">
        <v>345</v>
      </c>
      <c r="D188" s="7">
        <v>0.368</v>
      </c>
      <c r="E188" s="7">
        <v>0.391</v>
      </c>
      <c r="F188" s="7">
        <v>0.412</v>
      </c>
      <c r="G188" s="34">
        <v>0.39</v>
      </c>
      <c r="H188" s="34">
        <v>0.4</v>
      </c>
      <c r="I188" s="34">
        <v>0.39</v>
      </c>
      <c r="J188" s="7">
        <v>0.398</v>
      </c>
      <c r="K188" s="34">
        <v>0.387</v>
      </c>
      <c r="L188" s="7">
        <v>0.395</v>
      </c>
    </row>
    <row r="189" spans="1:12" s="2" customFormat="1" ht="21">
      <c r="A189" s="37" t="s">
        <v>400</v>
      </c>
      <c r="B189" s="25" t="s">
        <v>372</v>
      </c>
      <c r="C189" s="8" t="s">
        <v>345</v>
      </c>
      <c r="D189" s="7">
        <v>0.036</v>
      </c>
      <c r="E189" s="7">
        <v>0.041</v>
      </c>
      <c r="F189" s="7">
        <v>0.045</v>
      </c>
      <c r="G189" s="7">
        <v>0.045</v>
      </c>
      <c r="H189" s="7">
        <v>0.041</v>
      </c>
      <c r="I189" s="34">
        <v>0.04</v>
      </c>
      <c r="J189" s="7">
        <v>0.038</v>
      </c>
      <c r="K189" s="7">
        <v>0.038</v>
      </c>
      <c r="L189" s="7">
        <v>0.036</v>
      </c>
    </row>
    <row r="190" spans="1:12" s="2" customFormat="1" ht="21">
      <c r="A190" s="26" t="s">
        <v>401</v>
      </c>
      <c r="B190" s="25" t="s">
        <v>373</v>
      </c>
      <c r="C190" s="1" t="s">
        <v>345</v>
      </c>
      <c r="D190" s="7">
        <v>0.614</v>
      </c>
      <c r="E190" s="34">
        <v>0.631</v>
      </c>
      <c r="F190" s="34">
        <v>0.52</v>
      </c>
      <c r="G190" s="34">
        <v>0.53</v>
      </c>
      <c r="H190" s="34">
        <v>0.51</v>
      </c>
      <c r="I190" s="34">
        <v>0.518</v>
      </c>
      <c r="J190" s="34">
        <v>0.5</v>
      </c>
      <c r="K190" s="34">
        <v>0.51</v>
      </c>
      <c r="L190" s="34">
        <v>0.49</v>
      </c>
    </row>
    <row r="191" spans="1:12" s="2" customFormat="1" ht="21">
      <c r="A191" s="18" t="s">
        <v>268</v>
      </c>
      <c r="B191" s="12" t="s">
        <v>264</v>
      </c>
      <c r="C191" s="7" t="s">
        <v>265</v>
      </c>
      <c r="D191" s="33">
        <v>29890.3</v>
      </c>
      <c r="E191" s="7">
        <v>33751.1</v>
      </c>
      <c r="F191" s="33">
        <v>38980</v>
      </c>
      <c r="G191" s="33">
        <f>F191*G192%</f>
        <v>41786.560000000005</v>
      </c>
      <c r="H191" s="33">
        <f>F191*H192%</f>
        <v>42098.4</v>
      </c>
      <c r="I191" s="33">
        <f>G191*I192%</f>
        <v>44962.33856</v>
      </c>
      <c r="J191" s="33">
        <f>H191*J192%</f>
        <v>45592.5672</v>
      </c>
      <c r="K191" s="33">
        <f>I191*K192%</f>
        <v>48199.62693632</v>
      </c>
      <c r="L191" s="33">
        <f>J191*L192%</f>
        <v>49467.935412</v>
      </c>
    </row>
    <row r="192" spans="1:12" s="2" customFormat="1" ht="21">
      <c r="A192" s="18" t="s">
        <v>270</v>
      </c>
      <c r="B192" s="12" t="s">
        <v>267</v>
      </c>
      <c r="C192" s="7" t="s">
        <v>141</v>
      </c>
      <c r="D192" s="7">
        <v>111.6</v>
      </c>
      <c r="E192" s="7">
        <v>112.9</v>
      </c>
      <c r="F192" s="33">
        <f>F191/E191%</f>
        <v>115.49253209525024</v>
      </c>
      <c r="G192" s="7">
        <v>107.2</v>
      </c>
      <c r="H192" s="33">
        <v>108</v>
      </c>
      <c r="I192" s="7">
        <v>107.6</v>
      </c>
      <c r="J192" s="7">
        <v>108.3</v>
      </c>
      <c r="K192" s="7">
        <v>107.2</v>
      </c>
      <c r="L192" s="7">
        <v>108.5</v>
      </c>
    </row>
    <row r="193" spans="1:12" s="2" customFormat="1" ht="42" customHeight="1">
      <c r="A193" s="18" t="s">
        <v>272</v>
      </c>
      <c r="B193" s="39" t="s">
        <v>269</v>
      </c>
      <c r="C193" s="7" t="s">
        <v>265</v>
      </c>
      <c r="D193" s="7">
        <v>25099.4</v>
      </c>
      <c r="E193" s="7">
        <v>26630.5</v>
      </c>
      <c r="F193" s="7">
        <v>29364.6</v>
      </c>
      <c r="G193" s="33">
        <f>F193*G194%</f>
        <v>31332.028199999997</v>
      </c>
      <c r="H193" s="33">
        <f>F193*H194%</f>
        <v>31537.5804</v>
      </c>
      <c r="I193" s="33">
        <f>G193*I194%</f>
        <v>33274.6139484</v>
      </c>
      <c r="J193" s="33">
        <f>H193*J194%</f>
        <v>34029.049251599994</v>
      </c>
      <c r="K193" s="33">
        <f>I193*K194%</f>
        <v>35437.463855046</v>
      </c>
      <c r="L193" s="33">
        <f>J193*L194%</f>
        <v>36887.48938873439</v>
      </c>
    </row>
    <row r="194" spans="1:12" s="2" customFormat="1" ht="30.75" customHeight="1">
      <c r="A194" s="18" t="s">
        <v>274</v>
      </c>
      <c r="B194" s="39" t="s">
        <v>271</v>
      </c>
      <c r="C194" s="7" t="s">
        <v>141</v>
      </c>
      <c r="D194" s="7">
        <v>109</v>
      </c>
      <c r="E194" s="7">
        <v>106.1</v>
      </c>
      <c r="F194" s="7">
        <v>110.3</v>
      </c>
      <c r="G194" s="7">
        <v>106.7</v>
      </c>
      <c r="H194" s="7">
        <v>107.4</v>
      </c>
      <c r="I194" s="7">
        <v>106.2</v>
      </c>
      <c r="J194" s="7">
        <v>107.9</v>
      </c>
      <c r="K194" s="7">
        <v>106.5</v>
      </c>
      <c r="L194" s="7">
        <v>108.4</v>
      </c>
    </row>
    <row r="195" spans="1:12" s="2" customFormat="1" ht="10.5">
      <c r="A195" s="18" t="s">
        <v>276</v>
      </c>
      <c r="B195" s="11" t="s">
        <v>273</v>
      </c>
      <c r="C195" s="7" t="s">
        <v>141</v>
      </c>
      <c r="D195" s="7">
        <v>104.1</v>
      </c>
      <c r="E195" s="7">
        <v>98.9</v>
      </c>
      <c r="F195" s="7">
        <v>103.1</v>
      </c>
      <c r="G195" s="7">
        <v>102.1</v>
      </c>
      <c r="H195" s="7">
        <v>102.7</v>
      </c>
      <c r="I195" s="7">
        <v>102.3</v>
      </c>
      <c r="J195" s="7">
        <v>102.6</v>
      </c>
      <c r="K195" s="7">
        <v>102.4</v>
      </c>
      <c r="L195" s="7">
        <v>102.6</v>
      </c>
    </row>
    <row r="196" spans="1:12" s="2" customFormat="1" ht="10.5">
      <c r="A196" s="18" t="s">
        <v>278</v>
      </c>
      <c r="B196" s="11" t="s">
        <v>275</v>
      </c>
      <c r="C196" s="7" t="s">
        <v>58</v>
      </c>
      <c r="D196" s="7">
        <v>102.5</v>
      </c>
      <c r="E196" s="7">
        <v>102.8</v>
      </c>
      <c r="F196" s="33">
        <v>103</v>
      </c>
      <c r="G196" s="7">
        <v>103.2</v>
      </c>
      <c r="H196" s="7">
        <v>103.8</v>
      </c>
      <c r="I196" s="7">
        <v>103.6</v>
      </c>
      <c r="J196" s="7">
        <v>104</v>
      </c>
      <c r="K196" s="7">
        <v>104.1</v>
      </c>
      <c r="L196" s="7">
        <v>104.4</v>
      </c>
    </row>
    <row r="197" spans="1:12" s="2" customFormat="1" ht="10.5">
      <c r="A197" s="18" t="s">
        <v>280</v>
      </c>
      <c r="B197" s="11" t="s">
        <v>277</v>
      </c>
      <c r="C197" s="7" t="s">
        <v>294</v>
      </c>
      <c r="D197" s="7">
        <v>2.9</v>
      </c>
      <c r="E197" s="7">
        <v>2.8</v>
      </c>
      <c r="F197" s="33">
        <v>3</v>
      </c>
      <c r="G197" s="7">
        <v>3.1</v>
      </c>
      <c r="H197" s="33">
        <v>3</v>
      </c>
      <c r="I197" s="33">
        <v>3</v>
      </c>
      <c r="J197" s="7">
        <v>2.9</v>
      </c>
      <c r="K197" s="33">
        <v>3</v>
      </c>
      <c r="L197" s="33">
        <v>2.9</v>
      </c>
    </row>
    <row r="198" spans="1:12" s="2" customFormat="1" ht="10.5">
      <c r="A198" s="18" t="s">
        <v>282</v>
      </c>
      <c r="B198" s="11" t="s">
        <v>279</v>
      </c>
      <c r="C198" s="7" t="s">
        <v>193</v>
      </c>
      <c r="D198" s="7">
        <v>0.65</v>
      </c>
      <c r="E198" s="7">
        <v>0.74</v>
      </c>
      <c r="F198" s="42">
        <f>F200/F162*100</f>
        <v>0.8673862760215882</v>
      </c>
      <c r="G198" s="42">
        <f aca="true" t="shared" si="7" ref="G198:L198">G200/G162*100</f>
        <v>0.8802816901408449</v>
      </c>
      <c r="H198" s="42">
        <f t="shared" si="7"/>
        <v>0.7993760967050108</v>
      </c>
      <c r="I198" s="42">
        <f t="shared" si="7"/>
        <v>0.7927070947284978</v>
      </c>
      <c r="J198" s="42">
        <f t="shared" si="7"/>
        <v>0.7493591007690791</v>
      </c>
      <c r="K198" s="42">
        <f t="shared" si="7"/>
        <v>0.762592815572948</v>
      </c>
      <c r="L198" s="42">
        <f t="shared" si="7"/>
        <v>0.7174172977281785</v>
      </c>
    </row>
    <row r="199" spans="1:12" s="2" customFormat="1" ht="10.5">
      <c r="A199" s="18" t="s">
        <v>284</v>
      </c>
      <c r="B199" s="11" t="s">
        <v>281</v>
      </c>
      <c r="C199" s="7" t="s">
        <v>51</v>
      </c>
      <c r="D199" s="7">
        <v>0.173</v>
      </c>
      <c r="E199" s="7">
        <v>0.165</v>
      </c>
      <c r="F199" s="34">
        <v>0.17</v>
      </c>
      <c r="G199" s="34">
        <v>0.173</v>
      </c>
      <c r="H199" s="7">
        <v>0.168</v>
      </c>
      <c r="I199" s="34">
        <v>0.17</v>
      </c>
      <c r="J199" s="7">
        <v>0.163</v>
      </c>
      <c r="K199" s="7">
        <v>0.165</v>
      </c>
      <c r="L199" s="34">
        <v>0.16</v>
      </c>
    </row>
    <row r="200" spans="1:12" s="2" customFormat="1" ht="30" customHeight="1">
      <c r="A200" s="18" t="s">
        <v>286</v>
      </c>
      <c r="B200" s="12" t="s">
        <v>283</v>
      </c>
      <c r="C200" s="7" t="s">
        <v>51</v>
      </c>
      <c r="D200" s="7">
        <v>0.036</v>
      </c>
      <c r="E200" s="7">
        <v>0.041</v>
      </c>
      <c r="F200" s="7">
        <v>0.045</v>
      </c>
      <c r="G200" s="7">
        <v>0.045</v>
      </c>
      <c r="H200" s="7">
        <v>0.041</v>
      </c>
      <c r="I200" s="34">
        <v>0.04</v>
      </c>
      <c r="J200" s="7">
        <v>0.038</v>
      </c>
      <c r="K200" s="7">
        <v>0.038</v>
      </c>
      <c r="L200" s="7">
        <v>0.036</v>
      </c>
    </row>
    <row r="201" spans="1:12" s="2" customFormat="1" ht="10.5">
      <c r="A201" s="18" t="s">
        <v>402</v>
      </c>
      <c r="B201" s="11" t="s">
        <v>285</v>
      </c>
      <c r="C201" s="7" t="s">
        <v>289</v>
      </c>
      <c r="D201" s="7">
        <v>405.7</v>
      </c>
      <c r="E201" s="7">
        <v>445.2</v>
      </c>
      <c r="F201" s="33">
        <v>496</v>
      </c>
      <c r="G201" s="7">
        <v>531.7</v>
      </c>
      <c r="H201" s="7">
        <v>536.2</v>
      </c>
      <c r="I201" s="7">
        <v>573.2</v>
      </c>
      <c r="J201" s="7">
        <v>581.2</v>
      </c>
      <c r="K201" s="33">
        <v>615</v>
      </c>
      <c r="L201" s="7">
        <v>630.6</v>
      </c>
    </row>
    <row r="202" spans="1:12" s="2" customFormat="1" ht="10.5">
      <c r="A202" s="18" t="s">
        <v>403</v>
      </c>
      <c r="B202" s="11" t="s">
        <v>300</v>
      </c>
      <c r="C202" s="7" t="s">
        <v>141</v>
      </c>
      <c r="D202" s="7">
        <v>109.2</v>
      </c>
      <c r="E202" s="7">
        <v>103.8</v>
      </c>
      <c r="F202" s="33">
        <f>F201/E201%</f>
        <v>111.41060197663971</v>
      </c>
      <c r="G202" s="33">
        <f>G201/F201%</f>
        <v>107.1975806451613</v>
      </c>
      <c r="H202" s="33">
        <f>H201/F201%</f>
        <v>108.10483870967742</v>
      </c>
      <c r="I202" s="33">
        <f>I201/G201%</f>
        <v>107.8051532819259</v>
      </c>
      <c r="J202" s="33">
        <f>J201/H201%</f>
        <v>108.39239089891832</v>
      </c>
      <c r="K202" s="33">
        <f>K201/I201%</f>
        <v>107.2923935799023</v>
      </c>
      <c r="L202" s="33">
        <f>L201/J201%</f>
        <v>108.49965588437715</v>
      </c>
    </row>
    <row r="203" spans="1:12" s="2" customFormat="1" ht="12.75">
      <c r="A203" s="48" t="s">
        <v>305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</row>
    <row r="204" spans="1:12" s="3" customFormat="1" ht="12.75">
      <c r="A204" s="46" t="s">
        <v>288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</row>
  </sheetData>
  <sheetProtection/>
  <mergeCells count="11">
    <mergeCell ref="E6:E8"/>
    <mergeCell ref="D6:D8"/>
    <mergeCell ref="A204:L204"/>
    <mergeCell ref="A203:L203"/>
    <mergeCell ref="I2:L3"/>
    <mergeCell ref="A4:L4"/>
    <mergeCell ref="G6:H6"/>
    <mergeCell ref="I6:J6"/>
    <mergeCell ref="G5:L5"/>
    <mergeCell ref="K6:L6"/>
    <mergeCell ref="F6:F8"/>
  </mergeCells>
  <printOptions/>
  <pageMargins left="0" right="0" top="0.7874015748031497" bottom="0.7874015748031497" header="0.1968503937007874" footer="0.1968503937007874"/>
  <pageSetup horizontalDpi="600" verticalDpi="600" orientation="landscape" paperSize="9" scale="1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mio1</cp:lastModifiedBy>
  <cp:lastPrinted>2023-10-19T11:55:07Z</cp:lastPrinted>
  <dcterms:created xsi:type="dcterms:W3CDTF">2018-10-15T12:06:40Z</dcterms:created>
  <dcterms:modified xsi:type="dcterms:W3CDTF">2023-11-08T13:13:34Z</dcterms:modified>
  <cp:category/>
  <cp:version/>
  <cp:contentType/>
  <cp:contentStatus/>
</cp:coreProperties>
</file>