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9.2024" sheetId="29" r:id="rId1"/>
  </sheets>
  <definedNames>
    <definedName name="_xlnm._FilterDatabase" localSheetId="0" hidden="1">'01.09.2024'!$B$1:$B$189</definedName>
    <definedName name="_xlnm.Print_Area" localSheetId="0">'01.09.2024'!$A$1:$F$171</definedName>
  </definedNames>
  <calcPr calcId="125725"/>
</workbook>
</file>

<file path=xl/calcChain.xml><?xml version="1.0" encoding="utf-8"?>
<calcChain xmlns="http://schemas.openxmlformats.org/spreadsheetml/2006/main">
  <c r="C61" i="29"/>
  <c r="B42"/>
  <c r="C51"/>
  <c r="B51"/>
  <c r="E54"/>
  <c r="C36"/>
  <c r="B36"/>
  <c r="E38"/>
  <c r="C105"/>
  <c r="C82"/>
  <c r="E80"/>
  <c r="F80"/>
  <c r="E81"/>
  <c r="F81"/>
  <c r="C64"/>
  <c r="D105"/>
  <c r="C99" l="1"/>
  <c r="B105"/>
  <c r="B99" s="1"/>
  <c r="D99"/>
  <c r="D82"/>
  <c r="D61" s="1"/>
  <c r="B82"/>
  <c r="B61" s="1"/>
  <c r="D64"/>
  <c r="D42"/>
  <c r="D8"/>
  <c r="E121" l="1"/>
  <c r="F121"/>
  <c r="E87"/>
  <c r="F87"/>
  <c r="F133"/>
  <c r="F134"/>
  <c r="E133"/>
  <c r="E134"/>
  <c r="F106"/>
  <c r="E106"/>
  <c r="F85"/>
  <c r="E85"/>
  <c r="F27"/>
  <c r="F28"/>
  <c r="E27"/>
  <c r="E28"/>
  <c r="F47"/>
  <c r="E47"/>
  <c r="F76"/>
  <c r="F77"/>
  <c r="F78"/>
  <c r="F79"/>
  <c r="E76"/>
  <c r="E77"/>
  <c r="E78"/>
  <c r="E79"/>
  <c r="F94"/>
  <c r="E94"/>
  <c r="F68"/>
  <c r="F69"/>
  <c r="E69"/>
  <c r="E68"/>
  <c r="D144"/>
  <c r="D129"/>
  <c r="C42"/>
  <c r="F46"/>
  <c r="E46"/>
  <c r="E43"/>
  <c r="F43"/>
  <c r="F38"/>
  <c r="E96"/>
  <c r="F96"/>
  <c r="B25"/>
  <c r="C25"/>
  <c r="E49"/>
  <c r="F49"/>
  <c r="D25"/>
  <c r="C132"/>
  <c r="B132"/>
  <c r="B122"/>
  <c r="B161"/>
  <c r="C6"/>
  <c r="F54"/>
  <c r="D51"/>
  <c r="B8" l="1"/>
  <c r="C8"/>
  <c r="C122"/>
  <c r="F95"/>
  <c r="E95"/>
  <c r="C161"/>
  <c r="D122"/>
  <c r="E89"/>
  <c r="C141"/>
  <c r="D150"/>
  <c r="D36"/>
  <c r="C39"/>
  <c r="D39"/>
  <c r="B39"/>
  <c r="C58"/>
  <c r="D58"/>
  <c r="B58"/>
  <c r="C129"/>
  <c r="B129"/>
  <c r="C30"/>
  <c r="B64" l="1"/>
  <c r="F71"/>
  <c r="C144"/>
  <c r="D132" l="1"/>
  <c r="C150"/>
  <c r="C168" s="1"/>
  <c r="B150"/>
  <c r="B144"/>
  <c r="D9"/>
  <c r="E130"/>
  <c r="D161"/>
  <c r="B168" l="1"/>
  <c r="D127"/>
  <c r="D30"/>
  <c r="D23"/>
  <c r="D19"/>
  <c r="D14"/>
  <c r="D6"/>
  <c r="E125"/>
  <c r="E126"/>
  <c r="E128"/>
  <c r="D29" l="1"/>
  <c r="D5"/>
  <c r="F118"/>
  <c r="E118"/>
  <c r="B30"/>
  <c r="E71"/>
  <c r="B29" l="1"/>
  <c r="D4"/>
  <c r="D55" s="1"/>
  <c r="F48"/>
  <c r="E48"/>
  <c r="E72"/>
  <c r="F72"/>
  <c r="E73"/>
  <c r="F73"/>
  <c r="E74"/>
  <c r="F74"/>
  <c r="E75"/>
  <c r="F75"/>
  <c r="E101"/>
  <c r="F101"/>
  <c r="E102"/>
  <c r="F102"/>
  <c r="E103"/>
  <c r="F103"/>
  <c r="E117"/>
  <c r="F117"/>
  <c r="F124"/>
  <c r="E124"/>
  <c r="E122" s="1"/>
  <c r="E100"/>
  <c r="F100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2"/>
  <c r="F92"/>
  <c r="C127"/>
  <c r="B6"/>
  <c r="D57"/>
  <c r="F167"/>
  <c r="E167"/>
  <c r="F166"/>
  <c r="E166"/>
  <c r="F165"/>
  <c r="E165"/>
  <c r="F164"/>
  <c r="E164"/>
  <c r="F163"/>
  <c r="E163"/>
  <c r="F162"/>
  <c r="E162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49"/>
  <c r="E149"/>
  <c r="F148"/>
  <c r="E148"/>
  <c r="F147"/>
  <c r="E147"/>
  <c r="F146"/>
  <c r="E146"/>
  <c r="F145"/>
  <c r="E145"/>
  <c r="F143"/>
  <c r="E143"/>
  <c r="F142"/>
  <c r="E142"/>
  <c r="B141"/>
  <c r="F140"/>
  <c r="E140"/>
  <c r="F139"/>
  <c r="E139"/>
  <c r="E138"/>
  <c r="F135"/>
  <c r="E135"/>
  <c r="F131"/>
  <c r="E131"/>
  <c r="F130"/>
  <c r="F128"/>
  <c r="B127"/>
  <c r="F126"/>
  <c r="F125"/>
  <c r="F120"/>
  <c r="E120"/>
  <c r="F119"/>
  <c r="E119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4"/>
  <c r="E104"/>
  <c r="F93"/>
  <c r="E93"/>
  <c r="F91"/>
  <c r="E91"/>
  <c r="F90"/>
  <c r="E90"/>
  <c r="F88"/>
  <c r="E88"/>
  <c r="F86"/>
  <c r="E86"/>
  <c r="F84"/>
  <c r="E84"/>
  <c r="F83"/>
  <c r="E83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127" l="1"/>
  <c r="E39"/>
  <c r="E58"/>
  <c r="C5"/>
  <c r="F122"/>
  <c r="F39"/>
  <c r="F58"/>
  <c r="C57"/>
  <c r="C56" s="1"/>
  <c r="E129"/>
  <c r="D56"/>
  <c r="D136" s="1"/>
  <c r="E23"/>
  <c r="B57"/>
  <c r="B56" s="1"/>
  <c r="F6"/>
  <c r="E64"/>
  <c r="E62" s="1"/>
  <c r="E144"/>
  <c r="F64"/>
  <c r="F62" s="1"/>
  <c r="F132"/>
  <c r="E6"/>
  <c r="F129"/>
  <c r="E8"/>
  <c r="E51"/>
  <c r="F105"/>
  <c r="F99" s="1"/>
  <c r="F161"/>
  <c r="F150"/>
  <c r="F144"/>
  <c r="F51"/>
  <c r="F19"/>
  <c r="E132"/>
  <c r="E105"/>
  <c r="E99" s="1"/>
  <c r="F82"/>
  <c r="E82"/>
  <c r="E161"/>
  <c r="E150"/>
  <c r="E9"/>
  <c r="F127"/>
  <c r="E42"/>
  <c r="C29"/>
  <c r="F30"/>
  <c r="E30"/>
  <c r="E19"/>
  <c r="E14"/>
  <c r="B5"/>
  <c r="F9"/>
  <c r="F8"/>
  <c r="E141"/>
  <c r="F42"/>
  <c r="F14"/>
  <c r="F29" l="1"/>
  <c r="E29"/>
  <c r="F61"/>
  <c r="E61"/>
  <c r="E168"/>
  <c r="B4"/>
  <c r="C4"/>
  <c r="C55" s="1"/>
  <c r="E5"/>
  <c r="F5"/>
  <c r="E57"/>
  <c r="F57"/>
  <c r="B55" l="1"/>
  <c r="F55"/>
  <c r="F4"/>
  <c r="E4"/>
  <c r="F56"/>
  <c r="E56"/>
  <c r="C136"/>
  <c r="C169" s="1"/>
  <c r="E55" l="1"/>
  <c r="B136"/>
  <c r="B169" s="1"/>
  <c r="F136"/>
  <c r="E136" l="1"/>
  <c r="F141"/>
  <c r="D138"/>
  <c r="D168" s="1"/>
  <c r="F138" l="1"/>
  <c r="F168"/>
  <c r="D169"/>
</calcChain>
</file>

<file path=xl/sharedStrings.xml><?xml version="1.0" encoding="utf-8"?>
<sst xmlns="http://schemas.openxmlformats.org/spreadsheetml/2006/main" count="175" uniqueCount="172">
  <si>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</si>
  <si>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</si>
  <si>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</si>
  <si>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</si>
  <si>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</si>
  <si>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</si>
  <si>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</si>
  <si>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</si>
  <si>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</si>
  <si>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</si>
  <si>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</si>
  <si>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</si>
  <si>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</si>
  <si>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</si>
  <si>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</si>
  <si>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</si>
  <si>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</si>
  <si>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</si>
  <si>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</si>
  <si>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</si>
  <si>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</si>
  <si>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</si>
  <si>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</si>
  <si>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</si>
  <si>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</si>
  <si>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</si>
  <si>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</si>
  <si>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</si>
  <si>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</si>
  <si>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</si>
  <si>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</si>
  <si>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</si>
  <si>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</si>
  <si>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</si>
  <si>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</si>
  <si>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</si>
  <si>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</si>
  <si>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</si>
  <si>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</si>
  <si>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</si>
  <si>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</si>
  <si>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</si>
  <si>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</si>
  <si>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</si>
  <si>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</si>
  <si>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</si>
  <si>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</si>
  <si>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</si>
  <si>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</si>
  <si>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</si>
  <si>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</si>
  <si>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</si>
  <si>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</si>
  <si>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</si>
  <si>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</si>
  <si>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</si>
  <si>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</si>
  <si>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</si>
  <si>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</si>
  <si>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</si>
  <si>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</si>
  <si>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</si>
  <si>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</si>
  <si>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</si>
  <si>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</si>
  <si>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</si>
  <si>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Охрана окружающей среды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</si>
  <si>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</si>
  <si>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</si>
  <si>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</si>
  <si>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</si>
  <si>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</si>
  <si>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</si>
  <si>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</si>
  <si>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</si>
  <si>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</si>
  <si>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</si>
  <si>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</si>
  <si>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</si>
  <si>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</si>
  <si>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</si>
  <si>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</si>
  <si>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</si>
  <si>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</si>
  <si>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</si>
  <si>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</si>
  <si>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</si>
  <si>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</si>
  <si>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</si>
  <si>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</si>
  <si>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</si>
  <si>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</si>
  <si>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</si>
  <si>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</si>
  <si>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</si>
  <si>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</si>
  <si>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</si>
  <si>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</si>
  <si>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</si>
  <si>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</si>
  <si>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</si>
  <si>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</si>
  <si>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</si>
  <si>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</si>
  <si>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</si>
  <si>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</si>
  <si>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</si>
  <si>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</si>
  <si>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</si>
  <si>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</si>
  <si>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</si>
  <si>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</si>
  <si>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</si>
  <si>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</si>
  <si>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</si>
  <si>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</si>
  <si>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</si>
  <si>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</si>
  <si>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</si>
  <si>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</si>
  <si>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</si>
  <si>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</si>
  <si>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</si>
  <si>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</si>
  <si>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</si>
  <si>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</si>
  <si>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</si>
  <si>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</si>
  <si>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</si>
  <si>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</si>
  <si>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</si>
  <si>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</si>
  <si>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</si>
  <si>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</si>
  <si>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</si>
  <si>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</si>
  <si>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</si>
  <si>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</si>
  <si>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</si>
  <si>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</si>
  <si>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</si>
  <si>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</si>
  <si>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</si>
  <si>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</si>
  <si>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</si>
  <si>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</si>
  <si>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</si>
  <si>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</si>
  <si>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</si>
  <si>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</si>
  <si>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</si>
  <si>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софинансирование расходных обязательств муниципальных образований,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</si>
  <si>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</si>
  <si>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</si>
  <si>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</si>
  <si>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</si>
  <si>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</si>
  <si>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</si>
  <si>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</si>
  <si>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</si>
  <si>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</si>
  <si>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 xml:space="preserve"> - 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</si>
  <si>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</si>
  <si>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</si>
  <si>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</si>
  <si>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</si>
  <si>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</si>
  <si>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</si>
  <si>
    <t>Исполнено на 01.09.2024г.</t>
  </si>
  <si>
    <t>Исполнено на 01.09.2023г.</t>
  </si>
  <si>
    <t xml:space="preserve"> ИСПОЛНЕНИЕ БЮДЖЕТА КОМСОМОЛЬСКОГО МУНИЦИПАЛЬНОГО ОКРУГА  НА 01 СЕНТЯБРЯ 2024 г.</t>
  </si>
  <si>
    <r>
      <t>Доходы от реализации иного имущества, находящегося в собственности муниципальных округов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  </r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</si>
</sst>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0_р_."/>
  </numFmts>
  <fonts count="49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3" borderId="0"/>
    <xf numFmtId="0" fontId="15" fillId="3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3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3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3" borderId="12">
      <alignment vertical="center"/>
    </xf>
    <xf numFmtId="0" fontId="13" fillId="3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3" borderId="14">
      <alignment vertical="center"/>
    </xf>
    <xf numFmtId="4" fontId="22" fillId="4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4" borderId="11">
      <alignment horizontal="right" vertical="top" shrinkToFit="1"/>
    </xf>
    <xf numFmtId="0" fontId="15" fillId="3" borderId="16">
      <alignment vertical="center"/>
    </xf>
    <xf numFmtId="0" fontId="13" fillId="3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5" borderId="11">
      <alignment horizontal="right" vertical="top" shrinkToFit="1"/>
    </xf>
    <xf numFmtId="0" fontId="15" fillId="0" borderId="12">
      <alignment horizontal="left" vertical="center" wrapText="1"/>
    </xf>
    <xf numFmtId="10" fontId="22" fillId="5" borderId="11">
      <alignment horizontal="right" vertical="top" shrinkToFit="1"/>
    </xf>
    <xf numFmtId="0" fontId="15" fillId="0" borderId="14">
      <alignment vertical="center" wrapText="1"/>
    </xf>
    <xf numFmtId="0" fontId="13" fillId="3" borderId="12">
      <alignment horizontal="center"/>
    </xf>
    <xf numFmtId="0" fontId="19" fillId="0" borderId="17">
      <alignment horizontal="center" vertical="center" wrapText="1"/>
    </xf>
    <xf numFmtId="0" fontId="13" fillId="3" borderId="12">
      <alignment horizontal="left"/>
    </xf>
    <xf numFmtId="0" fontId="15" fillId="3" borderId="18">
      <alignment vertical="center"/>
    </xf>
    <xf numFmtId="0" fontId="13" fillId="3" borderId="14">
      <alignment horizontal="center"/>
    </xf>
    <xf numFmtId="49" fontId="21" fillId="0" borderId="19">
      <alignment horizontal="center" vertical="center" shrinkToFit="1"/>
    </xf>
    <xf numFmtId="0" fontId="13" fillId="3" borderId="14">
      <alignment horizontal="left"/>
    </xf>
    <xf numFmtId="49" fontId="23" fillId="0" borderId="19">
      <alignment horizontal="center" vertical="center" shrinkToFit="1"/>
    </xf>
    <xf numFmtId="0" fontId="15" fillId="3" borderId="20">
      <alignment vertical="center"/>
    </xf>
    <xf numFmtId="0" fontId="15" fillId="0" borderId="21">
      <alignment vertical="center"/>
    </xf>
    <xf numFmtId="0" fontId="15" fillId="3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3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27" applyNumberFormat="0" applyAlignment="0" applyProtection="0"/>
    <xf numFmtId="0" fontId="28" fillId="13" borderId="28" applyNumberFormat="0" applyAlignment="0" applyProtection="0"/>
    <xf numFmtId="0" fontId="29" fillId="13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4" borderId="33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4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</cellStyleXfs>
  <cellXfs count="84">
    <xf numFmtId="0" fontId="0" fillId="0" borderId="0" xfId="0"/>
    <xf numFmtId="0" fontId="7" fillId="18" borderId="0" xfId="0" applyFont="1" applyFill="1" applyAlignment="1">
      <alignment vertical="center"/>
    </xf>
    <xf numFmtId="4" fontId="7" fillId="18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46" fillId="0" borderId="36" xfId="67" applyNumberFormat="1" applyFont="1" applyFill="1" applyBorder="1" applyAlignment="1" applyProtection="1">
      <alignment horizontal="center" vertical="center" shrinkToFit="1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2" xfId="75" applyNumberFormat="1" applyFont="1" applyFill="1" applyBorder="1" applyAlignment="1" applyProtection="1">
      <alignment horizontal="center" vertical="center" shrinkToFit="1"/>
    </xf>
    <xf numFmtId="4" fontId="46" fillId="0" borderId="11" xfId="45" applyNumberFormat="1" applyFont="1" applyFill="1" applyBorder="1" applyAlignment="1" applyProtection="1">
      <alignment horizontal="center" vertical="top" shrinkToFit="1"/>
    </xf>
    <xf numFmtId="0" fontId="7" fillId="0" borderId="2" xfId="128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46" fillId="0" borderId="11" xfId="45" applyNumberFormat="1" applyFont="1" applyFill="1" applyBorder="1" applyAlignment="1" applyProtection="1">
      <alignment horizontal="center" vertical="center" shrinkToFit="1"/>
    </xf>
    <xf numFmtId="4" fontId="48" fillId="0" borderId="11" xfId="45" applyNumberFormat="1" applyFont="1" applyFill="1" applyBorder="1" applyAlignment="1" applyProtection="1">
      <alignment horizontal="center" vertical="top" shrinkToFi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42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" fontId="8" fillId="0" borderId="7" xfId="51" applyNumberFormat="1" applyFont="1" applyFill="1" applyBorder="1" applyAlignment="1" applyProtection="1">
      <alignment horizontal="center" vertical="center" shrinkToFit="1"/>
    </xf>
    <xf numFmtId="4" fontId="8" fillId="0" borderId="11" xfId="51" applyNumberFormat="1" applyFont="1" applyFill="1" applyAlignment="1" applyProtection="1">
      <alignment horizontal="center" vertical="center" shrinkToFit="1"/>
    </xf>
    <xf numFmtId="4" fontId="7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Alignment="1" applyProtection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/>
    </xf>
    <xf numFmtId="4" fontId="10" fillId="0" borderId="7" xfId="51" applyNumberFormat="1" applyFont="1" applyFill="1" applyBorder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4" fontId="11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Border="1" applyAlignment="1" applyProtection="1">
      <alignment horizontal="center" vertical="center" shrinkToFit="1"/>
    </xf>
    <xf numFmtId="164" fontId="7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164" fontId="8" fillId="18" borderId="2" xfId="0" applyNumberFormat="1" applyFont="1" applyFill="1" applyBorder="1" applyAlignment="1">
      <alignment horizontal="left" vertical="center"/>
    </xf>
    <xf numFmtId="164" fontId="8" fillId="18" borderId="2" xfId="0" applyNumberFormat="1" applyFont="1" applyFill="1" applyBorder="1" applyAlignment="1">
      <alignment horizontal="center" vertical="center"/>
    </xf>
    <xf numFmtId="164" fontId="8" fillId="18" borderId="2" xfId="0" applyNumberFormat="1" applyFont="1" applyFill="1" applyBorder="1" applyAlignment="1">
      <alignment horizontal="right" vertical="center"/>
    </xf>
    <xf numFmtId="0" fontId="8" fillId="18" borderId="2" xfId="0" applyFont="1" applyFill="1" applyBorder="1" applyAlignment="1">
      <alignment horizontal="left" vertical="center" wrapText="1"/>
    </xf>
    <xf numFmtId="164" fontId="8" fillId="18" borderId="2" xfId="0" applyNumberFormat="1" applyFont="1" applyFill="1" applyBorder="1" applyAlignment="1">
      <alignment horizontal="center" vertical="center" wrapText="1"/>
    </xf>
    <xf numFmtId="164" fontId="8" fillId="18" borderId="2" xfId="0" applyNumberFormat="1" applyFont="1" applyFill="1" applyBorder="1" applyAlignment="1">
      <alignment horizontal="left" vertical="center" wrapText="1"/>
    </xf>
    <xf numFmtId="0" fontId="46" fillId="0" borderId="37" xfId="31" applyNumberFormat="1" applyFont="1" applyFill="1" applyBorder="1" applyAlignment="1" applyProtection="1">
      <alignment wrapText="1"/>
    </xf>
    <xf numFmtId="0" fontId="46" fillId="0" borderId="2" xfId="31" applyNumberFormat="1" applyFont="1" applyFill="1" applyBorder="1" applyAlignment="1" applyProtection="1">
      <alignment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4" fontId="43" fillId="0" borderId="0" xfId="0" applyNumberFormat="1" applyFont="1" applyFill="1" applyAlignment="1">
      <alignment horizontal="center"/>
    </xf>
    <xf numFmtId="4" fontId="7" fillId="0" borderId="8" xfId="75" applyNumberFormat="1" applyFont="1" applyFill="1" applyBorder="1" applyAlignment="1" applyProtection="1">
      <alignment horizontal="center" vertical="center" shrinkToFit="1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45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wrapText="1"/>
    </xf>
    <xf numFmtId="0" fontId="43" fillId="0" borderId="0" xfId="0" applyFont="1" applyFill="1"/>
    <xf numFmtId="164" fontId="8" fillId="19" borderId="2" xfId="0" applyNumberFormat="1" applyFont="1" applyFill="1" applyBorder="1" applyAlignment="1">
      <alignment horizontal="left" vertical="center"/>
    </xf>
    <xf numFmtId="164" fontId="8" fillId="19" borderId="2" xfId="0" applyNumberFormat="1" applyFont="1" applyFill="1" applyBorder="1" applyAlignment="1">
      <alignment horizontal="center" vertical="center"/>
    </xf>
    <xf numFmtId="164" fontId="8" fillId="19" borderId="2" xfId="0" applyNumberFormat="1" applyFont="1" applyFill="1" applyBorder="1" applyAlignment="1">
      <alignment horizontal="right" vertical="center"/>
    </xf>
    <xf numFmtId="0" fontId="7" fillId="19" borderId="0" xfId="0" applyFont="1" applyFill="1" applyAlignment="1">
      <alignment vertical="center"/>
    </xf>
    <xf numFmtId="4" fontId="8" fillId="18" borderId="2" xfId="0" applyNumberFormat="1" applyFont="1" applyFill="1" applyBorder="1" applyAlignment="1">
      <alignment horizontal="center" vertical="center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topLeftCell="A135" zoomScale="130" zoomScaleNormal="130" zoomScaleSheetLayoutView="130" workbookViewId="0">
      <selection activeCell="D169" sqref="D169"/>
    </sheetView>
  </sheetViews>
  <sheetFormatPr defaultRowHeight="12.75"/>
  <cols>
    <col min="1" max="1" width="86.5703125" style="3" customWidth="1"/>
    <col min="2" max="2" width="19.140625" style="3" customWidth="1"/>
    <col min="3" max="3" width="18.7109375" style="3" customWidth="1"/>
    <col min="4" max="4" width="19.140625" style="78" customWidth="1"/>
    <col min="5" max="5" width="12" style="3" customWidth="1"/>
    <col min="6" max="6" width="12.85546875" style="3" customWidth="1"/>
    <col min="7" max="7" width="16.5703125" style="3" customWidth="1"/>
    <col min="8" max="8" width="9.140625" style="3"/>
    <col min="9" max="9" width="9.85546875" style="3" bestFit="1" customWidth="1"/>
    <col min="10" max="16384" width="9.140625" style="3"/>
  </cols>
  <sheetData>
    <row r="1" spans="1:6">
      <c r="A1" s="69" t="s">
        <v>170</v>
      </c>
      <c r="B1" s="69"/>
      <c r="C1" s="69"/>
      <c r="D1" s="69"/>
      <c r="E1" s="69"/>
      <c r="F1" s="69"/>
    </row>
    <row r="2" spans="1:6">
      <c r="A2" s="4"/>
      <c r="B2" s="5"/>
      <c r="C2" s="6"/>
      <c r="D2" s="72"/>
      <c r="E2" s="70" t="s">
        <v>63</v>
      </c>
      <c r="F2" s="70"/>
    </row>
    <row r="3" spans="1:6" ht="25.5">
      <c r="A3" s="7" t="s">
        <v>0</v>
      </c>
      <c r="B3" s="8" t="s">
        <v>131</v>
      </c>
      <c r="C3" s="8" t="s">
        <v>168</v>
      </c>
      <c r="D3" s="8" t="s">
        <v>169</v>
      </c>
      <c r="E3" s="8" t="s">
        <v>14</v>
      </c>
      <c r="F3" s="8" t="s">
        <v>132</v>
      </c>
    </row>
    <row r="4" spans="1:6" s="82" customFormat="1">
      <c r="A4" s="79" t="s">
        <v>12</v>
      </c>
      <c r="B4" s="80">
        <f>B5+B29</f>
        <v>159594194.49000001</v>
      </c>
      <c r="C4" s="80">
        <f>C5+C29</f>
        <v>110501838.16</v>
      </c>
      <c r="D4" s="80">
        <f>D5+D29</f>
        <v>100901581.09</v>
      </c>
      <c r="E4" s="81">
        <f t="shared" ref="E4:E52" si="0">C4/B4*100</f>
        <v>69.239259305841429</v>
      </c>
      <c r="F4" s="81">
        <f>C4/D4*100</f>
        <v>109.51447635041217</v>
      </c>
    </row>
    <row r="5" spans="1:6" s="11" customFormat="1">
      <c r="A5" s="12" t="s">
        <v>8</v>
      </c>
      <c r="B5" s="9">
        <f>B6+B9+B14+B19+B23+B25</f>
        <v>142808928</v>
      </c>
      <c r="C5" s="9">
        <f>C6+C9+C14+C19+C23+C25</f>
        <v>95393529.099999994</v>
      </c>
      <c r="D5" s="9">
        <f>D6+D9+D14+D19+D23+D25</f>
        <v>91278484.760000005</v>
      </c>
      <c r="E5" s="10">
        <f t="shared" si="0"/>
        <v>66.798014967243503</v>
      </c>
      <c r="F5" s="10">
        <f t="shared" ref="F5:F52" si="1">C5/D5*100</f>
        <v>104.50823033579024</v>
      </c>
    </row>
    <row r="6" spans="1:6" s="11" customFormat="1">
      <c r="A6" s="12" t="s">
        <v>13</v>
      </c>
      <c r="B6" s="9">
        <f>B7</f>
        <v>93241540</v>
      </c>
      <c r="C6" s="9">
        <f>C7</f>
        <v>65106705.640000001</v>
      </c>
      <c r="D6" s="9">
        <f>D7</f>
        <v>63638736.630000003</v>
      </c>
      <c r="E6" s="10">
        <f t="shared" si="0"/>
        <v>69.825858345968967</v>
      </c>
      <c r="F6" s="10">
        <f t="shared" si="1"/>
        <v>102.3067224268371</v>
      </c>
    </row>
    <row r="7" spans="1:6" s="11" customFormat="1">
      <c r="A7" s="13" t="s">
        <v>1</v>
      </c>
      <c r="B7" s="14">
        <v>93241540</v>
      </c>
      <c r="C7" s="15">
        <v>65106705.640000001</v>
      </c>
      <c r="D7" s="16">
        <v>63638736.630000003</v>
      </c>
      <c r="E7" s="10">
        <f t="shared" si="0"/>
        <v>69.825858345968967</v>
      </c>
      <c r="F7" s="10">
        <f t="shared" si="1"/>
        <v>102.3067224268371</v>
      </c>
    </row>
    <row r="8" spans="1:6" s="11" customFormat="1">
      <c r="A8" s="13" t="s">
        <v>55</v>
      </c>
      <c r="B8" s="16">
        <f>B7*45.32/63.32</f>
        <v>66735732.672141507</v>
      </c>
      <c r="C8" s="16">
        <f>C7*45.32/63.32</f>
        <v>46598798.161794066</v>
      </c>
      <c r="D8" s="16">
        <f>D7*49.22/65.22</f>
        <v>48026657.726596132</v>
      </c>
      <c r="E8" s="10">
        <f t="shared" si="0"/>
        <v>69.825858345968982</v>
      </c>
      <c r="F8" s="10">
        <f t="shared" si="1"/>
        <v>97.026943717527629</v>
      </c>
    </row>
    <row r="9" spans="1:6" s="11" customFormat="1" ht="25.5">
      <c r="A9" s="17" t="s">
        <v>56</v>
      </c>
      <c r="B9" s="9">
        <f>B10+B11+B12+B13</f>
        <v>9645600</v>
      </c>
      <c r="C9" s="9">
        <f>C10+C11+C12+C13</f>
        <v>6814327.6599999992</v>
      </c>
      <c r="D9" s="9">
        <f>SUM(D10:D13)</f>
        <v>6098822.9299999997</v>
      </c>
      <c r="E9" s="10">
        <f t="shared" si="0"/>
        <v>70.647006510740638</v>
      </c>
      <c r="F9" s="10">
        <f t="shared" si="1"/>
        <v>111.73184954231816</v>
      </c>
    </row>
    <row r="10" spans="1:6" s="11" customFormat="1" ht="38.25">
      <c r="A10" s="18" t="s">
        <v>57</v>
      </c>
      <c r="B10" s="14">
        <v>4661000</v>
      </c>
      <c r="C10" s="15">
        <v>3502267</v>
      </c>
      <c r="D10" s="14">
        <v>3129656.47</v>
      </c>
      <c r="E10" s="10">
        <f t="shared" si="0"/>
        <v>75.139819781162842</v>
      </c>
      <c r="F10" s="10">
        <f t="shared" si="1"/>
        <v>111.90579648506917</v>
      </c>
    </row>
    <row r="11" spans="1:6" s="11" customFormat="1" ht="38.25" customHeight="1">
      <c r="A11" s="18" t="s">
        <v>58</v>
      </c>
      <c r="B11" s="14">
        <v>25000</v>
      </c>
      <c r="C11" s="15">
        <v>20679.88</v>
      </c>
      <c r="D11" s="73">
        <v>16661.23</v>
      </c>
      <c r="E11" s="10">
        <f t="shared" si="0"/>
        <v>82.719520000000003</v>
      </c>
      <c r="F11" s="10">
        <f t="shared" si="1"/>
        <v>124.11976786827866</v>
      </c>
    </row>
    <row r="12" spans="1:6" s="11" customFormat="1" ht="38.25">
      <c r="A12" s="18" t="s">
        <v>59</v>
      </c>
      <c r="B12" s="19">
        <v>4959600</v>
      </c>
      <c r="C12" s="15">
        <v>3689705.06</v>
      </c>
      <c r="D12" s="20">
        <v>3319211.97</v>
      </c>
      <c r="E12" s="10">
        <f t="shared" si="0"/>
        <v>74.395214533430121</v>
      </c>
      <c r="F12" s="10">
        <f t="shared" si="1"/>
        <v>111.1620798354737</v>
      </c>
    </row>
    <row r="13" spans="1:6" s="11" customFormat="1" ht="38.25">
      <c r="A13" s="18" t="s">
        <v>60</v>
      </c>
      <c r="B13" s="20">
        <v>0</v>
      </c>
      <c r="C13" s="15">
        <v>-398324.28</v>
      </c>
      <c r="D13" s="20">
        <v>-366706.74</v>
      </c>
      <c r="E13" s="10" t="e">
        <f t="shared" si="0"/>
        <v>#DIV/0!</v>
      </c>
      <c r="F13" s="10">
        <f t="shared" si="1"/>
        <v>108.62202314579766</v>
      </c>
    </row>
    <row r="14" spans="1:6" s="11" customFormat="1">
      <c r="A14" s="12" t="s">
        <v>2</v>
      </c>
      <c r="B14" s="9">
        <f>B16+B17+B18+B15</f>
        <v>21081788</v>
      </c>
      <c r="C14" s="9">
        <f>C16+C17+C18+C15</f>
        <v>20344370.219999999</v>
      </c>
      <c r="D14" s="9">
        <f>D16+D17+D18+D15</f>
        <v>16459419.870000001</v>
      </c>
      <c r="E14" s="10">
        <f t="shared" si="0"/>
        <v>96.502109877966703</v>
      </c>
      <c r="F14" s="10">
        <f t="shared" si="1"/>
        <v>123.60320339771486</v>
      </c>
    </row>
    <row r="15" spans="1:6" s="11" customFormat="1">
      <c r="A15" s="18" t="s">
        <v>90</v>
      </c>
      <c r="B15" s="16">
        <v>16500000</v>
      </c>
      <c r="C15" s="21">
        <v>15707674.82</v>
      </c>
      <c r="D15" s="16">
        <v>14229143.83</v>
      </c>
      <c r="E15" s="10">
        <f t="shared" si="0"/>
        <v>95.198029212121213</v>
      </c>
      <c r="F15" s="10">
        <f t="shared" si="1"/>
        <v>110.39086404399639</v>
      </c>
    </row>
    <row r="16" spans="1:6" s="11" customFormat="1">
      <c r="A16" s="18" t="s">
        <v>6</v>
      </c>
      <c r="B16" s="8">
        <v>23788</v>
      </c>
      <c r="C16" s="15">
        <v>23787.94</v>
      </c>
      <c r="D16" s="74">
        <v>-11511.76</v>
      </c>
      <c r="E16" s="10">
        <f t="shared" si="0"/>
        <v>99.999747771985867</v>
      </c>
      <c r="F16" s="10">
        <f t="shared" si="1"/>
        <v>-206.64033996539192</v>
      </c>
    </row>
    <row r="17" spans="1:6" s="11" customFormat="1">
      <c r="A17" s="18" t="s">
        <v>3</v>
      </c>
      <c r="B17" s="8">
        <v>2699000</v>
      </c>
      <c r="C17" s="21">
        <v>2698234.49</v>
      </c>
      <c r="D17" s="8">
        <v>1594088.98</v>
      </c>
      <c r="E17" s="10">
        <f t="shared" si="0"/>
        <v>99.971637273064104</v>
      </c>
      <c r="F17" s="10">
        <f t="shared" si="1"/>
        <v>169.2649860737385</v>
      </c>
    </row>
    <row r="18" spans="1:6" s="11" customFormat="1">
      <c r="A18" s="18" t="s">
        <v>49</v>
      </c>
      <c r="B18" s="8">
        <v>1859000</v>
      </c>
      <c r="C18" s="21">
        <v>1914672.97</v>
      </c>
      <c r="D18" s="20">
        <v>647698.81999999995</v>
      </c>
      <c r="E18" s="10">
        <f t="shared" si="0"/>
        <v>102.99478052716513</v>
      </c>
      <c r="F18" s="10">
        <f t="shared" si="1"/>
        <v>295.61161930169953</v>
      </c>
    </row>
    <row r="19" spans="1:6" s="11" customFormat="1">
      <c r="A19" s="17" t="s">
        <v>10</v>
      </c>
      <c r="B19" s="16">
        <f>B21+B20+B22</f>
        <v>16100000</v>
      </c>
      <c r="C19" s="16">
        <f>C21+C20+C22</f>
        <v>1971130.7599999998</v>
      </c>
      <c r="D19" s="9">
        <f>D21+D20+D22</f>
        <v>2376359.16</v>
      </c>
      <c r="E19" s="10">
        <f t="shared" si="0"/>
        <v>12.243048198757762</v>
      </c>
      <c r="F19" s="10">
        <f t="shared" si="1"/>
        <v>82.947510341828959</v>
      </c>
    </row>
    <row r="20" spans="1:6" s="11" customFormat="1">
      <c r="A20" s="18" t="s">
        <v>21</v>
      </c>
      <c r="B20" s="8">
        <v>6700000</v>
      </c>
      <c r="C20" s="15">
        <v>213564.48</v>
      </c>
      <c r="D20" s="20">
        <v>-149563.45000000001</v>
      </c>
      <c r="E20" s="10">
        <f t="shared" si="0"/>
        <v>3.1875295522388063</v>
      </c>
      <c r="F20" s="10">
        <f t="shared" si="1"/>
        <v>-142.79189200302613</v>
      </c>
    </row>
    <row r="21" spans="1:6" s="11" customFormat="1">
      <c r="A21" s="22" t="s">
        <v>61</v>
      </c>
      <c r="B21" s="23">
        <v>2600000</v>
      </c>
      <c r="C21" s="21">
        <v>389025.9</v>
      </c>
      <c r="D21" s="74">
        <v>261782.49</v>
      </c>
      <c r="E21" s="10">
        <f t="shared" si="0"/>
        <v>14.962534615384616</v>
      </c>
      <c r="F21" s="10">
        <f t="shared" si="1"/>
        <v>148.60653972693132</v>
      </c>
    </row>
    <row r="22" spans="1:6" s="11" customFormat="1">
      <c r="A22" s="18" t="s">
        <v>11</v>
      </c>
      <c r="B22" s="8">
        <v>6800000</v>
      </c>
      <c r="C22" s="21">
        <v>1368540.38</v>
      </c>
      <c r="D22" s="8">
        <v>2264140.12</v>
      </c>
      <c r="E22" s="10">
        <f t="shared" si="0"/>
        <v>20.12559382352941</v>
      </c>
      <c r="F22" s="10">
        <f t="shared" si="1"/>
        <v>60.444155726545745</v>
      </c>
    </row>
    <row r="23" spans="1:6" s="11" customFormat="1" ht="29.25" customHeight="1">
      <c r="A23" s="17" t="s">
        <v>7</v>
      </c>
      <c r="B23" s="24">
        <f>B24</f>
        <v>870000</v>
      </c>
      <c r="C23" s="24">
        <f>C24</f>
        <v>0</v>
      </c>
      <c r="D23" s="24">
        <f>D24</f>
        <v>1734519.24</v>
      </c>
      <c r="E23" s="10">
        <f t="shared" si="0"/>
        <v>0</v>
      </c>
      <c r="F23" s="10">
        <f t="shared" si="1"/>
        <v>0</v>
      </c>
    </row>
    <row r="24" spans="1:6" s="11" customFormat="1">
      <c r="A24" s="18" t="s">
        <v>4</v>
      </c>
      <c r="B24" s="8">
        <v>870000</v>
      </c>
      <c r="C24" s="20">
        <v>0</v>
      </c>
      <c r="D24" s="20">
        <v>1734519.24</v>
      </c>
      <c r="E24" s="10">
        <f t="shared" si="0"/>
        <v>0</v>
      </c>
      <c r="F24" s="10">
        <f t="shared" si="1"/>
        <v>0</v>
      </c>
    </row>
    <row r="25" spans="1:6" s="11" customFormat="1">
      <c r="A25" s="17" t="s">
        <v>15</v>
      </c>
      <c r="B25" s="9">
        <f>B26+B27+B28</f>
        <v>1870000</v>
      </c>
      <c r="C25" s="9">
        <f>C26+C27+C28</f>
        <v>1156994.82</v>
      </c>
      <c r="D25" s="9">
        <f>D26+D27+D28</f>
        <v>970626.93</v>
      </c>
      <c r="E25" s="9">
        <f>E26</f>
        <v>61.871380748663107</v>
      </c>
      <c r="F25" s="9">
        <f>F26</f>
        <v>119.88131013306335</v>
      </c>
    </row>
    <row r="26" spans="1:6" s="11" customFormat="1" ht="25.5">
      <c r="A26" s="18" t="s">
        <v>50</v>
      </c>
      <c r="B26" s="8">
        <v>1870000</v>
      </c>
      <c r="C26" s="15">
        <v>1156994.82</v>
      </c>
      <c r="D26" s="20">
        <v>965116.93</v>
      </c>
      <c r="E26" s="10">
        <f t="shared" si="0"/>
        <v>61.871380748663107</v>
      </c>
      <c r="F26" s="10">
        <f t="shared" si="1"/>
        <v>119.88131013306335</v>
      </c>
    </row>
    <row r="27" spans="1:6" s="11" customFormat="1" ht="38.25">
      <c r="A27" s="18" t="s">
        <v>167</v>
      </c>
      <c r="B27" s="8">
        <v>0</v>
      </c>
      <c r="C27" s="20">
        <v>0</v>
      </c>
      <c r="D27" s="8">
        <v>510</v>
      </c>
      <c r="E27" s="10" t="e">
        <f t="shared" si="0"/>
        <v>#DIV/0!</v>
      </c>
      <c r="F27" s="10">
        <f t="shared" si="1"/>
        <v>0</v>
      </c>
    </row>
    <row r="28" spans="1:6" s="11" customFormat="1">
      <c r="A28" s="18" t="s">
        <v>150</v>
      </c>
      <c r="B28" s="8">
        <v>0</v>
      </c>
      <c r="C28" s="20">
        <v>0</v>
      </c>
      <c r="D28" s="8">
        <v>5000</v>
      </c>
      <c r="E28" s="10" t="e">
        <f t="shared" si="0"/>
        <v>#DIV/0!</v>
      </c>
      <c r="F28" s="10">
        <f t="shared" si="1"/>
        <v>0</v>
      </c>
    </row>
    <row r="29" spans="1:6" s="11" customFormat="1">
      <c r="A29" s="17" t="s">
        <v>9</v>
      </c>
      <c r="B29" s="9">
        <f>B30+B36+B39+B42+B50+B51</f>
        <v>16785266.489999998</v>
      </c>
      <c r="C29" s="9">
        <f>C30+C36+C39+C42+C50+C51</f>
        <v>15108309.060000001</v>
      </c>
      <c r="D29" s="9">
        <f>D30+D36+D39+D42+D50+D51</f>
        <v>9623096.3300000001</v>
      </c>
      <c r="E29" s="10">
        <f t="shared" si="0"/>
        <v>90.009348788122821</v>
      </c>
      <c r="F29" s="10">
        <f t="shared" si="1"/>
        <v>157.00049694919764</v>
      </c>
    </row>
    <row r="30" spans="1:6" s="11" customFormat="1" ht="25.5">
      <c r="A30" s="17" t="s">
        <v>77</v>
      </c>
      <c r="B30" s="24">
        <f>SUM(B31:B35)</f>
        <v>3553987</v>
      </c>
      <c r="C30" s="24">
        <f>SUM(C31:C35)</f>
        <v>3701646.0199999996</v>
      </c>
      <c r="D30" s="24">
        <f>SUM(D31:D35)</f>
        <v>1739212.2499999998</v>
      </c>
      <c r="E30" s="10">
        <f t="shared" si="0"/>
        <v>104.15474282826582</v>
      </c>
      <c r="F30" s="10">
        <f t="shared" si="1"/>
        <v>212.83463361070508</v>
      </c>
    </row>
    <row r="31" spans="1:6" s="11" customFormat="1" ht="38.25">
      <c r="A31" s="18" t="s">
        <v>100</v>
      </c>
      <c r="B31" s="25">
        <v>2613197</v>
      </c>
      <c r="C31" s="30">
        <v>2861810.53</v>
      </c>
      <c r="D31" s="26">
        <v>1422984.67</v>
      </c>
      <c r="E31" s="10">
        <f t="shared" si="0"/>
        <v>109.51376914943648</v>
      </c>
      <c r="F31" s="10">
        <f t="shared" si="1"/>
        <v>201.11323686993759</v>
      </c>
    </row>
    <row r="32" spans="1:6" s="11" customFormat="1" ht="38.25">
      <c r="A32" s="18" t="s">
        <v>101</v>
      </c>
      <c r="B32" s="8">
        <v>632860</v>
      </c>
      <c r="C32" s="30">
        <v>514899.34</v>
      </c>
      <c r="D32" s="8">
        <v>132009.92000000001</v>
      </c>
      <c r="E32" s="10">
        <f t="shared" si="0"/>
        <v>81.360702209019379</v>
      </c>
      <c r="F32" s="10">
        <f t="shared" si="1"/>
        <v>390.04594503200968</v>
      </c>
    </row>
    <row r="33" spans="1:9" s="11" customFormat="1" ht="25.5">
      <c r="A33" s="18" t="s">
        <v>102</v>
      </c>
      <c r="B33" s="8">
        <v>97730</v>
      </c>
      <c r="C33" s="30">
        <v>69369.820000000007</v>
      </c>
      <c r="D33" s="8">
        <v>70808.69</v>
      </c>
      <c r="E33" s="10">
        <f t="shared" si="0"/>
        <v>70.981090760257857</v>
      </c>
      <c r="F33" s="10">
        <f t="shared" si="1"/>
        <v>97.967947154508877</v>
      </c>
    </row>
    <row r="34" spans="1:9" s="11" customFormat="1" ht="38.25">
      <c r="A34" s="18" t="s">
        <v>103</v>
      </c>
      <c r="B34" s="8">
        <v>103200</v>
      </c>
      <c r="C34" s="8">
        <v>94048.57</v>
      </c>
      <c r="D34" s="8">
        <v>72031.77</v>
      </c>
      <c r="E34" s="10">
        <f t="shared" si="0"/>
        <v>91.132335271317828</v>
      </c>
      <c r="F34" s="10">
        <f t="shared" si="1"/>
        <v>130.56540190529816</v>
      </c>
    </row>
    <row r="35" spans="1:9" s="11" customFormat="1" ht="51">
      <c r="A35" s="18" t="s">
        <v>104</v>
      </c>
      <c r="B35" s="8">
        <v>107000</v>
      </c>
      <c r="C35" s="30">
        <v>161517.76000000001</v>
      </c>
      <c r="D35" s="8">
        <v>41377.199999999997</v>
      </c>
      <c r="E35" s="10">
        <f t="shared" si="0"/>
        <v>150.95117757009348</v>
      </c>
      <c r="F35" s="10">
        <f t="shared" si="1"/>
        <v>390.35449474589876</v>
      </c>
    </row>
    <row r="36" spans="1:9" s="11" customFormat="1">
      <c r="A36" s="17" t="s">
        <v>5</v>
      </c>
      <c r="B36" s="24">
        <f>B37+B38</f>
        <v>210000</v>
      </c>
      <c r="C36" s="24">
        <f>C37+C38</f>
        <v>121295.52</v>
      </c>
      <c r="D36" s="24">
        <f>D37+D38</f>
        <v>209970.97</v>
      </c>
      <c r="E36" s="24">
        <f>E37</f>
        <v>57.706950642712741</v>
      </c>
      <c r="F36" s="24">
        <f>F37</f>
        <v>57.870173359616928</v>
      </c>
    </row>
    <row r="37" spans="1:9" s="11" customFormat="1">
      <c r="A37" s="18" t="s">
        <v>78</v>
      </c>
      <c r="B37" s="8">
        <v>209736</v>
      </c>
      <c r="C37" s="21">
        <v>121032.25</v>
      </c>
      <c r="D37" s="8">
        <v>209144.44</v>
      </c>
      <c r="E37" s="10">
        <f t="shared" si="0"/>
        <v>57.706950642712741</v>
      </c>
      <c r="F37" s="10">
        <f t="shared" si="1"/>
        <v>57.870173359616928</v>
      </c>
    </row>
    <row r="38" spans="1:9" s="11" customFormat="1">
      <c r="A38" s="18" t="s">
        <v>139</v>
      </c>
      <c r="B38" s="8">
        <v>264</v>
      </c>
      <c r="C38" s="21">
        <v>263.27</v>
      </c>
      <c r="D38" s="8">
        <v>826.53</v>
      </c>
      <c r="E38" s="10">
        <f t="shared" si="0"/>
        <v>99.723484848484844</v>
      </c>
      <c r="F38" s="10">
        <f t="shared" si="1"/>
        <v>31.852443347488897</v>
      </c>
    </row>
    <row r="39" spans="1:9" s="11" customFormat="1" ht="27.75" customHeight="1">
      <c r="A39" s="17" t="s">
        <v>79</v>
      </c>
      <c r="B39" s="9">
        <f>B40+B41</f>
        <v>3330000</v>
      </c>
      <c r="C39" s="9">
        <f>C40+C41</f>
        <v>1637294.38</v>
      </c>
      <c r="D39" s="9">
        <f>D40+D41</f>
        <v>1592167.64</v>
      </c>
      <c r="E39" s="9">
        <f>E40+E41</f>
        <v>113.1983202559727</v>
      </c>
      <c r="F39" s="9">
        <f>F40+F41</f>
        <v>425.76352514663915</v>
      </c>
    </row>
    <row r="40" spans="1:9" s="11" customFormat="1" ht="25.5">
      <c r="A40" s="18" t="s">
        <v>98</v>
      </c>
      <c r="B40" s="14">
        <v>400000</v>
      </c>
      <c r="C40" s="30">
        <v>265520.38</v>
      </c>
      <c r="D40" s="14">
        <v>79237.7</v>
      </c>
      <c r="E40" s="10">
        <f t="shared" si="0"/>
        <v>66.380095000000011</v>
      </c>
      <c r="F40" s="10">
        <f t="shared" si="1"/>
        <v>335.09349716107357</v>
      </c>
    </row>
    <row r="41" spans="1:9" s="11" customFormat="1">
      <c r="A41" s="18" t="s">
        <v>97</v>
      </c>
      <c r="B41" s="14">
        <v>2930000</v>
      </c>
      <c r="C41" s="21">
        <v>1371774</v>
      </c>
      <c r="D41" s="14">
        <v>1512929.94</v>
      </c>
      <c r="E41" s="10">
        <f t="shared" si="0"/>
        <v>46.818225255972692</v>
      </c>
      <c r="F41" s="10">
        <f t="shared" si="1"/>
        <v>90.670027985565554</v>
      </c>
    </row>
    <row r="42" spans="1:9" s="11" customFormat="1">
      <c r="A42" s="17" t="s">
        <v>80</v>
      </c>
      <c r="B42" s="24">
        <f>SUM(B43:B49)</f>
        <v>4121349</v>
      </c>
      <c r="C42" s="24">
        <f>SUM(C43:C49)</f>
        <v>3996358.6900000004</v>
      </c>
      <c r="D42" s="24">
        <f>SUM(D43:D49)</f>
        <v>3159272.21</v>
      </c>
      <c r="E42" s="10">
        <f t="shared" si="0"/>
        <v>96.967247617224373</v>
      </c>
      <c r="F42" s="10">
        <f t="shared" si="1"/>
        <v>126.49618090363921</v>
      </c>
      <c r="I42" s="27"/>
    </row>
    <row r="43" spans="1:9" s="11" customFormat="1" ht="51">
      <c r="A43" s="28" t="s">
        <v>152</v>
      </c>
      <c r="B43" s="29">
        <v>96896</v>
      </c>
      <c r="C43" s="30">
        <v>96896</v>
      </c>
      <c r="D43" s="29">
        <v>30000</v>
      </c>
      <c r="E43" s="10">
        <f>C43/B43*100</f>
        <v>100</v>
      </c>
      <c r="F43" s="10">
        <f>C43/D43*100</f>
        <v>322.98666666666668</v>
      </c>
      <c r="I43" s="27"/>
    </row>
    <row r="44" spans="1:9" s="11" customFormat="1" ht="51">
      <c r="A44" s="28" t="s">
        <v>105</v>
      </c>
      <c r="B44" s="29">
        <v>1222000</v>
      </c>
      <c r="C44" s="30">
        <v>1222000</v>
      </c>
      <c r="D44" s="29">
        <v>431150</v>
      </c>
      <c r="E44" s="10">
        <f t="shared" si="0"/>
        <v>100</v>
      </c>
      <c r="F44" s="10">
        <f t="shared" si="1"/>
        <v>283.4280412849356</v>
      </c>
    </row>
    <row r="45" spans="1:9" s="11" customFormat="1" ht="25.5">
      <c r="A45" s="28" t="s">
        <v>106</v>
      </c>
      <c r="B45" s="29">
        <v>2471000</v>
      </c>
      <c r="C45" s="30">
        <v>2370195.98</v>
      </c>
      <c r="D45" s="29">
        <v>2634735.65</v>
      </c>
      <c r="E45" s="10">
        <f t="shared" si="0"/>
        <v>95.920517199514364</v>
      </c>
      <c r="F45" s="10">
        <f t="shared" si="1"/>
        <v>89.959536547812675</v>
      </c>
    </row>
    <row r="46" spans="1:9" s="11" customFormat="1" ht="25.5">
      <c r="A46" s="28" t="s">
        <v>153</v>
      </c>
      <c r="B46" s="29">
        <v>281453</v>
      </c>
      <c r="C46" s="29">
        <v>281452.71999999997</v>
      </c>
      <c r="D46" s="8">
        <v>0</v>
      </c>
      <c r="E46" s="10">
        <f t="shared" si="0"/>
        <v>99.999900516249596</v>
      </c>
      <c r="F46" s="10" t="e">
        <f t="shared" si="1"/>
        <v>#DIV/0!</v>
      </c>
    </row>
    <row r="47" spans="1:9" s="11" customFormat="1" ht="51">
      <c r="A47" s="28" t="s">
        <v>171</v>
      </c>
      <c r="B47" s="29">
        <v>0</v>
      </c>
      <c r="C47" s="29">
        <v>0</v>
      </c>
      <c r="D47" s="29">
        <v>12810</v>
      </c>
      <c r="E47" s="10" t="e">
        <f t="shared" si="0"/>
        <v>#DIV/0!</v>
      </c>
      <c r="F47" s="10">
        <f t="shared" si="1"/>
        <v>0</v>
      </c>
    </row>
    <row r="48" spans="1:9" s="11" customFormat="1" ht="39.75" customHeight="1">
      <c r="A48" s="28" t="s">
        <v>129</v>
      </c>
      <c r="B48" s="29">
        <v>50000</v>
      </c>
      <c r="C48" s="30">
        <v>25813.99</v>
      </c>
      <c r="D48" s="29">
        <v>47302.67</v>
      </c>
      <c r="E48" s="10">
        <f t="shared" si="0"/>
        <v>51.627980000000008</v>
      </c>
      <c r="F48" s="10">
        <f t="shared" si="1"/>
        <v>54.571951223894978</v>
      </c>
    </row>
    <row r="49" spans="1:6" s="11" customFormat="1" ht="36.75" customHeight="1">
      <c r="A49" s="28" t="s">
        <v>157</v>
      </c>
      <c r="B49" s="29">
        <v>0</v>
      </c>
      <c r="C49" s="29">
        <v>0</v>
      </c>
      <c r="D49" s="29">
        <v>3273.89</v>
      </c>
      <c r="E49" s="10" t="e">
        <f t="shared" si="0"/>
        <v>#DIV/0!</v>
      </c>
      <c r="F49" s="10">
        <f t="shared" si="1"/>
        <v>0</v>
      </c>
    </row>
    <row r="50" spans="1:6" s="11" customFormat="1">
      <c r="A50" s="17" t="s">
        <v>75</v>
      </c>
      <c r="B50" s="24">
        <v>3948127</v>
      </c>
      <c r="C50" s="31">
        <v>4438520.03</v>
      </c>
      <c r="D50" s="24">
        <v>602238.93999999994</v>
      </c>
      <c r="E50" s="10">
        <f t="shared" si="0"/>
        <v>112.42090312697641</v>
      </c>
      <c r="F50" s="10">
        <f t="shared" si="1"/>
        <v>737.00316190115518</v>
      </c>
    </row>
    <row r="51" spans="1:6" s="11" customFormat="1">
      <c r="A51" s="32" t="s">
        <v>81</v>
      </c>
      <c r="B51" s="24">
        <f>SUM(B52:B54)</f>
        <v>1621803.49</v>
      </c>
      <c r="C51" s="24">
        <f>SUM(C52:C54)</f>
        <v>1213194.42</v>
      </c>
      <c r="D51" s="24">
        <f>SUM(D52:D54)</f>
        <v>2320234.3199999998</v>
      </c>
      <c r="E51" s="10">
        <f t="shared" si="0"/>
        <v>74.805266327303315</v>
      </c>
      <c r="F51" s="10">
        <f t="shared" si="1"/>
        <v>52.287581885264068</v>
      </c>
    </row>
    <row r="52" spans="1:6" s="11" customFormat="1">
      <c r="A52" s="33" t="s">
        <v>107</v>
      </c>
      <c r="B52" s="8">
        <v>0</v>
      </c>
      <c r="C52" s="8">
        <v>0</v>
      </c>
      <c r="D52" s="8">
        <v>0</v>
      </c>
      <c r="E52" s="10" t="e">
        <f t="shared" si="0"/>
        <v>#DIV/0!</v>
      </c>
      <c r="F52" s="10" t="e">
        <f t="shared" si="1"/>
        <v>#DIV/0!</v>
      </c>
    </row>
    <row r="53" spans="1:6" s="11" customFormat="1">
      <c r="A53" s="18" t="s">
        <v>91</v>
      </c>
      <c r="B53" s="8">
        <v>1536254.49</v>
      </c>
      <c r="C53" s="8">
        <v>1127645.22</v>
      </c>
      <c r="D53" s="8">
        <v>0</v>
      </c>
      <c r="E53" s="10">
        <f>C53/B53*100</f>
        <v>73.402240796705499</v>
      </c>
      <c r="F53" s="10" t="e">
        <f>C53/D53*100</f>
        <v>#DIV/0!</v>
      </c>
    </row>
    <row r="54" spans="1:6" s="11" customFormat="1">
      <c r="A54" s="18" t="s">
        <v>149</v>
      </c>
      <c r="B54" s="8">
        <v>85549</v>
      </c>
      <c r="C54" s="8">
        <v>85549.2</v>
      </c>
      <c r="D54" s="8">
        <v>2320234.3199999998</v>
      </c>
      <c r="E54" s="10">
        <f>C54/B54*100</f>
        <v>100.00023378414708</v>
      </c>
      <c r="F54" s="10">
        <f>C54/D54*100</f>
        <v>3.6870931208361748</v>
      </c>
    </row>
    <row r="55" spans="1:6" s="1" customFormat="1" ht="11.25" customHeight="1">
      <c r="A55" s="65" t="s">
        <v>18</v>
      </c>
      <c r="B55" s="64">
        <f>B4</f>
        <v>159594194.49000001</v>
      </c>
      <c r="C55" s="64">
        <f>C4</f>
        <v>110501838.16</v>
      </c>
      <c r="D55" s="64">
        <f>D4</f>
        <v>100901581.09</v>
      </c>
      <c r="E55" s="62">
        <f t="shared" ref="E55:E91" si="2">C55/B55*100</f>
        <v>69.239259305841429</v>
      </c>
      <c r="F55" s="62">
        <f t="shared" ref="F55:F106" si="3">C55/D55*100</f>
        <v>109.51447635041217</v>
      </c>
    </row>
    <row r="56" spans="1:6" s="1" customFormat="1">
      <c r="A56" s="63" t="s">
        <v>17</v>
      </c>
      <c r="B56" s="64">
        <f>B57+B127+B129+B132</f>
        <v>754443350.93999994</v>
      </c>
      <c r="C56" s="64">
        <f>C57+C127+C129+C132</f>
        <v>465888449.07999998</v>
      </c>
      <c r="D56" s="61">
        <f>D57+D127+D129+D132</f>
        <v>380245755.81999999</v>
      </c>
      <c r="E56" s="62">
        <f t="shared" si="2"/>
        <v>61.752608529126206</v>
      </c>
      <c r="F56" s="62">
        <f t="shared" si="3"/>
        <v>122.52298466167268</v>
      </c>
    </row>
    <row r="57" spans="1:6" s="11" customFormat="1">
      <c r="A57" s="17" t="s">
        <v>47</v>
      </c>
      <c r="B57" s="9">
        <f>B58+B61+B99+B122</f>
        <v>760705045.50999999</v>
      </c>
      <c r="C57" s="9">
        <f>C58+C61+C99+C122</f>
        <v>472528773.65000004</v>
      </c>
      <c r="D57" s="9">
        <f>D58+D61+D99+D122</f>
        <v>381105200.21999997</v>
      </c>
      <c r="E57" s="10">
        <f t="shared" si="2"/>
        <v>62.117213030078197</v>
      </c>
      <c r="F57" s="10">
        <f t="shared" si="3"/>
        <v>123.98906479817755</v>
      </c>
    </row>
    <row r="58" spans="1:6" s="11" customFormat="1">
      <c r="A58" s="17" t="s">
        <v>51</v>
      </c>
      <c r="B58" s="9">
        <f>B59+B60</f>
        <v>89254800</v>
      </c>
      <c r="C58" s="9">
        <f>C59+C60</f>
        <v>59503200</v>
      </c>
      <c r="D58" s="9">
        <f>D59+D60</f>
        <v>59886400</v>
      </c>
      <c r="E58" s="9">
        <f>E59+E60</f>
        <v>133.33485165607675</v>
      </c>
      <c r="F58" s="9" t="e">
        <f>F59+F60</f>
        <v>#DIV/0!</v>
      </c>
    </row>
    <row r="59" spans="1:6" s="11" customFormat="1">
      <c r="A59" s="34" t="s">
        <v>99</v>
      </c>
      <c r="B59" s="15">
        <v>72408500</v>
      </c>
      <c r="C59" s="15">
        <v>48272000</v>
      </c>
      <c r="D59" s="75">
        <v>59886400</v>
      </c>
      <c r="E59" s="10">
        <f t="shared" si="2"/>
        <v>66.666206315556877</v>
      </c>
      <c r="F59" s="10">
        <f t="shared" si="3"/>
        <v>80.605947260145868</v>
      </c>
    </row>
    <row r="60" spans="1:6" s="11" customFormat="1">
      <c r="A60" s="18" t="s">
        <v>52</v>
      </c>
      <c r="B60" s="15">
        <v>16846300</v>
      </c>
      <c r="C60" s="15">
        <v>11231200</v>
      </c>
      <c r="D60" s="8">
        <v>0</v>
      </c>
      <c r="E60" s="10">
        <f t="shared" si="2"/>
        <v>66.668645340519873</v>
      </c>
      <c r="F60" s="10" t="e">
        <f t="shared" si="3"/>
        <v>#DIV/0!</v>
      </c>
    </row>
    <row r="61" spans="1:6" s="11" customFormat="1">
      <c r="A61" s="17" t="s">
        <v>16</v>
      </c>
      <c r="B61" s="24">
        <f>B62+B63+B64+B68+B69+B70+B71+B72+B73+B74+B75+B76+B77+B82+B78+B79+B80+B81</f>
        <v>220604926.96000001</v>
      </c>
      <c r="C61" s="24">
        <f>C62+C63+C64+C68+C69+C70+C71+C72+C73+C74+C75+C76+C77+C82+C78+C79+C80+C81</f>
        <v>127745956.65000002</v>
      </c>
      <c r="D61" s="24">
        <f>D62+D63+D64+D68+D69+D70+D71+D72+D73+D74+D75+D76+D77+D82+D78+D79+D80+D81</f>
        <v>99667998.760000005</v>
      </c>
      <c r="E61" s="24" t="e">
        <f>E62+E63+E64+E70+E71+E72+E73+E74+E75+E76+E77+E82</f>
        <v>#DIV/0!</v>
      </c>
      <c r="F61" s="24" t="e">
        <f>F62+F63+F64+F70+F71+F72+F73+F74+F75+F76+F77+F82</f>
        <v>#DIV/0!</v>
      </c>
    </row>
    <row r="62" spans="1:6" s="11" customFormat="1" ht="26.25" customHeight="1">
      <c r="A62" s="18" t="s">
        <v>155</v>
      </c>
      <c r="B62" s="8">
        <v>57729000</v>
      </c>
      <c r="C62" s="8">
        <v>52970202.020000003</v>
      </c>
      <c r="D62" s="8">
        <v>0</v>
      </c>
      <c r="E62" s="24" t="e">
        <f>E63+E64+E65+E71+E72+E73+E74+E75+E76+E77+E78+E83</f>
        <v>#DIV/0!</v>
      </c>
      <c r="F62" s="24" t="e">
        <f>F63+F64+F65+F71+F72+F73+F74+F75+F76+F77+F78+F83</f>
        <v>#DIV/0!</v>
      </c>
    </row>
    <row r="63" spans="1:6" s="11" customFormat="1" ht="38.25">
      <c r="A63" s="18" t="s">
        <v>154</v>
      </c>
      <c r="B63" s="15">
        <v>10957060.609999999</v>
      </c>
      <c r="C63" s="15">
        <v>5545079.2599999998</v>
      </c>
      <c r="D63" s="8">
        <v>5118279.63</v>
      </c>
      <c r="E63" s="10">
        <f t="shared" si="2"/>
        <v>50.607361384304696</v>
      </c>
      <c r="F63" s="10">
        <f t="shared" si="3"/>
        <v>108.33873216887918</v>
      </c>
    </row>
    <row r="64" spans="1:6" s="11" customFormat="1" ht="42" customHeight="1">
      <c r="A64" s="35" t="s">
        <v>108</v>
      </c>
      <c r="B64" s="8">
        <f>B65+B66+B67</f>
        <v>21932900</v>
      </c>
      <c r="C64" s="8">
        <f>C65+C66+C67</f>
        <v>9774023.5600000005</v>
      </c>
      <c r="D64" s="8">
        <f>D65+D66+D67</f>
        <v>2063095</v>
      </c>
      <c r="E64" s="10">
        <f t="shared" si="2"/>
        <v>44.563297876705768</v>
      </c>
      <c r="F64" s="10">
        <f t="shared" si="3"/>
        <v>473.75538014487944</v>
      </c>
    </row>
    <row r="65" spans="1:7" s="39" customFormat="1" ht="25.5">
      <c r="A65" s="36" t="s">
        <v>109</v>
      </c>
      <c r="B65" s="37">
        <v>13757100</v>
      </c>
      <c r="C65" s="37">
        <v>7808648.8700000001</v>
      </c>
      <c r="D65" s="37">
        <v>0</v>
      </c>
      <c r="E65" s="38">
        <f t="shared" si="2"/>
        <v>56.760864353679196</v>
      </c>
      <c r="F65" s="38" t="e">
        <f t="shared" si="3"/>
        <v>#DIV/0!</v>
      </c>
    </row>
    <row r="66" spans="1:7" s="39" customFormat="1" ht="25.5">
      <c r="A66" s="36" t="s">
        <v>95</v>
      </c>
      <c r="B66" s="37">
        <v>7484600</v>
      </c>
      <c r="C66" s="37">
        <v>1274174.69</v>
      </c>
      <c r="D66" s="37">
        <v>1642316</v>
      </c>
      <c r="E66" s="38">
        <f t="shared" si="2"/>
        <v>17.02395171418646</v>
      </c>
      <c r="F66" s="38">
        <f t="shared" si="3"/>
        <v>77.584014891165893</v>
      </c>
    </row>
    <row r="67" spans="1:7" s="39" customFormat="1" ht="25.5">
      <c r="A67" s="36" t="s">
        <v>96</v>
      </c>
      <c r="B67" s="37">
        <v>691200</v>
      </c>
      <c r="C67" s="37">
        <v>691200</v>
      </c>
      <c r="D67" s="37">
        <v>420779</v>
      </c>
      <c r="E67" s="38">
        <f t="shared" si="2"/>
        <v>100</v>
      </c>
      <c r="F67" s="38">
        <f t="shared" si="3"/>
        <v>164.26675285601232</v>
      </c>
    </row>
    <row r="68" spans="1:7" s="39" customFormat="1" ht="25.5">
      <c r="A68" s="35" t="s">
        <v>158</v>
      </c>
      <c r="B68" s="8">
        <v>0</v>
      </c>
      <c r="C68" s="8">
        <v>0</v>
      </c>
      <c r="D68" s="8">
        <v>2967479.04</v>
      </c>
      <c r="E68" s="10" t="e">
        <f t="shared" si="2"/>
        <v>#DIV/0!</v>
      </c>
      <c r="F68" s="10">
        <f t="shared" si="3"/>
        <v>0</v>
      </c>
      <c r="G68" s="11"/>
    </row>
    <row r="69" spans="1:7" s="39" customFormat="1" ht="42.75" customHeight="1">
      <c r="A69" s="35" t="s">
        <v>159</v>
      </c>
      <c r="B69" s="8">
        <v>0</v>
      </c>
      <c r="C69" s="8">
        <v>0</v>
      </c>
      <c r="D69" s="8">
        <v>575656.56000000006</v>
      </c>
      <c r="E69" s="10" t="e">
        <f t="shared" si="2"/>
        <v>#DIV/0!</v>
      </c>
      <c r="F69" s="10">
        <f t="shared" si="3"/>
        <v>0</v>
      </c>
      <c r="G69" s="11"/>
    </row>
    <row r="70" spans="1:7" s="11" customFormat="1" ht="25.5">
      <c r="A70" s="35" t="s">
        <v>110</v>
      </c>
      <c r="B70" s="8">
        <v>3581615.1</v>
      </c>
      <c r="C70" s="8">
        <v>0</v>
      </c>
      <c r="D70" s="8">
        <v>0</v>
      </c>
      <c r="E70" s="10">
        <f t="shared" si="2"/>
        <v>0</v>
      </c>
      <c r="F70" s="10" t="e">
        <f t="shared" si="3"/>
        <v>#DIV/0!</v>
      </c>
    </row>
    <row r="71" spans="1:7" s="11" customFormat="1">
      <c r="A71" s="35" t="s">
        <v>135</v>
      </c>
      <c r="B71" s="8">
        <v>30463636.359999999</v>
      </c>
      <c r="C71" s="8">
        <v>7778706.2300000004</v>
      </c>
      <c r="D71" s="8">
        <v>0</v>
      </c>
      <c r="E71" s="10">
        <f t="shared" ref="E71:E79" si="4">C71/B71*100</f>
        <v>25.534398251332068</v>
      </c>
      <c r="F71" s="10" t="e">
        <f t="shared" ref="F71:F79" si="5">C71/D71*100</f>
        <v>#DIV/0!</v>
      </c>
    </row>
    <row r="72" spans="1:7" s="11" customFormat="1" ht="25.5">
      <c r="A72" s="35" t="s">
        <v>111</v>
      </c>
      <c r="B72" s="8">
        <v>3651810.47</v>
      </c>
      <c r="C72" s="8">
        <v>3651810.47</v>
      </c>
      <c r="D72" s="8">
        <v>4612521.66</v>
      </c>
      <c r="E72" s="10">
        <f t="shared" si="4"/>
        <v>100</v>
      </c>
      <c r="F72" s="10">
        <f t="shared" si="5"/>
        <v>79.171670925009821</v>
      </c>
    </row>
    <row r="73" spans="1:7" s="11" customFormat="1" ht="25.5">
      <c r="A73" s="35" t="s">
        <v>112</v>
      </c>
      <c r="B73" s="8">
        <v>4252041.0999999996</v>
      </c>
      <c r="C73" s="8">
        <v>3154013</v>
      </c>
      <c r="D73" s="8">
        <v>4938332.29</v>
      </c>
      <c r="E73" s="10">
        <f t="shared" si="4"/>
        <v>74.176446695211865</v>
      </c>
      <c r="F73" s="10">
        <f t="shared" si="5"/>
        <v>63.867978393977211</v>
      </c>
    </row>
    <row r="74" spans="1:7" s="11" customFormat="1" ht="25.5">
      <c r="A74" s="35" t="s">
        <v>113</v>
      </c>
      <c r="B74" s="8">
        <v>1189292.93</v>
      </c>
      <c r="C74" s="8">
        <v>1189292.93</v>
      </c>
      <c r="D74" s="8">
        <v>929899</v>
      </c>
      <c r="E74" s="10">
        <f t="shared" si="4"/>
        <v>100</v>
      </c>
      <c r="F74" s="10">
        <f t="shared" si="5"/>
        <v>127.8948498707924</v>
      </c>
    </row>
    <row r="75" spans="1:7" s="11" customFormat="1" ht="25.5">
      <c r="A75" s="35" t="s">
        <v>114</v>
      </c>
      <c r="B75" s="8">
        <v>171010.1</v>
      </c>
      <c r="C75" s="8">
        <v>0</v>
      </c>
      <c r="D75" s="8">
        <v>0</v>
      </c>
      <c r="E75" s="10">
        <f t="shared" si="4"/>
        <v>0</v>
      </c>
      <c r="F75" s="10" t="e">
        <f t="shared" si="5"/>
        <v>#DIV/0!</v>
      </c>
    </row>
    <row r="76" spans="1:7" s="11" customFormat="1">
      <c r="A76" s="35" t="s">
        <v>136</v>
      </c>
      <c r="B76" s="8">
        <v>280455</v>
      </c>
      <c r="C76" s="8">
        <v>0</v>
      </c>
      <c r="D76" s="8"/>
      <c r="E76" s="10">
        <f t="shared" si="4"/>
        <v>0</v>
      </c>
      <c r="F76" s="10" t="e">
        <f t="shared" si="5"/>
        <v>#DIV/0!</v>
      </c>
    </row>
    <row r="77" spans="1:7" s="11" customFormat="1" ht="63.75">
      <c r="A77" s="35" t="s">
        <v>133</v>
      </c>
      <c r="B77" s="8">
        <v>489605.73</v>
      </c>
      <c r="C77" s="8">
        <v>489599.01</v>
      </c>
      <c r="D77" s="8">
        <v>358736.58</v>
      </c>
      <c r="E77" s="10">
        <f t="shared" si="4"/>
        <v>99.998627467043747</v>
      </c>
      <c r="F77" s="10">
        <f t="shared" si="5"/>
        <v>136.47869698707612</v>
      </c>
    </row>
    <row r="78" spans="1:7" s="11" customFormat="1" ht="25.5">
      <c r="A78" s="35" t="s">
        <v>140</v>
      </c>
      <c r="B78" s="8">
        <v>1720202.02</v>
      </c>
      <c r="C78" s="8">
        <v>1720202.02</v>
      </c>
      <c r="D78" s="8">
        <v>2133434.44</v>
      </c>
      <c r="E78" s="10">
        <f t="shared" si="4"/>
        <v>100</v>
      </c>
      <c r="F78" s="10">
        <f t="shared" si="5"/>
        <v>80.630648298712188</v>
      </c>
    </row>
    <row r="79" spans="1:7" s="11" customFormat="1" ht="13.5" customHeight="1">
      <c r="A79" s="66" t="s">
        <v>141</v>
      </c>
      <c r="B79" s="26">
        <v>300000</v>
      </c>
      <c r="C79" s="26">
        <v>300000</v>
      </c>
      <c r="D79" s="8"/>
      <c r="E79" s="10">
        <f t="shared" si="4"/>
        <v>100</v>
      </c>
      <c r="F79" s="10" t="e">
        <f t="shared" si="5"/>
        <v>#DIV/0!</v>
      </c>
    </row>
    <row r="80" spans="1:7" s="11" customFormat="1" ht="25.5">
      <c r="A80" s="67" t="s">
        <v>163</v>
      </c>
      <c r="B80" s="8">
        <v>0</v>
      </c>
      <c r="C80" s="8">
        <v>0</v>
      </c>
      <c r="D80" s="8">
        <v>15260011.73</v>
      </c>
      <c r="E80" s="10" t="e">
        <f t="shared" ref="E80:E81" si="6">C80/B80*100</f>
        <v>#DIV/0!</v>
      </c>
      <c r="F80" s="10">
        <f t="shared" ref="F80:F81" si="7">C80/D80*100</f>
        <v>0</v>
      </c>
    </row>
    <row r="81" spans="1:6" s="11" customFormat="1" ht="39" customHeight="1">
      <c r="A81" s="67" t="s">
        <v>164</v>
      </c>
      <c r="B81" s="8">
        <v>0</v>
      </c>
      <c r="C81" s="8">
        <v>0</v>
      </c>
      <c r="D81" s="8">
        <v>6235947.5099999998</v>
      </c>
      <c r="E81" s="10" t="e">
        <f t="shared" si="6"/>
        <v>#DIV/0!</v>
      </c>
      <c r="F81" s="10">
        <f t="shared" si="7"/>
        <v>0</v>
      </c>
    </row>
    <row r="82" spans="1:6" s="11" customFormat="1">
      <c r="A82" s="18" t="s">
        <v>48</v>
      </c>
      <c r="B82" s="8">
        <f>SUM(B84:B98)</f>
        <v>83886297.540000007</v>
      </c>
      <c r="C82" s="8">
        <f>SUM(C84:C98)</f>
        <v>41173028.149999999</v>
      </c>
      <c r="D82" s="8">
        <f>SUM(D84:D98)</f>
        <v>54474605.32</v>
      </c>
      <c r="E82" s="10">
        <f t="shared" si="2"/>
        <v>49.081947060981221</v>
      </c>
      <c r="F82" s="10">
        <f t="shared" si="3"/>
        <v>75.582058664101197</v>
      </c>
    </row>
    <row r="83" spans="1:6" s="11" customFormat="1">
      <c r="A83" s="18" t="s">
        <v>22</v>
      </c>
      <c r="B83" s="8"/>
      <c r="C83" s="8"/>
      <c r="D83" s="8"/>
      <c r="E83" s="10" t="e">
        <f t="shared" si="2"/>
        <v>#DIV/0!</v>
      </c>
      <c r="F83" s="10" t="e">
        <f t="shared" si="3"/>
        <v>#DIV/0!</v>
      </c>
    </row>
    <row r="84" spans="1:6" s="11" customFormat="1">
      <c r="A84" s="40" t="s">
        <v>92</v>
      </c>
      <c r="B84" s="37">
        <v>530700</v>
      </c>
      <c r="C84" s="37">
        <v>530700</v>
      </c>
      <c r="D84" s="37">
        <v>57800</v>
      </c>
      <c r="E84" s="10">
        <f t="shared" si="2"/>
        <v>100</v>
      </c>
      <c r="F84" s="10">
        <f t="shared" si="3"/>
        <v>918.16608996539787</v>
      </c>
    </row>
    <row r="85" spans="1:6" s="11" customFormat="1" ht="25.5">
      <c r="A85" s="40" t="s">
        <v>146</v>
      </c>
      <c r="B85" s="37">
        <v>5485713.3399999999</v>
      </c>
      <c r="C85" s="37">
        <v>1542212.1</v>
      </c>
      <c r="D85" s="37">
        <v>0</v>
      </c>
      <c r="E85" s="10">
        <f t="shared" si="2"/>
        <v>28.113246252856516</v>
      </c>
      <c r="F85" s="10" t="e">
        <f t="shared" si="3"/>
        <v>#DIV/0!</v>
      </c>
    </row>
    <row r="86" spans="1:6" s="11" customFormat="1" ht="25.5">
      <c r="A86" s="40" t="s">
        <v>115</v>
      </c>
      <c r="B86" s="37">
        <v>10864900</v>
      </c>
      <c r="C86" s="37">
        <v>9601462.6300000008</v>
      </c>
      <c r="D86" s="37">
        <v>9418165</v>
      </c>
      <c r="E86" s="10">
        <f t="shared" si="2"/>
        <v>88.371385194525502</v>
      </c>
      <c r="F86" s="10">
        <f t="shared" si="3"/>
        <v>101.94621383252471</v>
      </c>
    </row>
    <row r="87" spans="1:6" s="11" customFormat="1">
      <c r="A87" s="40" t="s">
        <v>160</v>
      </c>
      <c r="B87" s="37">
        <v>0</v>
      </c>
      <c r="C87" s="37">
        <v>0</v>
      </c>
      <c r="D87" s="8">
        <v>607500</v>
      </c>
      <c r="E87" s="10" t="e">
        <f t="shared" si="2"/>
        <v>#DIV/0!</v>
      </c>
      <c r="F87" s="10">
        <f t="shared" si="3"/>
        <v>0</v>
      </c>
    </row>
    <row r="88" spans="1:6" s="11" customFormat="1" ht="25.5">
      <c r="A88" s="40" t="s">
        <v>93</v>
      </c>
      <c r="B88" s="8">
        <v>190100</v>
      </c>
      <c r="C88" s="8">
        <v>0</v>
      </c>
      <c r="D88" s="37">
        <v>0</v>
      </c>
      <c r="E88" s="10">
        <f t="shared" si="2"/>
        <v>0</v>
      </c>
      <c r="F88" s="10" t="e">
        <f t="shared" si="3"/>
        <v>#DIV/0!</v>
      </c>
    </row>
    <row r="89" spans="1:6" s="11" customFormat="1">
      <c r="A89" s="40" t="s">
        <v>134</v>
      </c>
      <c r="B89" s="8">
        <v>25856100</v>
      </c>
      <c r="C89" s="8">
        <v>1651072.4</v>
      </c>
      <c r="D89" s="37"/>
      <c r="E89" s="10">
        <f t="shared" si="2"/>
        <v>6.3856204145250048</v>
      </c>
      <c r="F89" s="10"/>
    </row>
    <row r="90" spans="1:6" s="11" customFormat="1" ht="25.5">
      <c r="A90" s="40" t="s">
        <v>116</v>
      </c>
      <c r="B90" s="8">
        <v>2612200</v>
      </c>
      <c r="C90" s="8">
        <v>2147301.29</v>
      </c>
      <c r="D90" s="8">
        <v>1957499</v>
      </c>
      <c r="E90" s="10">
        <f t="shared" si="2"/>
        <v>82.202790368271963</v>
      </c>
      <c r="F90" s="10">
        <f t="shared" si="3"/>
        <v>109.69616280774601</v>
      </c>
    </row>
    <row r="91" spans="1:6" s="11" customFormat="1" ht="25.5">
      <c r="A91" s="40" t="s">
        <v>74</v>
      </c>
      <c r="B91" s="37">
        <v>7710466</v>
      </c>
      <c r="C91" s="37">
        <v>4960655</v>
      </c>
      <c r="D91" s="37">
        <v>7144716.9000000004</v>
      </c>
      <c r="E91" s="10">
        <f t="shared" si="2"/>
        <v>64.336643206778945</v>
      </c>
      <c r="F91" s="10">
        <f t="shared" si="3"/>
        <v>69.431092504169058</v>
      </c>
    </row>
    <row r="92" spans="1:6" s="11" customFormat="1" ht="18.75" customHeight="1">
      <c r="A92" s="41" t="s">
        <v>85</v>
      </c>
      <c r="B92" s="37">
        <v>19740400</v>
      </c>
      <c r="C92" s="37">
        <v>19740400</v>
      </c>
      <c r="D92" s="37">
        <v>19521400</v>
      </c>
      <c r="E92" s="10">
        <f t="shared" ref="E92:E131" si="8">C92/B92*100</f>
        <v>100</v>
      </c>
      <c r="F92" s="10">
        <f t="shared" si="3"/>
        <v>101.12184576925836</v>
      </c>
    </row>
    <row r="93" spans="1:6" s="11" customFormat="1" ht="38.25">
      <c r="A93" s="42" t="s">
        <v>94</v>
      </c>
      <c r="B93" s="37">
        <v>1689800</v>
      </c>
      <c r="C93" s="37">
        <v>999224.73</v>
      </c>
      <c r="D93" s="37">
        <v>582755.78</v>
      </c>
      <c r="E93" s="10">
        <f t="shared" si="8"/>
        <v>59.132721623860803</v>
      </c>
      <c r="F93" s="10">
        <f t="shared" si="3"/>
        <v>171.4654344569521</v>
      </c>
    </row>
    <row r="94" spans="1:6" s="11" customFormat="1" ht="51">
      <c r="A94" s="42" t="s">
        <v>161</v>
      </c>
      <c r="B94" s="37">
        <v>0</v>
      </c>
      <c r="C94" s="37">
        <v>0</v>
      </c>
      <c r="D94" s="37">
        <v>5413500</v>
      </c>
      <c r="E94" s="10" t="e">
        <f t="shared" si="8"/>
        <v>#DIV/0!</v>
      </c>
      <c r="F94" s="10">
        <f t="shared" si="3"/>
        <v>0</v>
      </c>
    </row>
    <row r="95" spans="1:6" s="11" customFormat="1" ht="25.5">
      <c r="A95" s="42" t="s">
        <v>147</v>
      </c>
      <c r="B95" s="37">
        <v>9205918.1999999993</v>
      </c>
      <c r="C95" s="37">
        <v>0</v>
      </c>
      <c r="D95" s="37">
        <v>0</v>
      </c>
      <c r="E95" s="10">
        <f t="shared" si="8"/>
        <v>0</v>
      </c>
      <c r="F95" s="10" t="e">
        <f t="shared" si="3"/>
        <v>#DIV/0!</v>
      </c>
    </row>
    <row r="96" spans="1:6" s="11" customFormat="1" ht="51">
      <c r="A96" s="42" t="s">
        <v>151</v>
      </c>
      <c r="B96" s="37">
        <v>0</v>
      </c>
      <c r="C96" s="37">
        <v>0</v>
      </c>
      <c r="D96" s="37">
        <v>1460000</v>
      </c>
      <c r="E96" s="10" t="e">
        <f t="shared" si="8"/>
        <v>#DIV/0!</v>
      </c>
      <c r="F96" s="10">
        <f t="shared" si="3"/>
        <v>0</v>
      </c>
    </row>
    <row r="97" spans="1:6" s="11" customFormat="1" ht="38.25">
      <c r="A97" s="42" t="s">
        <v>165</v>
      </c>
      <c r="B97" s="37"/>
      <c r="C97" s="37"/>
      <c r="D97" s="37">
        <v>7471035.3099999996</v>
      </c>
      <c r="E97" s="10"/>
      <c r="F97" s="10"/>
    </row>
    <row r="98" spans="1:6" s="11" customFormat="1" ht="30" customHeight="1">
      <c r="A98" s="42" t="s">
        <v>166</v>
      </c>
      <c r="B98" s="37"/>
      <c r="C98" s="37"/>
      <c r="D98" s="37">
        <v>840233.33</v>
      </c>
      <c r="E98" s="10"/>
      <c r="F98" s="10"/>
    </row>
    <row r="99" spans="1:6" s="11" customFormat="1">
      <c r="A99" s="17" t="s">
        <v>19</v>
      </c>
      <c r="B99" s="24">
        <f>B100+B101+B102+B103+B104+B105</f>
        <v>405447215.49000001</v>
      </c>
      <c r="C99" s="24">
        <f>C100+C101+C102+C103+C104+C105</f>
        <v>253429144.93999997</v>
      </c>
      <c r="D99" s="24">
        <f>D100+D101+D102+D103+D104+D105</f>
        <v>198273265.04999998</v>
      </c>
      <c r="E99" s="24">
        <f>E100+E101+E102+E103+E104+E105</f>
        <v>385.50781427783431</v>
      </c>
      <c r="F99" s="24" t="e">
        <f>F100+F101+F102+F103+F104+F105</f>
        <v>#DIV/0!</v>
      </c>
    </row>
    <row r="100" spans="1:6" s="11" customFormat="1" ht="25.5">
      <c r="A100" s="18" t="s">
        <v>117</v>
      </c>
      <c r="B100" s="8">
        <v>1260100</v>
      </c>
      <c r="C100" s="8">
        <v>820044.63</v>
      </c>
      <c r="D100" s="8">
        <v>766095.1</v>
      </c>
      <c r="E100" s="10">
        <f t="shared" si="8"/>
        <v>65.07774224267915</v>
      </c>
      <c r="F100" s="10">
        <f t="shared" si="3"/>
        <v>107.04214528979496</v>
      </c>
    </row>
    <row r="101" spans="1:6" s="11" customFormat="1" ht="38.25">
      <c r="A101" s="18" t="s">
        <v>120</v>
      </c>
      <c r="B101" s="8">
        <v>337500</v>
      </c>
      <c r="C101" s="8">
        <v>133670.57999999999</v>
      </c>
      <c r="D101" s="8">
        <v>0</v>
      </c>
      <c r="E101" s="10">
        <f>C101/B101*100</f>
        <v>39.606097777777777</v>
      </c>
      <c r="F101" s="10" t="e">
        <f>C101/D101*100</f>
        <v>#DIV/0!</v>
      </c>
    </row>
    <row r="102" spans="1:6" s="11" customFormat="1" ht="38.25">
      <c r="A102" s="18" t="s">
        <v>121</v>
      </c>
      <c r="B102" s="8">
        <v>18549498</v>
      </c>
      <c r="C102" s="8">
        <v>11915508</v>
      </c>
      <c r="D102" s="8">
        <v>1434939</v>
      </c>
      <c r="E102" s="10">
        <f>C102/B102*100</f>
        <v>64.236282836333359</v>
      </c>
      <c r="F102" s="10">
        <f>C102/D102*100</f>
        <v>830.38428811259575</v>
      </c>
    </row>
    <row r="103" spans="1:6" s="11" customFormat="1" ht="25.5">
      <c r="A103" s="18" t="s">
        <v>118</v>
      </c>
      <c r="B103" s="8">
        <v>1779600</v>
      </c>
      <c r="C103" s="8">
        <v>963029.02</v>
      </c>
      <c r="D103" s="8">
        <v>630560.6</v>
      </c>
      <c r="E103" s="10">
        <f>C103/B103*100</f>
        <v>54.114914587547766</v>
      </c>
      <c r="F103" s="10">
        <f>C103/D103*100</f>
        <v>152.72584744432177</v>
      </c>
    </row>
    <row r="104" spans="1:6" s="11" customFormat="1" ht="38.25">
      <c r="A104" s="18" t="s">
        <v>119</v>
      </c>
      <c r="B104" s="8">
        <v>2600</v>
      </c>
      <c r="C104" s="8">
        <v>2600</v>
      </c>
      <c r="D104" s="8">
        <v>1300</v>
      </c>
      <c r="E104" s="10">
        <f t="shared" si="8"/>
        <v>100</v>
      </c>
      <c r="F104" s="10">
        <f t="shared" si="3"/>
        <v>200</v>
      </c>
    </row>
    <row r="105" spans="1:6" s="11" customFormat="1" ht="25.5">
      <c r="A105" s="18" t="s">
        <v>130</v>
      </c>
      <c r="B105" s="68">
        <f>SUM(B107:B121)</f>
        <v>383517917.49000001</v>
      </c>
      <c r="C105" s="68">
        <f>SUM(C107:C121)</f>
        <v>239594292.70999998</v>
      </c>
      <c r="D105" s="76">
        <f>SUM(D107:D121)</f>
        <v>195440370.34999999</v>
      </c>
      <c r="E105" s="10">
        <f t="shared" si="8"/>
        <v>62.472776833496248</v>
      </c>
      <c r="F105" s="10">
        <f t="shared" si="3"/>
        <v>122.59201734059751</v>
      </c>
    </row>
    <row r="106" spans="1:6" s="11" customFormat="1">
      <c r="A106" s="18" t="s">
        <v>22</v>
      </c>
      <c r="B106" s="8"/>
      <c r="C106" s="8"/>
      <c r="D106" s="8"/>
      <c r="E106" s="10" t="e">
        <f t="shared" si="8"/>
        <v>#DIV/0!</v>
      </c>
      <c r="F106" s="10" t="e">
        <f t="shared" si="3"/>
        <v>#DIV/0!</v>
      </c>
    </row>
    <row r="107" spans="1:6" s="11" customFormat="1" ht="25.5">
      <c r="A107" s="42" t="s">
        <v>137</v>
      </c>
      <c r="B107" s="37">
        <v>1600</v>
      </c>
      <c r="C107" s="37">
        <v>666.66</v>
      </c>
      <c r="D107" s="37">
        <v>750</v>
      </c>
      <c r="E107" s="10">
        <f t="shared" si="8"/>
        <v>41.666249999999998</v>
      </c>
      <c r="F107" s="10">
        <f t="shared" ref="F107:F135" si="9">C107/D107*100</f>
        <v>88.888000000000005</v>
      </c>
    </row>
    <row r="108" spans="1:6" s="11" customFormat="1" ht="25.5">
      <c r="A108" s="40" t="s">
        <v>82</v>
      </c>
      <c r="B108" s="37">
        <v>900</v>
      </c>
      <c r="C108" s="37">
        <v>623.5</v>
      </c>
      <c r="D108" s="37">
        <v>900</v>
      </c>
      <c r="E108" s="10">
        <f t="shared" si="8"/>
        <v>69.277777777777786</v>
      </c>
      <c r="F108" s="10">
        <f t="shared" si="9"/>
        <v>69.277777777777786</v>
      </c>
    </row>
    <row r="109" spans="1:6" s="11" customFormat="1" ht="38.25">
      <c r="A109" s="40" t="s">
        <v>122</v>
      </c>
      <c r="B109" s="37">
        <v>15663917.49</v>
      </c>
      <c r="C109" s="37">
        <v>15663917.49</v>
      </c>
      <c r="D109" s="37">
        <v>2278509.2000000002</v>
      </c>
      <c r="E109" s="10">
        <f t="shared" si="8"/>
        <v>100</v>
      </c>
      <c r="F109" s="10">
        <f t="shared" si="9"/>
        <v>687.46342959686092</v>
      </c>
    </row>
    <row r="110" spans="1:6" s="11" customFormat="1" ht="25.5">
      <c r="A110" s="40" t="s">
        <v>138</v>
      </c>
      <c r="B110" s="37">
        <v>85200</v>
      </c>
      <c r="C110" s="37">
        <v>53577.42</v>
      </c>
      <c r="D110" s="37">
        <v>43822.32</v>
      </c>
      <c r="E110" s="10">
        <f t="shared" si="8"/>
        <v>62.884295774647882</v>
      </c>
      <c r="F110" s="10">
        <f t="shared" si="9"/>
        <v>122.26057406362784</v>
      </c>
    </row>
    <row r="111" spans="1:6" s="11" customFormat="1" ht="25.5">
      <c r="A111" s="40" t="s">
        <v>68</v>
      </c>
      <c r="B111" s="37">
        <v>952300</v>
      </c>
      <c r="C111" s="37">
        <v>604940.47</v>
      </c>
      <c r="D111" s="37">
        <v>486285.04</v>
      </c>
      <c r="E111" s="10">
        <f t="shared" si="8"/>
        <v>63.524148902656719</v>
      </c>
      <c r="F111" s="10">
        <f t="shared" si="9"/>
        <v>124.40038665388514</v>
      </c>
    </row>
    <row r="112" spans="1:6" s="11" customFormat="1">
      <c r="A112" s="40" t="s">
        <v>69</v>
      </c>
      <c r="B112" s="37">
        <v>1370600</v>
      </c>
      <c r="C112" s="37">
        <v>694063.75</v>
      </c>
      <c r="D112" s="37">
        <v>694669.65</v>
      </c>
      <c r="E112" s="10">
        <f t="shared" si="8"/>
        <v>50.639409747555817</v>
      </c>
      <c r="F112" s="10">
        <f t="shared" si="9"/>
        <v>99.912778685523392</v>
      </c>
    </row>
    <row r="113" spans="1:6" s="11" customFormat="1" ht="38.25">
      <c r="A113" s="40" t="s">
        <v>70</v>
      </c>
      <c r="B113" s="37">
        <v>63547100</v>
      </c>
      <c r="C113" s="37">
        <v>45711185</v>
      </c>
      <c r="D113" s="37">
        <v>32693000</v>
      </c>
      <c r="E113" s="10">
        <f t="shared" si="8"/>
        <v>71.932763257489327</v>
      </c>
      <c r="F113" s="10">
        <f t="shared" si="9"/>
        <v>139.81948735203252</v>
      </c>
    </row>
    <row r="114" spans="1:6" s="11" customFormat="1" ht="38.25">
      <c r="A114" s="40" t="s">
        <v>73</v>
      </c>
      <c r="B114" s="37">
        <v>292381500</v>
      </c>
      <c r="C114" s="37">
        <v>171480971.5</v>
      </c>
      <c r="D114" s="37">
        <v>154158506</v>
      </c>
      <c r="E114" s="10">
        <f t="shared" si="8"/>
        <v>58.649733823788438</v>
      </c>
      <c r="F114" s="10">
        <f t="shared" si="9"/>
        <v>111.23678864661545</v>
      </c>
    </row>
    <row r="115" spans="1:6" s="11" customFormat="1" ht="25.5">
      <c r="A115" s="40" t="s">
        <v>76</v>
      </c>
      <c r="B115" s="37">
        <v>600000</v>
      </c>
      <c r="C115" s="37">
        <v>0</v>
      </c>
      <c r="D115" s="37">
        <v>0</v>
      </c>
      <c r="E115" s="10">
        <f t="shared" si="8"/>
        <v>0</v>
      </c>
      <c r="F115" s="10" t="e">
        <f t="shared" si="9"/>
        <v>#DIV/0!</v>
      </c>
    </row>
    <row r="116" spans="1:6" s="11" customFormat="1" ht="38.25">
      <c r="A116" s="40" t="s">
        <v>86</v>
      </c>
      <c r="B116" s="37">
        <v>250100</v>
      </c>
      <c r="C116" s="37">
        <v>213777.6</v>
      </c>
      <c r="D116" s="37">
        <v>285852</v>
      </c>
      <c r="E116" s="10">
        <f t="shared" si="8"/>
        <v>85.476849260295879</v>
      </c>
      <c r="F116" s="10">
        <f t="shared" si="9"/>
        <v>74.786113093488936</v>
      </c>
    </row>
    <row r="117" spans="1:6" s="39" customFormat="1" ht="76.5">
      <c r="A117" s="43" t="s">
        <v>123</v>
      </c>
      <c r="B117" s="37">
        <v>812600</v>
      </c>
      <c r="C117" s="37">
        <v>284046.32</v>
      </c>
      <c r="D117" s="37">
        <v>115197</v>
      </c>
      <c r="E117" s="38">
        <f>C117/B117*100</f>
        <v>34.955244892936257</v>
      </c>
      <c r="F117" s="38">
        <f>C117/D117*100</f>
        <v>246.57440731963507</v>
      </c>
    </row>
    <row r="118" spans="1:6" s="39" customFormat="1" ht="38.25">
      <c r="A118" s="44" t="s">
        <v>128</v>
      </c>
      <c r="B118" s="37">
        <v>218000</v>
      </c>
      <c r="C118" s="37">
        <v>0</v>
      </c>
      <c r="D118" s="37">
        <v>0</v>
      </c>
      <c r="E118" s="38">
        <f>C118/B118*100</f>
        <v>0</v>
      </c>
      <c r="F118" s="38" t="e">
        <f>C118/D118*100</f>
        <v>#DIV/0!</v>
      </c>
    </row>
    <row r="119" spans="1:6" s="39" customFormat="1" ht="25.5">
      <c r="A119" s="40" t="s">
        <v>71</v>
      </c>
      <c r="B119" s="37">
        <v>1024500</v>
      </c>
      <c r="C119" s="37">
        <v>694965</v>
      </c>
      <c r="D119" s="37">
        <v>649614</v>
      </c>
      <c r="E119" s="38">
        <f t="shared" si="8"/>
        <v>67.834553440702777</v>
      </c>
      <c r="F119" s="38">
        <f t="shared" si="9"/>
        <v>106.98122269532368</v>
      </c>
    </row>
    <row r="120" spans="1:6" s="11" customFormat="1" ht="38.25">
      <c r="A120" s="40" t="s">
        <v>72</v>
      </c>
      <c r="B120" s="37">
        <v>6609600</v>
      </c>
      <c r="C120" s="37">
        <v>4191558</v>
      </c>
      <c r="D120" s="37">
        <v>3961635</v>
      </c>
      <c r="E120" s="10">
        <f t="shared" si="8"/>
        <v>63.416212781408866</v>
      </c>
      <c r="F120" s="10">
        <f t="shared" si="9"/>
        <v>105.80374012244944</v>
      </c>
    </row>
    <row r="121" spans="1:6" s="11" customFormat="1" ht="51">
      <c r="A121" s="40" t="s">
        <v>162</v>
      </c>
      <c r="B121" s="37">
        <v>0</v>
      </c>
      <c r="C121" s="37">
        <v>0</v>
      </c>
      <c r="D121" s="8">
        <v>71630.14</v>
      </c>
      <c r="E121" s="10" t="e">
        <f t="shared" si="8"/>
        <v>#DIV/0!</v>
      </c>
      <c r="F121" s="10">
        <f t="shared" si="9"/>
        <v>0</v>
      </c>
    </row>
    <row r="122" spans="1:6" s="11" customFormat="1">
      <c r="A122" s="17" t="s">
        <v>20</v>
      </c>
      <c r="B122" s="24">
        <f>B126+B125+B124</f>
        <v>45398103.060000002</v>
      </c>
      <c r="C122" s="24">
        <f>C126+C125+C124</f>
        <v>31850472.060000002</v>
      </c>
      <c r="D122" s="24">
        <f>D126+D125+D124+D123</f>
        <v>23277536.41</v>
      </c>
      <c r="E122" s="24">
        <f>E126+E125+E124</f>
        <v>220.15914640185756</v>
      </c>
      <c r="F122" s="24">
        <f>F126+F125+F124</f>
        <v>603.70561133442834</v>
      </c>
    </row>
    <row r="123" spans="1:6" s="11" customFormat="1" ht="25.5">
      <c r="A123" s="18" t="s">
        <v>142</v>
      </c>
      <c r="B123" s="8">
        <v>0</v>
      </c>
      <c r="C123" s="8">
        <v>0</v>
      </c>
      <c r="D123" s="8">
        <v>7116703.3600000003</v>
      </c>
      <c r="E123" s="8"/>
      <c r="F123" s="8"/>
    </row>
    <row r="124" spans="1:6" s="11" customFormat="1" ht="63.75">
      <c r="A124" s="18" t="s">
        <v>124</v>
      </c>
      <c r="B124" s="8">
        <v>28412600</v>
      </c>
      <c r="C124" s="8">
        <v>16170800</v>
      </c>
      <c r="D124" s="8">
        <v>10520160</v>
      </c>
      <c r="E124" s="10">
        <f t="shared" si="8"/>
        <v>56.914185959750249</v>
      </c>
      <c r="F124" s="10">
        <f t="shared" si="9"/>
        <v>153.71249106477467</v>
      </c>
    </row>
    <row r="125" spans="1:6" s="11" customFormat="1" ht="38.25">
      <c r="A125" s="18" t="s">
        <v>127</v>
      </c>
      <c r="B125" s="8">
        <v>2422593</v>
      </c>
      <c r="C125" s="8">
        <v>1615062</v>
      </c>
      <c r="D125" s="8">
        <v>1638472.48</v>
      </c>
      <c r="E125" s="10">
        <f t="shared" si="8"/>
        <v>66.666666666666657</v>
      </c>
      <c r="F125" s="10">
        <f t="shared" si="9"/>
        <v>98.571200902928808</v>
      </c>
    </row>
    <row r="126" spans="1:6" s="11" customFormat="1">
      <c r="A126" s="18" t="s">
        <v>125</v>
      </c>
      <c r="B126" s="8">
        <v>14562910.060000001</v>
      </c>
      <c r="C126" s="8">
        <v>14064610.060000001</v>
      </c>
      <c r="D126" s="8">
        <v>4002200.57</v>
      </c>
      <c r="E126" s="10">
        <f t="shared" si="8"/>
        <v>96.578293775440642</v>
      </c>
      <c r="F126" s="10">
        <f t="shared" si="9"/>
        <v>351.42191936672481</v>
      </c>
    </row>
    <row r="127" spans="1:6" s="11" customFormat="1">
      <c r="A127" s="17" t="s">
        <v>83</v>
      </c>
      <c r="B127" s="24">
        <f>B128</f>
        <v>600000</v>
      </c>
      <c r="C127" s="24">
        <f>C128</f>
        <v>221370</v>
      </c>
      <c r="D127" s="24">
        <f>D128</f>
        <v>782299.66</v>
      </c>
      <c r="E127" s="10">
        <f t="shared" si="8"/>
        <v>36.895000000000003</v>
      </c>
      <c r="F127" s="10">
        <f t="shared" si="9"/>
        <v>28.297340689116496</v>
      </c>
    </row>
    <row r="128" spans="1:6" s="11" customFormat="1">
      <c r="A128" s="18" t="s">
        <v>126</v>
      </c>
      <c r="B128" s="8">
        <v>600000</v>
      </c>
      <c r="C128" s="8">
        <v>221370</v>
      </c>
      <c r="D128" s="8">
        <v>782299.66</v>
      </c>
      <c r="E128" s="10">
        <f t="shared" si="8"/>
        <v>36.895000000000003</v>
      </c>
      <c r="F128" s="10">
        <f t="shared" si="9"/>
        <v>28.297340689116496</v>
      </c>
    </row>
    <row r="129" spans="1:7" s="11" customFormat="1" ht="25.5">
      <c r="A129" s="17" t="s">
        <v>87</v>
      </c>
      <c r="B129" s="9">
        <f>B131+B130</f>
        <v>1006477.65</v>
      </c>
      <c r="C129" s="9">
        <f>C131+C130</f>
        <v>1006477.65</v>
      </c>
      <c r="D129" s="9">
        <f>D131+D130</f>
        <v>0</v>
      </c>
      <c r="E129" s="10">
        <f t="shared" si="8"/>
        <v>100</v>
      </c>
      <c r="F129" s="10" t="e">
        <f t="shared" si="9"/>
        <v>#DIV/0!</v>
      </c>
    </row>
    <row r="130" spans="1:7" s="11" customFormat="1">
      <c r="A130" s="18" t="s">
        <v>156</v>
      </c>
      <c r="B130" s="16">
        <v>1006477.65</v>
      </c>
      <c r="C130" s="8">
        <v>1006477.65</v>
      </c>
      <c r="D130" s="8">
        <v>0</v>
      </c>
      <c r="E130" s="10">
        <f t="shared" si="8"/>
        <v>100</v>
      </c>
      <c r="F130" s="10" t="e">
        <f t="shared" si="9"/>
        <v>#DIV/0!</v>
      </c>
    </row>
    <row r="131" spans="1:7" s="11" customFormat="1">
      <c r="A131" s="18" t="s">
        <v>89</v>
      </c>
      <c r="B131" s="8"/>
      <c r="C131" s="8"/>
      <c r="D131" s="8"/>
      <c r="E131" s="10" t="e">
        <f t="shared" si="8"/>
        <v>#DIV/0!</v>
      </c>
      <c r="F131" s="10" t="e">
        <f t="shared" si="9"/>
        <v>#DIV/0!</v>
      </c>
    </row>
    <row r="132" spans="1:7" s="11" customFormat="1" ht="25.5">
      <c r="A132" s="17" t="s">
        <v>88</v>
      </c>
      <c r="B132" s="24">
        <f>B135+B134+B133</f>
        <v>-7868172.2200000007</v>
      </c>
      <c r="C132" s="24">
        <f>C135+C134+C133</f>
        <v>-7868172.2200000007</v>
      </c>
      <c r="D132" s="24">
        <f>SUM(D135)</f>
        <v>-1641744.06</v>
      </c>
      <c r="E132" s="10">
        <f>C132/B132*100</f>
        <v>100</v>
      </c>
      <c r="F132" s="10">
        <f t="shared" si="9"/>
        <v>479.25693241125538</v>
      </c>
    </row>
    <row r="133" spans="1:7" s="11" customFormat="1" ht="38.25">
      <c r="A133" s="18" t="s">
        <v>143</v>
      </c>
      <c r="B133" s="8">
        <v>-715095.11</v>
      </c>
      <c r="C133" s="8">
        <v>-715095.11</v>
      </c>
      <c r="D133" s="24">
        <v>0</v>
      </c>
      <c r="E133" s="10">
        <f>C133/B133*100</f>
        <v>100</v>
      </c>
      <c r="F133" s="10" t="e">
        <f t="shared" si="9"/>
        <v>#DIV/0!</v>
      </c>
    </row>
    <row r="134" spans="1:7" s="11" customFormat="1" ht="63.75">
      <c r="A134" s="18" t="s">
        <v>144</v>
      </c>
      <c r="B134" s="8">
        <v>-128522.88</v>
      </c>
      <c r="C134" s="8">
        <v>-128522.88</v>
      </c>
      <c r="D134" s="24">
        <v>0</v>
      </c>
      <c r="E134" s="10">
        <f>C134/B134*100</f>
        <v>100</v>
      </c>
      <c r="F134" s="10" t="e">
        <f t="shared" si="9"/>
        <v>#DIV/0!</v>
      </c>
    </row>
    <row r="135" spans="1:7" s="11" customFormat="1" ht="25.5">
      <c r="A135" s="18" t="s">
        <v>145</v>
      </c>
      <c r="B135" s="16">
        <v>-7024554.2300000004</v>
      </c>
      <c r="C135" s="16">
        <v>-7024554.2300000004</v>
      </c>
      <c r="D135" s="16">
        <v>-1641744.06</v>
      </c>
      <c r="E135" s="10">
        <f>C135/B135*100</f>
        <v>100</v>
      </c>
      <c r="F135" s="10">
        <f t="shared" si="9"/>
        <v>427.87145701626599</v>
      </c>
    </row>
    <row r="136" spans="1:7" s="1" customFormat="1">
      <c r="A136" s="60" t="s">
        <v>65</v>
      </c>
      <c r="B136" s="61">
        <f>B55+B56</f>
        <v>914037545.42999995</v>
      </c>
      <c r="C136" s="61">
        <f>C55+C56</f>
        <v>576390287.24000001</v>
      </c>
      <c r="D136" s="83">
        <f>D55+D56</f>
        <v>481147336.90999997</v>
      </c>
      <c r="E136" s="62">
        <f>C136/B136*100</f>
        <v>63.059804285046397</v>
      </c>
      <c r="F136" s="62">
        <f>C136/D136*100</f>
        <v>119.79496570461441</v>
      </c>
      <c r="G136" s="2"/>
    </row>
    <row r="137" spans="1:7" s="11" customFormat="1">
      <c r="A137" s="18" t="s">
        <v>23</v>
      </c>
      <c r="B137" s="16"/>
      <c r="C137" s="16"/>
      <c r="D137" s="16"/>
      <c r="E137" s="10"/>
      <c r="F137" s="10"/>
    </row>
    <row r="138" spans="1:7" s="11" customFormat="1">
      <c r="A138" s="17" t="s">
        <v>24</v>
      </c>
      <c r="B138" s="45">
        <v>94413805.900000006</v>
      </c>
      <c r="C138" s="45">
        <v>62034567.109999999</v>
      </c>
      <c r="D138" s="46">
        <f>D139+D140+D141</f>
        <v>52608063.089999996</v>
      </c>
      <c r="E138" s="10">
        <f t="shared" ref="E138:E168" si="10">C138/B138*100</f>
        <v>65.704974520045269</v>
      </c>
      <c r="F138" s="10">
        <f t="shared" ref="F138:F166" si="11">C138/D138*100</f>
        <v>117.9183635859649</v>
      </c>
    </row>
    <row r="139" spans="1:7" s="11" customFormat="1">
      <c r="A139" s="18" t="s">
        <v>25</v>
      </c>
      <c r="B139" s="47">
        <v>75667540.459999993</v>
      </c>
      <c r="C139" s="48">
        <v>49349844.810000002</v>
      </c>
      <c r="D139" s="48">
        <v>44547693.119999997</v>
      </c>
      <c r="E139" s="10">
        <f t="shared" si="10"/>
        <v>65.219306072314751</v>
      </c>
      <c r="F139" s="10">
        <f t="shared" si="11"/>
        <v>110.77979880364231</v>
      </c>
    </row>
    <row r="140" spans="1:7" s="11" customFormat="1">
      <c r="A140" s="18" t="s">
        <v>26</v>
      </c>
      <c r="B140" s="49">
        <v>3040042</v>
      </c>
      <c r="C140" s="48">
        <v>1813677.09</v>
      </c>
      <c r="D140" s="48">
        <v>920113.26</v>
      </c>
      <c r="E140" s="10">
        <f t="shared" si="10"/>
        <v>59.659606347543878</v>
      </c>
      <c r="F140" s="10">
        <f t="shared" si="11"/>
        <v>197.11454761558375</v>
      </c>
    </row>
    <row r="141" spans="1:7" s="11" customFormat="1">
      <c r="A141" s="18" t="s">
        <v>27</v>
      </c>
      <c r="B141" s="49">
        <f>B138-B139-B140</f>
        <v>15706223.440000013</v>
      </c>
      <c r="C141" s="16">
        <f>C138-C139-C140</f>
        <v>10871045.209999997</v>
      </c>
      <c r="D141" s="16">
        <v>7140256.71</v>
      </c>
      <c r="E141" s="10">
        <f t="shared" si="10"/>
        <v>69.214889572461018</v>
      </c>
      <c r="F141" s="10">
        <f t="shared" si="11"/>
        <v>152.25006118862635</v>
      </c>
    </row>
    <row r="142" spans="1:7" s="11" customFormat="1">
      <c r="A142" s="17" t="s">
        <v>28</v>
      </c>
      <c r="B142" s="50">
        <v>1779600</v>
      </c>
      <c r="C142" s="50">
        <v>963029.02</v>
      </c>
      <c r="D142" s="50">
        <v>630560.6</v>
      </c>
      <c r="E142" s="10">
        <f t="shared" si="10"/>
        <v>54.114914587547766</v>
      </c>
      <c r="F142" s="10">
        <f t="shared" si="11"/>
        <v>152.72584744432177</v>
      </c>
    </row>
    <row r="143" spans="1:7" s="11" customFormat="1">
      <c r="A143" s="17" t="s">
        <v>29</v>
      </c>
      <c r="B143" s="50">
        <v>8158546</v>
      </c>
      <c r="C143" s="50">
        <v>3587132.63</v>
      </c>
      <c r="D143" s="50">
        <v>3840421.61</v>
      </c>
      <c r="E143" s="10">
        <f t="shared" si="10"/>
        <v>43.967793158241676</v>
      </c>
      <c r="F143" s="10">
        <f t="shared" si="11"/>
        <v>93.404656943381795</v>
      </c>
    </row>
    <row r="144" spans="1:7" s="11" customFormat="1">
      <c r="A144" s="17" t="s">
        <v>30</v>
      </c>
      <c r="B144" s="51">
        <f>SUM(B145:B149)</f>
        <v>130376863.96000001</v>
      </c>
      <c r="C144" s="51">
        <f>SUM(C145:C149)</f>
        <v>92902641.109999999</v>
      </c>
      <c r="D144" s="51">
        <f>SUM(D145:D149)</f>
        <v>28962232.649999999</v>
      </c>
      <c r="E144" s="10">
        <f t="shared" si="10"/>
        <v>71.256999354197376</v>
      </c>
      <c r="F144" s="10">
        <f t="shared" si="11"/>
        <v>320.77168301456902</v>
      </c>
    </row>
    <row r="145" spans="1:6" s="11" customFormat="1">
      <c r="A145" s="18" t="s">
        <v>84</v>
      </c>
      <c r="B145" s="16">
        <v>499962.79</v>
      </c>
      <c r="C145" s="16">
        <v>345048.73</v>
      </c>
      <c r="D145" s="16">
        <v>349174.61</v>
      </c>
      <c r="E145" s="10">
        <f t="shared" si="10"/>
        <v>69.014882087524953</v>
      </c>
      <c r="F145" s="10">
        <f t="shared" si="11"/>
        <v>98.81839060405909</v>
      </c>
    </row>
    <row r="146" spans="1:6" s="11" customFormat="1">
      <c r="A146" s="18" t="s">
        <v>31</v>
      </c>
      <c r="B146" s="16">
        <v>773453.3</v>
      </c>
      <c r="C146" s="16">
        <v>213777.6</v>
      </c>
      <c r="D146" s="16">
        <v>285852</v>
      </c>
      <c r="E146" s="10">
        <f t="shared" si="10"/>
        <v>27.63936749639571</v>
      </c>
      <c r="F146" s="10">
        <f t="shared" si="11"/>
        <v>74.786113093488936</v>
      </c>
    </row>
    <row r="147" spans="1:6" s="11" customFormat="1">
      <c r="A147" s="18" t="s">
        <v>32</v>
      </c>
      <c r="B147" s="16">
        <v>123318641.44</v>
      </c>
      <c r="C147" s="16">
        <v>91386814.780000001</v>
      </c>
      <c r="D147" s="16">
        <v>25896580.239999998</v>
      </c>
      <c r="E147" s="10">
        <f t="shared" si="10"/>
        <v>74.106245181482763</v>
      </c>
      <c r="F147" s="10">
        <f t="shared" si="11"/>
        <v>352.89143946057953</v>
      </c>
    </row>
    <row r="148" spans="1:6" s="11" customFormat="1">
      <c r="A148" s="18" t="s">
        <v>53</v>
      </c>
      <c r="B148" s="52">
        <v>3946198.43</v>
      </c>
      <c r="C148" s="52">
        <v>0</v>
      </c>
      <c r="D148" s="52">
        <v>96000</v>
      </c>
      <c r="E148" s="10">
        <f t="shared" si="10"/>
        <v>0</v>
      </c>
      <c r="F148" s="10">
        <f t="shared" si="11"/>
        <v>0</v>
      </c>
    </row>
    <row r="149" spans="1:6" s="11" customFormat="1">
      <c r="A149" s="18" t="s">
        <v>33</v>
      </c>
      <c r="B149" s="52">
        <v>1838608</v>
      </c>
      <c r="C149" s="48">
        <v>957000</v>
      </c>
      <c r="D149" s="48">
        <v>2334625.7999999998</v>
      </c>
      <c r="E149" s="10">
        <f t="shared" si="10"/>
        <v>52.050246708379376</v>
      </c>
      <c r="F149" s="10">
        <f t="shared" si="11"/>
        <v>40.991579892589215</v>
      </c>
    </row>
    <row r="150" spans="1:6" s="11" customFormat="1">
      <c r="A150" s="17" t="s">
        <v>34</v>
      </c>
      <c r="B150" s="51">
        <f>SUM(B151:B154)</f>
        <v>44794117</v>
      </c>
      <c r="C150" s="51">
        <f>SUM(C151:C154)</f>
        <v>19845432.039999999</v>
      </c>
      <c r="D150" s="51">
        <f>SUM(D151:D154)</f>
        <v>37561668.390000001</v>
      </c>
      <c r="E150" s="10">
        <f t="shared" si="10"/>
        <v>44.303657196769834</v>
      </c>
      <c r="F150" s="10">
        <f t="shared" si="11"/>
        <v>52.834266662349393</v>
      </c>
    </row>
    <row r="151" spans="1:6" s="11" customFormat="1">
      <c r="A151" s="18" t="s">
        <v>35</v>
      </c>
      <c r="B151" s="52">
        <v>150000</v>
      </c>
      <c r="C151" s="48">
        <v>31283.34</v>
      </c>
      <c r="D151" s="48">
        <v>42240.73</v>
      </c>
      <c r="E151" s="10">
        <f t="shared" si="10"/>
        <v>20.855560000000001</v>
      </c>
      <c r="F151" s="10">
        <f t="shared" si="11"/>
        <v>74.059657586410083</v>
      </c>
    </row>
    <row r="152" spans="1:6" s="11" customFormat="1">
      <c r="A152" s="18" t="s">
        <v>36</v>
      </c>
      <c r="B152" s="52">
        <v>14729193.199999999</v>
      </c>
      <c r="C152" s="48">
        <v>2057599.5</v>
      </c>
      <c r="D152" s="48">
        <v>10080837.23</v>
      </c>
      <c r="E152" s="10">
        <f t="shared" si="10"/>
        <v>13.969532968037923</v>
      </c>
      <c r="F152" s="10">
        <f t="shared" si="11"/>
        <v>20.410998144843571</v>
      </c>
    </row>
    <row r="153" spans="1:6" s="11" customFormat="1">
      <c r="A153" s="18" t="s">
        <v>37</v>
      </c>
      <c r="B153" s="52">
        <v>25201165.800000001</v>
      </c>
      <c r="C153" s="48">
        <v>14614730.869999999</v>
      </c>
      <c r="D153" s="48">
        <v>18783737.760000002</v>
      </c>
      <c r="E153" s="10">
        <f t="shared" si="10"/>
        <v>57.992280936463658</v>
      </c>
      <c r="F153" s="10">
        <f t="shared" si="11"/>
        <v>77.805232679100172</v>
      </c>
    </row>
    <row r="154" spans="1:6" s="11" customFormat="1">
      <c r="A154" s="18" t="s">
        <v>62</v>
      </c>
      <c r="B154" s="52">
        <v>4713758</v>
      </c>
      <c r="C154" s="48">
        <v>3141818.33</v>
      </c>
      <c r="D154" s="48">
        <v>8654852.6699999999</v>
      </c>
      <c r="E154" s="10">
        <f t="shared" si="10"/>
        <v>66.652092237234072</v>
      </c>
      <c r="F154" s="10">
        <f t="shared" si="11"/>
        <v>36.301234114479733</v>
      </c>
    </row>
    <row r="155" spans="1:6" s="11" customFormat="1">
      <c r="A155" s="17" t="s">
        <v>66</v>
      </c>
      <c r="B155" s="51">
        <v>2580790.2000000002</v>
      </c>
      <c r="C155" s="9">
        <v>622242.19999999995</v>
      </c>
      <c r="D155" s="9">
        <v>0</v>
      </c>
      <c r="E155" s="10">
        <f t="shared" si="10"/>
        <v>24.110530177927672</v>
      </c>
      <c r="F155" s="10" t="e">
        <f t="shared" si="11"/>
        <v>#DIV/0!</v>
      </c>
    </row>
    <row r="156" spans="1:6" s="11" customFormat="1">
      <c r="A156" s="17" t="s">
        <v>38</v>
      </c>
      <c r="B156" s="50">
        <v>502757754.36000001</v>
      </c>
      <c r="C156" s="46">
        <v>313247920.05000001</v>
      </c>
      <c r="D156" s="46">
        <v>284881466.93000001</v>
      </c>
      <c r="E156" s="10">
        <f t="shared" si="10"/>
        <v>62.305935081748864</v>
      </c>
      <c r="F156" s="10">
        <f t="shared" si="11"/>
        <v>109.95728273435566</v>
      </c>
    </row>
    <row r="157" spans="1:6" s="11" customFormat="1">
      <c r="A157" s="18" t="s">
        <v>46</v>
      </c>
      <c r="B157" s="49">
        <v>486351594.57999998</v>
      </c>
      <c r="C157" s="16">
        <v>303914475.63999999</v>
      </c>
      <c r="D157" s="16">
        <v>279869172.13</v>
      </c>
      <c r="E157" s="10">
        <f t="shared" si="10"/>
        <v>62.488635593443931</v>
      </c>
      <c r="F157" s="10">
        <f t="shared" si="11"/>
        <v>108.59162276680865</v>
      </c>
    </row>
    <row r="158" spans="1:6" s="11" customFormat="1">
      <c r="A158" s="18" t="s">
        <v>25</v>
      </c>
      <c r="B158" s="47">
        <v>6724529</v>
      </c>
      <c r="C158" s="48">
        <v>4242436.95</v>
      </c>
      <c r="D158" s="48">
        <v>3653522.55</v>
      </c>
      <c r="E158" s="10">
        <f t="shared" si="10"/>
        <v>63.088982886385061</v>
      </c>
      <c r="F158" s="10">
        <f t="shared" si="11"/>
        <v>116.11908485414988</v>
      </c>
    </row>
    <row r="159" spans="1:6" s="11" customFormat="1">
      <c r="A159" s="17" t="s">
        <v>45</v>
      </c>
      <c r="B159" s="50">
        <v>133299490.81</v>
      </c>
      <c r="C159" s="46">
        <v>68686615.870000005</v>
      </c>
      <c r="D159" s="46">
        <v>55755377.479999997</v>
      </c>
      <c r="E159" s="10">
        <f t="shared" si="10"/>
        <v>51.528040694396417</v>
      </c>
      <c r="F159" s="10">
        <f t="shared" si="11"/>
        <v>123.19280932971634</v>
      </c>
    </row>
    <row r="160" spans="1:6" s="11" customFormat="1">
      <c r="A160" s="18" t="s">
        <v>46</v>
      </c>
      <c r="B160" s="49">
        <v>117259626.22</v>
      </c>
      <c r="C160" s="16">
        <v>60825322.850000001</v>
      </c>
      <c r="D160" s="16">
        <v>42179537.100000001</v>
      </c>
      <c r="E160" s="10">
        <f t="shared" si="10"/>
        <v>51.872349256751704</v>
      </c>
      <c r="F160" s="10">
        <f t="shared" si="11"/>
        <v>144.20576192146024</v>
      </c>
    </row>
    <row r="161" spans="1:6" s="11" customFormat="1">
      <c r="A161" s="17" t="s">
        <v>39</v>
      </c>
      <c r="B161" s="51">
        <f>SUM(B162:B165)</f>
        <v>49087157.310000002</v>
      </c>
      <c r="C161" s="51">
        <f>SUM(C162:C165)</f>
        <v>38515135.420000002</v>
      </c>
      <c r="D161" s="51">
        <f>D162+D163+D164+D165</f>
        <v>14686265.1</v>
      </c>
      <c r="E161" s="10">
        <f t="shared" si="10"/>
        <v>78.462753866078387</v>
      </c>
      <c r="F161" s="10">
        <f t="shared" si="11"/>
        <v>262.25275900814296</v>
      </c>
    </row>
    <row r="162" spans="1:6" s="11" customFormat="1" hidden="1">
      <c r="A162" s="18" t="s">
        <v>40</v>
      </c>
      <c r="B162" s="52">
        <v>0</v>
      </c>
      <c r="C162" s="48">
        <v>0</v>
      </c>
      <c r="D162" s="16">
        <v>0</v>
      </c>
      <c r="E162" s="10" t="e">
        <f t="shared" si="10"/>
        <v>#DIV/0!</v>
      </c>
      <c r="F162" s="10" t="e">
        <f t="shared" si="11"/>
        <v>#DIV/0!</v>
      </c>
    </row>
    <row r="163" spans="1:6" s="11" customFormat="1">
      <c r="A163" s="18" t="s">
        <v>41</v>
      </c>
      <c r="B163" s="52">
        <v>9759092.8900000006</v>
      </c>
      <c r="C163" s="53">
        <v>6282090.4199999999</v>
      </c>
      <c r="D163" s="53">
        <v>5345816.7699999996</v>
      </c>
      <c r="E163" s="10">
        <f t="shared" si="10"/>
        <v>64.371663338066654</v>
      </c>
      <c r="F163" s="10">
        <f t="shared" si="11"/>
        <v>117.51413657224919</v>
      </c>
    </row>
    <row r="164" spans="1:6" s="11" customFormat="1">
      <c r="A164" s="18" t="s">
        <v>42</v>
      </c>
      <c r="B164" s="52">
        <v>38933925.960000001</v>
      </c>
      <c r="C164" s="53">
        <v>32054906.539999999</v>
      </c>
      <c r="D164" s="53">
        <v>9077078.3300000001</v>
      </c>
      <c r="E164" s="10">
        <f t="shared" si="10"/>
        <v>82.331554677873015</v>
      </c>
      <c r="F164" s="10">
        <f t="shared" si="11"/>
        <v>353.14123525912112</v>
      </c>
    </row>
    <row r="165" spans="1:6" s="11" customFormat="1">
      <c r="A165" s="18" t="s">
        <v>54</v>
      </c>
      <c r="B165" s="52">
        <v>394138.46</v>
      </c>
      <c r="C165" s="53">
        <v>178138.46</v>
      </c>
      <c r="D165" s="53">
        <v>263370</v>
      </c>
      <c r="E165" s="10">
        <f t="shared" si="10"/>
        <v>45.196923943935843</v>
      </c>
      <c r="F165" s="10">
        <f t="shared" si="11"/>
        <v>67.638098492614944</v>
      </c>
    </row>
    <row r="166" spans="1:6" s="11" customFormat="1" ht="12" customHeight="1">
      <c r="A166" s="17" t="s">
        <v>43</v>
      </c>
      <c r="B166" s="50">
        <v>1224970</v>
      </c>
      <c r="C166" s="46">
        <v>1007970</v>
      </c>
      <c r="D166" s="46">
        <v>38731034.75</v>
      </c>
      <c r="E166" s="10">
        <f t="shared" si="10"/>
        <v>82.285280455847897</v>
      </c>
      <c r="F166" s="10">
        <f t="shared" si="11"/>
        <v>2.6024866273421732</v>
      </c>
    </row>
    <row r="167" spans="1:6" s="11" customFormat="1" hidden="1">
      <c r="A167" s="18" t="s">
        <v>67</v>
      </c>
      <c r="B167" s="16">
        <v>0</v>
      </c>
      <c r="C167" s="16">
        <v>0</v>
      </c>
      <c r="D167" s="16">
        <v>0</v>
      </c>
      <c r="E167" s="10" t="e">
        <f t="shared" si="10"/>
        <v>#DIV/0!</v>
      </c>
      <c r="F167" s="10" t="e">
        <f>C167/D167*100</f>
        <v>#DIV/0!</v>
      </c>
    </row>
    <row r="168" spans="1:6" s="1" customFormat="1">
      <c r="A168" s="60" t="s">
        <v>64</v>
      </c>
      <c r="B168" s="61">
        <f>B167+B166+B161+B159+B156+B155+B150+B144+B143+B142+B138</f>
        <v>968473095.54000008</v>
      </c>
      <c r="C168" s="61">
        <f>C167+C166+C161+C159+C156+C155+C150+C144+C143+C142+C138</f>
        <v>601412685.45000005</v>
      </c>
      <c r="D168" s="61">
        <f>D167+D166+D161+D159+D156+D155+D150+D144+D143+D142+D138</f>
        <v>517657090.59999996</v>
      </c>
      <c r="E168" s="62">
        <f t="shared" si="10"/>
        <v>62.099059666150566</v>
      </c>
      <c r="F168" s="62">
        <f>C168/D168*100</f>
        <v>116.17974453956028</v>
      </c>
    </row>
    <row r="169" spans="1:6" s="11" customFormat="1">
      <c r="A169" s="18" t="s">
        <v>44</v>
      </c>
      <c r="B169" s="8">
        <f>B136-B168</f>
        <v>-54435550.110000134</v>
      </c>
      <c r="C169" s="8">
        <f>C136-C168</f>
        <v>-25022398.210000038</v>
      </c>
      <c r="D169" s="8">
        <f>D136-D168</f>
        <v>-36509753.689999998</v>
      </c>
      <c r="E169" s="54"/>
      <c r="F169" s="54"/>
    </row>
    <row r="170" spans="1:6">
      <c r="A170" s="55"/>
      <c r="B170" s="56"/>
      <c r="C170" s="57"/>
      <c r="D170" s="77"/>
      <c r="E170" s="58"/>
      <c r="F170" s="58"/>
    </row>
    <row r="171" spans="1:6">
      <c r="A171" s="71" t="s">
        <v>148</v>
      </c>
      <c r="B171" s="71"/>
      <c r="C171" s="71"/>
      <c r="D171" s="71"/>
      <c r="E171" s="71"/>
      <c r="F171" s="71"/>
    </row>
    <row r="175" spans="1:6">
      <c r="B175" s="59"/>
      <c r="C175" s="59"/>
    </row>
  </sheetData>
  <mergeCells count="3">
    <mergeCell ref="A1:F1"/>
    <mergeCell ref="E2:F2"/>
    <mergeCell ref="A171:F171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01.09.2024</vt:lpstr>
      <vt:lpstr>'01.09.2024'!Область_печати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2024-08-06T08:24:41Z</cp:lastPrinted>
  <dcterms:created xsi:type="dcterms:W3CDTF">2006-03-13T07:15:44Z</dcterms:created>
  <dcterms:modified xsi:type="dcterms:W3CDTF">2024-09-02T13:43:13Z</dcterms:modified>
</cp:coreProperties>
</file>