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0" windowWidth="17520" windowHeight="6705" tabRatio="597"/>
  </bookViews>
  <sheets>
    <sheet name="ЗА 2023 ГОД" sheetId="63" r:id="rId1"/>
  </sheets>
  <definedNames>
    <definedName name="_xlnm._FilterDatabase" localSheetId="0" hidden="1">'ЗА 2023 ГОД'!$B$1:$B$382</definedName>
    <definedName name="_xlnm.Print_Area" localSheetId="0">'ЗА 2023 ГОД'!$A$1:$L$352</definedName>
  </definedNames>
  <calcPr calcId="145621"/>
</workbook>
</file>

<file path=xl/calcChain.xml><?xml version="1.0" encoding="utf-8"?>
<calcChain xmlns="http://schemas.openxmlformats.org/spreadsheetml/2006/main">
  <c r="F269" i="63" l="1"/>
  <c r="F266" i="63"/>
  <c r="F258" i="63"/>
  <c r="F254" i="63"/>
  <c r="F250" i="63"/>
  <c r="F143" i="63"/>
  <c r="F140" i="63"/>
  <c r="F136" i="63"/>
  <c r="F179" i="63"/>
  <c r="F274" i="63"/>
  <c r="F265" i="63"/>
  <c r="F262" i="63"/>
  <c r="F148" i="63"/>
  <c r="F54" i="63" l="1"/>
  <c r="F57" i="63"/>
  <c r="E54" i="63"/>
  <c r="D54" i="63"/>
  <c r="C54" i="63"/>
  <c r="D191" i="63" l="1"/>
  <c r="D192" i="63"/>
  <c r="D163" i="63"/>
  <c r="D164" i="63"/>
  <c r="D117" i="63"/>
  <c r="D116" i="63"/>
  <c r="E163" i="63" l="1"/>
  <c r="E164" i="63"/>
  <c r="F257" i="63" l="1"/>
  <c r="F253" i="63"/>
  <c r="F232" i="63"/>
  <c r="F196" i="63"/>
  <c r="F188" i="63"/>
  <c r="F135" i="63"/>
  <c r="F131" i="63"/>
  <c r="F113" i="63"/>
  <c r="F85" i="63"/>
  <c r="F60" i="63"/>
  <c r="F33" i="63"/>
  <c r="F30" i="63"/>
  <c r="D302" i="63" l="1"/>
  <c r="C183" i="63"/>
  <c r="C182" i="63"/>
  <c r="E116" i="63"/>
  <c r="E117" i="63"/>
  <c r="E191" i="63"/>
  <c r="E192" i="63"/>
  <c r="D179" i="63"/>
  <c r="E179" i="63"/>
  <c r="D104" i="63"/>
  <c r="E104" i="63"/>
  <c r="D99" i="63"/>
  <c r="E99" i="63"/>
  <c r="E108" i="63" l="1"/>
  <c r="D108" i="63"/>
  <c r="D67" i="63" l="1"/>
  <c r="D107" i="63"/>
  <c r="E107" i="63"/>
  <c r="D212" i="63" l="1"/>
  <c r="F341" i="63"/>
  <c r="F338" i="63"/>
  <c r="F277" i="63"/>
  <c r="F272" i="63"/>
  <c r="F261" i="63"/>
  <c r="F236" i="63"/>
  <c r="F223" i="63"/>
  <c r="F212" i="63"/>
  <c r="F146" i="63"/>
  <c r="F127" i="63"/>
  <c r="F126" i="63"/>
  <c r="F125" i="63"/>
  <c r="F117" i="63"/>
  <c r="F116" i="63"/>
  <c r="E58" i="63"/>
  <c r="D58" i="63"/>
  <c r="E339" i="63" l="1"/>
  <c r="D339" i="63"/>
  <c r="C339" i="63"/>
  <c r="E335" i="63"/>
  <c r="F335" i="63" s="1"/>
  <c r="D335" i="63"/>
  <c r="C335" i="63"/>
  <c r="F333" i="63"/>
  <c r="E331" i="63"/>
  <c r="F331" i="63" s="1"/>
  <c r="D331" i="63"/>
  <c r="C331" i="63"/>
  <c r="F330" i="63"/>
  <c r="E327" i="63"/>
  <c r="D327" i="63"/>
  <c r="C327" i="63"/>
  <c r="F326" i="63"/>
  <c r="F323" i="63"/>
  <c r="E323" i="63"/>
  <c r="D323" i="63"/>
  <c r="C323" i="63"/>
  <c r="F322" i="63"/>
  <c r="E319" i="63"/>
  <c r="D319" i="63"/>
  <c r="C319" i="63"/>
  <c r="F318" i="63"/>
  <c r="E315" i="63"/>
  <c r="D315" i="63"/>
  <c r="C315" i="63"/>
  <c r="F314" i="63"/>
  <c r="E311" i="63"/>
  <c r="D311" i="63"/>
  <c r="C311" i="63"/>
  <c r="F310" i="63"/>
  <c r="E307" i="63"/>
  <c r="D307" i="63"/>
  <c r="C307" i="63"/>
  <c r="F306" i="63"/>
  <c r="F305" i="63"/>
  <c r="E303" i="63"/>
  <c r="D303" i="63"/>
  <c r="C303" i="63"/>
  <c r="F302" i="63"/>
  <c r="E299" i="63"/>
  <c r="D299" i="63"/>
  <c r="C299" i="63"/>
  <c r="F298" i="63"/>
  <c r="E295" i="63"/>
  <c r="D295" i="63"/>
  <c r="C295" i="63"/>
  <c r="F294" i="63"/>
  <c r="E291" i="63"/>
  <c r="D291" i="63"/>
  <c r="C291" i="63"/>
  <c r="F290" i="63"/>
  <c r="E287" i="63"/>
  <c r="D287" i="63"/>
  <c r="C287" i="63"/>
  <c r="F286" i="63"/>
  <c r="F285" i="63"/>
  <c r="E283" i="63"/>
  <c r="D283" i="63"/>
  <c r="C283" i="63"/>
  <c r="F282" i="63"/>
  <c r="E279" i="63"/>
  <c r="F279" i="63" s="1"/>
  <c r="D279" i="63"/>
  <c r="C279" i="63"/>
  <c r="E274" i="63"/>
  <c r="D274" i="63"/>
  <c r="C274" i="63"/>
  <c r="E270" i="63"/>
  <c r="D270" i="63"/>
  <c r="C270" i="63"/>
  <c r="E266" i="63"/>
  <c r="D266" i="63"/>
  <c r="C266" i="63"/>
  <c r="E262" i="63"/>
  <c r="D262" i="63"/>
  <c r="C262" i="63"/>
  <c r="E258" i="63"/>
  <c r="D258" i="63"/>
  <c r="C258" i="63"/>
  <c r="E254" i="63"/>
  <c r="D254" i="63"/>
  <c r="C254" i="63"/>
  <c r="E250" i="63"/>
  <c r="D250" i="63"/>
  <c r="C250" i="63"/>
  <c r="F249" i="63"/>
  <c r="E246" i="63"/>
  <c r="D246" i="63"/>
  <c r="C246" i="63"/>
  <c r="F244" i="63"/>
  <c r="E242" i="63"/>
  <c r="D242" i="63"/>
  <c r="C242" i="63"/>
  <c r="F241" i="63"/>
  <c r="E238" i="63"/>
  <c r="D238" i="63"/>
  <c r="C238" i="63"/>
  <c r="E233" i="63"/>
  <c r="D233" i="63"/>
  <c r="C233" i="63"/>
  <c r="E229" i="63"/>
  <c r="D229" i="63"/>
  <c r="C229" i="63"/>
  <c r="F228" i="63"/>
  <c r="E225" i="63"/>
  <c r="D225" i="63"/>
  <c r="C225" i="63"/>
  <c r="E221" i="63"/>
  <c r="D221" i="63"/>
  <c r="C221" i="63"/>
  <c r="F220" i="63"/>
  <c r="E217" i="63"/>
  <c r="D217" i="63"/>
  <c r="C217" i="63"/>
  <c r="F216" i="63"/>
  <c r="E213" i="63"/>
  <c r="D213" i="63"/>
  <c r="C213" i="63"/>
  <c r="E209" i="63"/>
  <c r="D209" i="63"/>
  <c r="C209" i="63"/>
  <c r="F208" i="63"/>
  <c r="E205" i="63"/>
  <c r="D205" i="63"/>
  <c r="C205" i="63"/>
  <c r="F204" i="63"/>
  <c r="E201" i="63"/>
  <c r="D201" i="63"/>
  <c r="C201" i="63"/>
  <c r="F200" i="63"/>
  <c r="E197" i="63"/>
  <c r="D197" i="63"/>
  <c r="C197" i="63"/>
  <c r="E193" i="63"/>
  <c r="D193" i="63"/>
  <c r="C193" i="63"/>
  <c r="F192" i="63"/>
  <c r="F191" i="63"/>
  <c r="E189" i="63"/>
  <c r="D189" i="63"/>
  <c r="C189" i="63"/>
  <c r="E184" i="63"/>
  <c r="D184" i="63"/>
  <c r="C184" i="63"/>
  <c r="F183" i="63"/>
  <c r="F182" i="63"/>
  <c r="E180" i="63"/>
  <c r="D180" i="63"/>
  <c r="C180" i="63"/>
  <c r="E176" i="63"/>
  <c r="D176" i="63"/>
  <c r="C176" i="63"/>
  <c r="F175" i="63"/>
  <c r="E172" i="63"/>
  <c r="D172" i="63"/>
  <c r="C172" i="63"/>
  <c r="F169" i="63"/>
  <c r="E167" i="63"/>
  <c r="D167" i="63"/>
  <c r="C167" i="63"/>
  <c r="F167" i="63" s="1"/>
  <c r="F164" i="63"/>
  <c r="F163" i="63"/>
  <c r="E161" i="63"/>
  <c r="D161" i="63"/>
  <c r="C161" i="63"/>
  <c r="F160" i="63"/>
  <c r="E157" i="63"/>
  <c r="D157" i="63"/>
  <c r="C157" i="63"/>
  <c r="F156" i="63"/>
  <c r="E153" i="63"/>
  <c r="D153" i="63"/>
  <c r="C153" i="63"/>
  <c r="F152" i="63"/>
  <c r="E149" i="63"/>
  <c r="D149" i="63"/>
  <c r="C149" i="63"/>
  <c r="E144" i="63"/>
  <c r="D144" i="63"/>
  <c r="C144" i="63"/>
  <c r="E140" i="63"/>
  <c r="D140" i="63"/>
  <c r="C140" i="63"/>
  <c r="E136" i="63"/>
  <c r="D136" i="63"/>
  <c r="C136" i="63"/>
  <c r="E132" i="63"/>
  <c r="D132" i="63"/>
  <c r="C132" i="63"/>
  <c r="F130" i="63"/>
  <c r="E128" i="63"/>
  <c r="F128" i="63" s="1"/>
  <c r="D128" i="63"/>
  <c r="C128" i="63"/>
  <c r="E122" i="63"/>
  <c r="D122" i="63"/>
  <c r="C122" i="63"/>
  <c r="E118" i="63"/>
  <c r="D118" i="63"/>
  <c r="C118" i="63"/>
  <c r="E114" i="63"/>
  <c r="D114" i="63"/>
  <c r="C114" i="63"/>
  <c r="E110" i="63"/>
  <c r="F110" i="63" s="1"/>
  <c r="D110" i="63"/>
  <c r="C110" i="63"/>
  <c r="F109" i="63"/>
  <c r="F108" i="63"/>
  <c r="F107" i="63"/>
  <c r="E105" i="63"/>
  <c r="D105" i="63"/>
  <c r="C105" i="63"/>
  <c r="F104" i="63"/>
  <c r="F103" i="63"/>
  <c r="F102" i="63"/>
  <c r="E100" i="63"/>
  <c r="D100" i="63"/>
  <c r="C100" i="63"/>
  <c r="F99" i="63"/>
  <c r="F98" i="63"/>
  <c r="F97" i="63"/>
  <c r="E95" i="63"/>
  <c r="D95" i="63"/>
  <c r="C95" i="63"/>
  <c r="E94" i="63"/>
  <c r="D94" i="63"/>
  <c r="C94" i="63"/>
  <c r="C91" i="63" s="1"/>
  <c r="E93" i="63"/>
  <c r="F93" i="63" s="1"/>
  <c r="D93" i="63"/>
  <c r="C93" i="63"/>
  <c r="F89" i="63"/>
  <c r="E86" i="63"/>
  <c r="F86" i="63" s="1"/>
  <c r="D86" i="63"/>
  <c r="C86" i="63"/>
  <c r="E82" i="63"/>
  <c r="D82" i="63"/>
  <c r="C82" i="63"/>
  <c r="F81" i="63"/>
  <c r="E78" i="63"/>
  <c r="D78" i="63"/>
  <c r="C78" i="63"/>
  <c r="F77" i="63"/>
  <c r="E74" i="63"/>
  <c r="D74" i="63"/>
  <c r="C74" i="63"/>
  <c r="F73" i="63"/>
  <c r="E70" i="63"/>
  <c r="D70" i="63"/>
  <c r="C70" i="63"/>
  <c r="F69" i="63"/>
  <c r="F68" i="63"/>
  <c r="F67" i="63"/>
  <c r="E65" i="63"/>
  <c r="D65" i="63"/>
  <c r="C65" i="63"/>
  <c r="E64" i="63"/>
  <c r="D64" i="63"/>
  <c r="C64" i="63"/>
  <c r="E63" i="63"/>
  <c r="D63" i="63"/>
  <c r="C63" i="63"/>
  <c r="C61" i="63" s="1"/>
  <c r="C58" i="63"/>
  <c r="F58" i="63" s="1"/>
  <c r="E55" i="63"/>
  <c r="D55" i="63"/>
  <c r="C55" i="63"/>
  <c r="E47" i="63"/>
  <c r="D47" i="63"/>
  <c r="C52" i="63"/>
  <c r="F51" i="63"/>
  <c r="E49" i="63"/>
  <c r="D49" i="63"/>
  <c r="C49" i="63"/>
  <c r="C47" i="63"/>
  <c r="F44" i="63"/>
  <c r="E41" i="63"/>
  <c r="D41" i="63"/>
  <c r="C41" i="63"/>
  <c r="F39" i="63"/>
  <c r="F38" i="63"/>
  <c r="E36" i="63"/>
  <c r="D36" i="63"/>
  <c r="D35" i="63" s="1"/>
  <c r="C36" i="63"/>
  <c r="C35" i="63" s="1"/>
  <c r="E31" i="63"/>
  <c r="D31" i="63"/>
  <c r="C31" i="63"/>
  <c r="E27" i="63"/>
  <c r="D27" i="63"/>
  <c r="C27" i="63"/>
  <c r="F25" i="63"/>
  <c r="E23" i="63"/>
  <c r="D23" i="63"/>
  <c r="C23" i="63"/>
  <c r="F22" i="63"/>
  <c r="F21" i="63"/>
  <c r="E19" i="63"/>
  <c r="F19" i="63" s="1"/>
  <c r="D19" i="63"/>
  <c r="C19" i="63"/>
  <c r="F18" i="63"/>
  <c r="E15" i="63"/>
  <c r="F15" i="63" s="1"/>
  <c r="D15" i="63"/>
  <c r="C15" i="63"/>
  <c r="F14" i="63"/>
  <c r="E11" i="63"/>
  <c r="F11" i="63" s="1"/>
  <c r="D11" i="63"/>
  <c r="C11" i="63"/>
  <c r="F10" i="63"/>
  <c r="E7" i="63"/>
  <c r="F7" i="63" s="1"/>
  <c r="D7" i="63"/>
  <c r="C7" i="63"/>
  <c r="F70" i="63" l="1"/>
  <c r="F74" i="63"/>
  <c r="F78" i="63"/>
  <c r="F82" i="63"/>
  <c r="F122" i="63"/>
  <c r="F201" i="63"/>
  <c r="F209" i="63"/>
  <c r="F23" i="63"/>
  <c r="D334" i="63"/>
  <c r="F118" i="63"/>
  <c r="F184" i="63"/>
  <c r="F238" i="63"/>
  <c r="F270" i="63"/>
  <c r="F287" i="63"/>
  <c r="F291" i="63"/>
  <c r="F295" i="63"/>
  <c r="F299" i="63"/>
  <c r="F303" i="63"/>
  <c r="F55" i="63"/>
  <c r="C347" i="63"/>
  <c r="F114" i="63"/>
  <c r="F213" i="63"/>
  <c r="F233" i="63"/>
  <c r="C334" i="63"/>
  <c r="D6" i="63"/>
  <c r="D237" i="63"/>
  <c r="C90" i="63"/>
  <c r="E334" i="63"/>
  <c r="F334" i="63" s="1"/>
  <c r="F65" i="63"/>
  <c r="D348" i="63"/>
  <c r="F100" i="63"/>
  <c r="F105" i="63"/>
  <c r="F132" i="63"/>
  <c r="F144" i="63"/>
  <c r="F172" i="63"/>
  <c r="F176" i="63"/>
  <c r="F189" i="63"/>
  <c r="F229" i="63"/>
  <c r="C278" i="63"/>
  <c r="F31" i="63"/>
  <c r="F36" i="63"/>
  <c r="F49" i="63"/>
  <c r="F41" i="63"/>
  <c r="F64" i="63"/>
  <c r="F153" i="63"/>
  <c r="F180" i="63"/>
  <c r="F193" i="63"/>
  <c r="F217" i="63"/>
  <c r="F221" i="63"/>
  <c r="C237" i="63"/>
  <c r="F307" i="63"/>
  <c r="F311" i="63"/>
  <c r="F315" i="63"/>
  <c r="F319" i="63"/>
  <c r="F339" i="63"/>
  <c r="C348" i="63"/>
  <c r="F327" i="63"/>
  <c r="D278" i="63"/>
  <c r="E278" i="63"/>
  <c r="F278" i="63" s="1"/>
  <c r="E237" i="63"/>
  <c r="F246" i="63"/>
  <c r="F225" i="63"/>
  <c r="F205" i="63"/>
  <c r="F197" i="63"/>
  <c r="F161" i="63"/>
  <c r="F157" i="63"/>
  <c r="C148" i="63"/>
  <c r="D148" i="63"/>
  <c r="F149" i="63"/>
  <c r="F95" i="63"/>
  <c r="D347" i="63"/>
  <c r="D91" i="63"/>
  <c r="D90" i="63" s="1"/>
  <c r="E91" i="63"/>
  <c r="F91" i="63" s="1"/>
  <c r="E347" i="63"/>
  <c r="F94" i="63"/>
  <c r="D61" i="63"/>
  <c r="E52" i="63"/>
  <c r="F52" i="63" s="1"/>
  <c r="C45" i="63"/>
  <c r="C40" i="63" s="1"/>
  <c r="E35" i="63"/>
  <c r="F35" i="63" s="1"/>
  <c r="C6" i="63"/>
  <c r="F27" i="63"/>
  <c r="D45" i="63"/>
  <c r="E348" i="63"/>
  <c r="E45" i="63"/>
  <c r="F47" i="63"/>
  <c r="D52" i="63"/>
  <c r="E6" i="63"/>
  <c r="E148" i="63"/>
  <c r="F242" i="63"/>
  <c r="F283" i="63"/>
  <c r="E61" i="63"/>
  <c r="F61" i="63" s="1"/>
  <c r="F63" i="63"/>
  <c r="F348" i="63" l="1"/>
  <c r="F347" i="63"/>
  <c r="F237" i="63"/>
  <c r="D40" i="63"/>
  <c r="D343" i="63" s="1"/>
  <c r="E90" i="63"/>
  <c r="F90" i="63" s="1"/>
  <c r="C343" i="63"/>
  <c r="F6" i="63"/>
  <c r="E40" i="63"/>
  <c r="F40" i="63" s="1"/>
  <c r="F45" i="63"/>
  <c r="E343" i="63" l="1"/>
  <c r="F343" i="63" s="1"/>
</calcChain>
</file>

<file path=xl/sharedStrings.xml><?xml version="1.0" encoding="utf-8"?>
<sst xmlns="http://schemas.openxmlformats.org/spreadsheetml/2006/main" count="437" uniqueCount="144">
  <si>
    <t>в том числе:</t>
  </si>
  <si>
    <t>3.</t>
  </si>
  <si>
    <t>2.</t>
  </si>
  <si>
    <t>1.</t>
  </si>
  <si>
    <t>№ п/п</t>
  </si>
  <si>
    <t>Наименование расходов</t>
  </si>
  <si>
    <t>1</t>
  </si>
  <si>
    <t>ОБЩЕГОСУДАРСТВЕННЫЕ  ВОПРОСЫ</t>
  </si>
  <si>
    <t>в том числе из:</t>
  </si>
  <si>
    <t xml:space="preserve"> - федерального бюджета</t>
  </si>
  <si>
    <t xml:space="preserve"> - республиканского бюджета</t>
  </si>
  <si>
    <t xml:space="preserve"> - республиканского бюджета </t>
  </si>
  <si>
    <t>Субвенции бюджетам городских округов для осуществления 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за счет средств республиканского бюджета Чувашской Республики на строительство (приобретение) жилых помещений, регистрации и учету граждан, имеющих право на получение социальных выплат для приобретения жилья в связи с переселением из  районов Крайнего Севера и приравненных к ним местностей, а также  бюджетам муниципальных районов по расчету и предоставлению субвенций бюджетам поселений для  осуществления  указанных государственных полномочий</t>
  </si>
  <si>
    <t xml:space="preserve"> - федерального бюджета </t>
  </si>
  <si>
    <t>НАЦИОНАЛЬНАЯ БЕЗОПАСНОСТЬ И ПРАВООХРАНИТЕЛЬНАЯ ДЕЯТЕЛЬНОСТЬ</t>
  </si>
  <si>
    <t xml:space="preserve"> - республиканского бюджета  </t>
  </si>
  <si>
    <t>НАЦИОНАЛЬНАЯ ЭКОНОМИКА</t>
  </si>
  <si>
    <t>4.</t>
  </si>
  <si>
    <t>ЖИЛИЩНО-КОММУНАЛЬНОЕ ХОЗЯЙСТВО</t>
  </si>
  <si>
    <t xml:space="preserve">Субвенции бюджетам городских округов для осуществления государственных полномочий Чувашской Республики по проведению проверок при осуществлении лицензионного контроля в отношении юридических лиц или индивидуальных предпринимателей, осуществляющих предпринимательскую деятельность по управлению многоквартирными домами на основании лицензии </t>
  </si>
  <si>
    <t>ОБРАЗОВАНИЕ</t>
  </si>
  <si>
    <t>СОЦИАЛЬНАЯ ПОЛИТИКА</t>
  </si>
  <si>
    <t>ИТОГО</t>
  </si>
  <si>
    <t>ФИЗКУЛЬТУРА И СПОРТ</t>
  </si>
  <si>
    <t>КУЛЬТУРА, КИНЕМАТОГРАФИЯ</t>
  </si>
  <si>
    <t xml:space="preserve">Субвенции бюджетам городских округов для осуществления государственных полномочий Чувашской Республики по созданию и обеспечению деятельности административных комиссий для рассмотрения дел  об административных правонарушениях </t>
  </si>
  <si>
    <t xml:space="preserve">Субвенции бюджетам  городских округов для осуществления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 </t>
  </si>
  <si>
    <t xml:space="preserve">Субвенции бюджетам городских округов для осуществления государственных полномочий Чувашской Республики по организации и осуществлению деятельности по опеке и попечительству </t>
  </si>
  <si>
    <t xml:space="preserve">Субвенции бюджетам городских округов для финансового обеспечения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 
</t>
  </si>
  <si>
    <t>Субсидии бюджетам городских округов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</si>
  <si>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Средства на ремонт, капитальный ремонт, разметку дорог, ремонт тротуаров и устройство освещения</t>
  </si>
  <si>
    <t>Средства на строительство и реконструкцию автомобильных дорог</t>
  </si>
  <si>
    <t>Субвенции бюджетам городских округов на осуществление государственных полномочий Чувашской Республики по организации на территории поселений и городских округов мероприятий по осуществлению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</si>
  <si>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 xml:space="preserve">Субсидии бюджетам городских округов на реализацию программ формирования современной городской среды
</t>
  </si>
  <si>
    <t xml:space="preserve">Субвенции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</t>
  </si>
  <si>
    <t xml:space="preserve">Субсидии бюджетам городских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 
</t>
  </si>
  <si>
    <t>Иные межбюджетные трансферты бюджетам городских округов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</si>
  <si>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 xml:space="preserve">Субсидии бюджетам городских округов на реализацию вопросов местного значения в сфере образования, культуры, физической культуры и спорта
</t>
  </si>
  <si>
    <t>Субсидии бюджетам городских округов на укрепление материально-технической базы муниципальных библиотек (в части комплектования книжных фондов муниципальных  библиотек)</t>
  </si>
  <si>
    <t>Иные межбюджетные трансферты бюджетам городских округов на выплату социальных пособий  учащимся общеобразовательных организаций, расположенных на территории Чувашской Республики, из малоимущих семей, нуждающимся в приобретении проездных билетов для проезда между пунктами проживания и обучения на автомобильном транспорте общего пользования городского и (или) пригородного сообщения, и (или) городском наземном электрическом транспорте общего пользования, и (или) железнодорожном транспорте общего пользования в пригородном сообщении на территории Чувашской Республики</t>
  </si>
  <si>
    <t>Субсидии бюджетам бюджетам городских округов  на предоставление социальных выплат молодым семьям на приобретение (строительство) жилья в рамках реализации мероприятий по обеспечению жильем молодых семей</t>
  </si>
  <si>
    <t>Субвенции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педагогическим работникам и библиотекарям муниципальных образовательных организаций, руководителям структурных подразделений, заместителям руководителей структурных подразделений муниципальных образовательных организаций за исключением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</si>
  <si>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(детей) на территории Чувашской Республики</t>
  </si>
  <si>
    <t>Субвенции бюджетам городских округов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доме, проживающим и работающим в сельских населенных пунктах, рабочих поселках (поселках городского типа) работникам культуры, искусства и кинематографии, за исключением работников, занимающих должности служащих и осуществляющих профессиональную деятельность по профессиям рабочих, муниципальных организаций культуры, за исключение вопросов, решение которых отнесено к ведению Российской Федерации</t>
  </si>
  <si>
    <t>Субвенции бюджетам городских округов для осуществления государственных полномочий Чувашской Республики по выплате компенсации платы, взимаемой с родителей 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</si>
  <si>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 xml:space="preserve">Субвенции бюджетам городских округов для осуществления государственных полномочий Чувашской Республики в сфере трудовых отношений </t>
  </si>
  <si>
    <t xml:space="preserve">Субсидии бюджетам городских округов на укрепление материально-технической базы муниципальных учреждений в сфере физической культуры и спорта (в части проведения капитального и текущего ремонта) </t>
  </si>
  <si>
    <t>Субсидии бюджетам муниципальных районов, муниципальных округов и городских округов на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</si>
  <si>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Субвенции бюджетам городских округов для осуществления государственных полномочий Чувашской Республики по установлению регулируемых тарифов на перевозки пассажиров и багажа автомобильным транспортом, городским наземным электрическим транспортом по муниципальным маршрутам регулярных перевозок в границах муниципальных образований</t>
  </si>
  <si>
    <t xml:space="preserve">Иные межбюджетные трансферты бюджетам городских округов на создание модельных муниципальных библиотек </t>
  </si>
  <si>
    <t>Субвенции бюджетам городских округов для осуществления государственных полномочий Чувашской Республики по обеспечению проведения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</si>
  <si>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 xml:space="preserve">Субвенции бюджетам городских округов для осуществления государственных полномочий Чувашской Республики по обеспечению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
</t>
  </si>
  <si>
    <t xml:space="preserve">Субвенции бюджетам городских округов для осуществления государственных полномочий Чувашской Республики по выплате компенсации затрат на получение обучающимися начального общего, основного общего, среднего общего образования в форме семейного образования
</t>
  </si>
  <si>
    <t>(рублей)</t>
  </si>
  <si>
    <t xml:space="preserve">- республиканского бюджета </t>
  </si>
  <si>
    <t xml:space="preserve">Субвенции бюджетам городских округов для осуществления делегированных государственных полномочий Российской Федерации на государственную регистрацию актов гражданского состояния </t>
  </si>
  <si>
    <t xml:space="preserve">Субсидии бюджетам городских округов на реализацию комплекса мероприятий по благоустройству дворовых территорий и тротуаров </t>
  </si>
  <si>
    <t xml:space="preserve"> - республиканского бюджета (субсидии)</t>
  </si>
  <si>
    <t>Субсидии бюджетам городских округов на реализацию мероприятий по стимулированию программ развития жилищного строительства (в рамках регионального проекта "Жилье")</t>
  </si>
  <si>
    <t>Субсидии бюджетам городских округов на 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</si>
  <si>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Субвенции бюджетам городских округов для осуществления государственных полномочий Чувашской Республики по обеспечению 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</si>
  <si>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Субвенции бюджетам   городских округов для осуществления государственных полномочий Чувашской Республики по организации и осуществлению мероприятий по оказанию помощи лицам, находящимся в состоянии алкогольного, наркотического или иного токсического опьянения, включая создание специализированных организаций для оказания помощи указанным лицам</t>
  </si>
  <si>
    <r>
      <t xml:space="preserve">Субсидии бюджетам муниципальных округов и городских округов на укрепление материально-технической базы муниципальных образовательных организаций (в части обеспечения в отношении объектов капитального ремонта требований к антитеррористической защищенности объектов (территорий), установленных законодательством)
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</si>
  <si>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республиканского бюджета</t>
    </r>
    <r>
      <rPr>
        <b/>
        <sz val="11"/>
        <rFont val="Times New Roman"/>
        <family val="1"/>
        <charset val="204"/>
      </rPr>
      <t/>
    </r>
  </si>
  <si>
    <t>Субвенции бюджетам муниципальных округов и городских округов для осуществления государственных полномочий Чувашской Республики по обеспечению  жилыми помещениями многодетных семей, имеющих пять и более несовершеннолетних детей и состоящих на учете в качестве нуждающихся в жилых помещениях</t>
  </si>
  <si>
    <t>Субсидии на стимулирование программ развития жилищного строительства субъектов Российской Федерации (Строительство дороги с пешеходным бульваром по ул. З. Яковлевой в III микрорайоне центральной части г. Чебоксары, Чувашская Республика - Чувашия, городской округ - город Чебоксары, город Чебоксары)</t>
  </si>
  <si>
    <t xml:space="preserve">Субвенции бюджетам городских округов для осуществления государственных полномочий Чувашской Республики по финансовому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</si>
  <si>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R</t>
  </si>
  <si>
    <t>Субсидии бюджетам муниципальных округов  и городских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</si>
  <si>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</si>
  <si>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</si>
  <si>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>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</t>
  </si>
  <si>
    <t xml:space="preserve">Субсидии на строительство общеобразовательной школы поз. 37 в мкр.3 района "Садовый" г.Чебоксары Чувашской Республики"
</t>
  </si>
  <si>
    <t>в том числе</t>
  </si>
  <si>
    <t>Субсидии бюджетам городских округов на реализацию инициативных проектов</t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</si>
  <si>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</si>
  <si>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федерального бюджета</t>
    </r>
    <r>
      <rPr>
        <b/>
        <sz val="12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</si>
  <si>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 xml:space="preserve"> </t>
    </r>
  </si>
  <si>
    <t>% исполнения к уточненному плану</t>
  </si>
  <si>
    <t>Наименование получателя</t>
  </si>
  <si>
    <t xml:space="preserve"> - республиканского бюджета   </t>
  </si>
  <si>
    <r>
      <t xml:space="preserve"> - республиканского бюджета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</si>
  <si>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</si>
  <si>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 xml:space="preserve"> - федерального бюджета </t>
    </r>
    <r>
      <rPr>
        <b/>
        <sz val="12"/>
        <rFont val="Times New Roman"/>
        <family val="1"/>
        <charset val="204"/>
      </rPr>
      <t/>
    </r>
  </si>
  <si>
    <t xml:space="preserve"> - республиканского бюджета ( ГК- Фонда содействия реформированию ЖКХ) </t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</si>
  <si>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/>
    </r>
  </si>
  <si>
    <r>
      <t xml:space="preserve"> - республиканский бюджета</t>
    </r>
    <r>
      <rPr>
        <b/>
        <sz val="12"/>
        <rFont val="Times New Roman"/>
        <family val="1"/>
        <charset val="204"/>
      </rPr>
      <t xml:space="preserve">  </t>
    </r>
  </si>
  <si>
    <r>
      <t xml:space="preserve"> - федерального бюджета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</si>
  <si>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 - республиканский бюджета </t>
  </si>
  <si>
    <t xml:space="preserve"> - республиканский бюджета</t>
  </si>
  <si>
    <r>
      <t xml:space="preserve"> - республиканский бюджета</t>
    </r>
    <r>
      <rPr>
        <sz val="12"/>
        <color rgb="FFFF0000"/>
        <rFont val="Times New Roman"/>
        <family val="1"/>
        <charset val="204"/>
      </rPr>
      <t xml:space="preserve"> </t>
    </r>
  </si>
  <si>
    <r>
      <t xml:space="preserve"> - республиканского бюджета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</si>
  <si>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Администрации районов г.Чебоксары </t>
  </si>
  <si>
    <t xml:space="preserve">Горкомимущество администрации г.Чебоксары </t>
  </si>
  <si>
    <t xml:space="preserve">Администрации районов г.Чебоксары,   Администрация г.Чебоксары  </t>
  </si>
  <si>
    <t>Управление ЖКХ, энергетики, транспорта и связи администрации г.Чебоксары</t>
  </si>
  <si>
    <t>Управление архитектуры и градостроительства администрации г.Чебоксары</t>
  </si>
  <si>
    <t>Администрация г.Чебоксары</t>
  </si>
  <si>
    <t>Управление образования администрации г.Чебоксары</t>
  </si>
  <si>
    <t>Управление культуры и развития туризма администрации г.Чебоксары</t>
  </si>
  <si>
    <t xml:space="preserve">Администрация г.Чебоксары </t>
  </si>
  <si>
    <t>Управление физической культуры и спорта администрации г.Чебоксары</t>
  </si>
  <si>
    <t xml:space="preserve">Субсидии бюджетам городских округов на реализацию мероприятий в области информатизации </t>
  </si>
  <si>
    <t>Строительство автомобильной дороги ул.1-ая Южная в г.Чебоксары</t>
  </si>
  <si>
    <t>Реконструкция автомобильной дороги по ул. Пархоменко г. Чебоксары</t>
  </si>
  <si>
    <t>Субсидии бюджетам муниципальных округов и городских округов на осуществление мероприятий, направленных на создание некапитальных объектов (быстровозводимых конструкций) отдыха детей и их оздоровления</t>
  </si>
  <si>
    <t>- республиканский бюджета</t>
  </si>
  <si>
    <t xml:space="preserve">Субсидии бюджетам муниципальных округов и городских округов на 
укрепление материально-технической базы муниципальных образовательных организаций (в части благоустройства территории муниципальных общеобразовательных организаций в рамках модернизации инфраструктуры)
</t>
  </si>
  <si>
    <t xml:space="preserve">Субсидии бюджетам муниципальных округов и городских округов на 
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2012 - 2017 годы"
</t>
  </si>
  <si>
    <t>Субсидии бюджетам городских округов на реализацию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</si>
  <si>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Субсидии бюджетам городских округов на укрепление материально-технической базы муниципальных библиотек (в части ремонта зданий муниципальных  библиотек)</t>
  </si>
  <si>
    <t>- республиканского бюджета</t>
  </si>
  <si>
    <t>Субсидии бюджетам  городских округов на организацию конкурсов, выставок и ярмарок с участием организаций агропромышленного комплекса</t>
  </si>
  <si>
    <t xml:space="preserve">Субсидии бюджетам муниципальных округов и городских округов на 
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мероприятиях по реализации государственной социальной политики"
</t>
  </si>
  <si>
    <t>Субсидии на 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</t>
  </si>
  <si>
    <t xml:space="preserve">Иные межбюджетные трансферты муниципальных и  городских округов на поддержку инновационных проектов в сфере культуры и искусств </t>
  </si>
  <si>
    <t>Управление архитектуры и градостроительства администрации г.Чебоксары Горкомимущество администрации г.Чебоксары</t>
  </si>
  <si>
    <t>Управление архитектуры и градостроительства администрации г.Чебоксары. Горкомимущество администрации г.Чебоксары</t>
  </si>
  <si>
    <t>Управление ЖКХ, энергетики, транспорта и связи администрации г.Чебоксары. Управление архитектуры и градостроительства администрации г.Чебоксары .</t>
  </si>
  <si>
    <t>Управление образования администрации г.Чебоксары.Управление культуры и развития туризма администрации г.Чебоксары</t>
  </si>
  <si>
    <t>Управление культуры и развития туризма администрации г.Чебоксары.Управление образования администрации г.Чебоксары</t>
  </si>
  <si>
    <t>Управление ЖКХ, энергетики, транспорта и связи администрации г.Чебоксары. Администрация города Чебоксары.Горкомимущество администрации г.Чебоксары .Управление архитектуры и градостроительства администрации г.Чебоксары .Управление культуры и развития туризма администрации г.Чебоксары.Управление физической культуры и спорта администрации г.Чебоксары.Финуправление администрации города Чебоксары</t>
  </si>
  <si>
    <t xml:space="preserve">Администрация г.Чебоксары  </t>
  </si>
  <si>
    <t>Иные межбюджетные трансферты (Гранты  Главы Чувашской Республики муниципальным округам и городским округам  для стимулирования привлечения инвестиций в основной капитал и развития экономического(налогового) потенциала территорий</t>
  </si>
  <si>
    <t>5</t>
  </si>
  <si>
    <t>6</t>
  </si>
  <si>
    <t>7</t>
  </si>
  <si>
    <t>8</t>
  </si>
  <si>
    <t>Иные межбюджетные трансферты (Поощрение победителей регионального этапа Всероссийского конкурса "Лучшая муниципальная практика")</t>
  </si>
  <si>
    <t>Поощрение региональной и муниципальных управленческих команд Чувашской Республики за счет средств дотации (гранта) за достижение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</t>
  </si>
  <si>
    <t>Финуправление администрации города Чебоксары, администрации районов г.Чебоксары, администрация г. Чебоксары, Чебоксарское городское Собрание депутатов, Управление архитектуры и градостроительства администрации города Чебоксары, Чебоксарский городской комитет по управлению  имуществом</t>
  </si>
  <si>
    <r>
      <t xml:space="preserve"> - федерального бюджета 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</si>
  <si>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Иные межбюджетные трансферты бюджетам  муниципальных и  городских округов на выплату ежегодных грантов Главы Чувашской Республики образовательным организациям в Чувашской Республике  согласно распоряжению от 15 августа 2023 №599-рг </t>
  </si>
  <si>
    <t>Возмещение понесенных затрат на организацию мероприятий, связанных с захоронением военнослужащих, лиц, проходивших службу в войсках национальной гвардии Российской Федерации и имевших специальное звание полиции, родившихся и (или) проживавших на территории Чувашской Республики, погибших (умерших) в результате участия в специальной военной операции на территориях Донецкой Народной Республики, Луганской Народной Республики и Украины с 24 февраля 2022 года , а также на территориях Запорожской области и Херсонской области с 30 сентября 2022 года</t>
  </si>
  <si>
    <t xml:space="preserve">Иные межбюджетные трансферты бюджетам  муниципальных  и городских округов на выделение  Грантов в целях содействия достижения  наилучших значений показателей деятельности органов местного самоуправления </t>
  </si>
  <si>
    <t>Субсидии бюджетам муниципальных округов и городских округов на реализацию мероприятий по обеспечению антитеррористической защищенности объектов (территорий), пожарной безопасности и оснащение медицинских блоков муниципальных образовательных организаций</t>
  </si>
  <si>
    <t>Сведения  о субсидиях, субвенциях, иных межбюджетных трансфертах по состоянию за 2023 год</t>
  </si>
  <si>
    <t>Поступило из вышестоящего бюджета за 2023 год</t>
  </si>
  <si>
    <t>План за 2023 год</t>
  </si>
  <si>
    <t>Кассовые расходы за 2023 год</t>
  </si>
  <si>
    <t>Средства бюджетам городских округов на реализацию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</si>
  <si>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Поощрение региональной и муниципальных управленческих команд Чувашской Республики за счет средств дотаций (гранта) за достижений значений (уровней) показателей для оценки эффективности деятельности высших должностных лиц субъектов Российской Федерации и деятельности исполнительных органов субъектов Российской Федерации</t>
  </si>
  <si>
    <t>Иные межбюджетные трансферты бюджетам муниципальных округов 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 общеобразовательных организациях</t>
  </si>
  <si>
    <t xml:space="preserve">Субвенции бюджетам муниципальных округов и городских округов для осуществления государственных полномочий Чувашской Республики по обеспечению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призванных на военную службу по мобилизации в Вооруженные Силы  Российской Федерации, а также лиц, принимающих (принимавших) участие в специальной военной операции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</si>
</sst>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_(* #,##0.00_);_(* \(#,##0.00\);_(* &quot;-&quot;??_);_(@_)"/>
  </numFmts>
  <fonts count="3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mbria"/>
      <family val="2"/>
      <charset val="204"/>
      <scheme val="major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Calibri"/>
      <family val="2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3" tint="0.79998168889431442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6" tint="0.59999389629810485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0FF80"/>
      </patternFill>
    </fill>
    <fill>
      <patternFill patternType="solid">
        <fgColor rgb="FFB3FFB3"/>
      </patternFill>
    </fill>
    <fill>
      <patternFill patternType="solid">
        <fgColor rgb="FFDCE6F2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5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1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4" borderId="0"/>
    <xf numFmtId="0" fontId="17" fillId="0" borderId="0">
      <alignment wrapText="1"/>
    </xf>
    <xf numFmtId="0" fontId="17" fillId="0" borderId="0"/>
    <xf numFmtId="0" fontId="18" fillId="0" borderId="0">
      <alignment horizontal="center" wrapText="1"/>
    </xf>
    <xf numFmtId="0" fontId="18" fillId="0" borderId="0">
      <alignment horizontal="center"/>
    </xf>
    <xf numFmtId="0" fontId="17" fillId="0" borderId="0">
      <alignment horizontal="right"/>
    </xf>
    <xf numFmtId="0" fontId="17" fillId="4" borderId="7"/>
    <xf numFmtId="0" fontId="17" fillId="0" borderId="8">
      <alignment horizontal="center" vertical="center" wrapText="1"/>
    </xf>
    <xf numFmtId="0" fontId="17" fillId="4" borderId="9"/>
    <xf numFmtId="49" fontId="17" fillId="0" borderId="8">
      <alignment horizontal="left" vertical="top" wrapText="1" indent="2"/>
    </xf>
    <xf numFmtId="49" fontId="17" fillId="0" borderId="8">
      <alignment horizontal="center" vertical="top" shrinkToFit="1"/>
    </xf>
    <xf numFmtId="4" fontId="17" fillId="0" borderId="8">
      <alignment horizontal="right" vertical="top" shrinkToFit="1"/>
    </xf>
    <xf numFmtId="10" fontId="17" fillId="0" borderId="8">
      <alignment horizontal="right" vertical="top" shrinkToFit="1"/>
    </xf>
    <xf numFmtId="0" fontId="17" fillId="4" borderId="9">
      <alignment shrinkToFit="1"/>
    </xf>
    <xf numFmtId="0" fontId="19" fillId="0" borderId="8">
      <alignment horizontal="left"/>
    </xf>
    <xf numFmtId="4" fontId="19" fillId="3" borderId="8">
      <alignment horizontal="right" vertical="top" shrinkToFit="1"/>
    </xf>
    <xf numFmtId="10" fontId="19" fillId="3" borderId="8">
      <alignment horizontal="right" vertical="top" shrinkToFit="1"/>
    </xf>
    <xf numFmtId="0" fontId="17" fillId="4" borderId="10"/>
    <xf numFmtId="0" fontId="17" fillId="0" borderId="0">
      <alignment horizontal="left" wrapText="1"/>
    </xf>
    <xf numFmtId="0" fontId="19" fillId="0" borderId="8">
      <alignment vertical="top" wrapText="1"/>
    </xf>
    <xf numFmtId="4" fontId="19" fillId="5" borderId="8">
      <alignment horizontal="right" vertical="top" shrinkToFit="1"/>
    </xf>
    <xf numFmtId="10" fontId="19" fillId="5" borderId="8">
      <alignment horizontal="right" vertical="top" shrinkToFit="1"/>
    </xf>
    <xf numFmtId="0" fontId="17" fillId="4" borderId="9">
      <alignment horizontal="center"/>
    </xf>
    <xf numFmtId="0" fontId="17" fillId="4" borderId="9">
      <alignment horizontal="left"/>
    </xf>
    <xf numFmtId="0" fontId="17" fillId="4" borderId="10">
      <alignment horizontal="center"/>
    </xf>
    <xf numFmtId="0" fontId="17" fillId="4" borderId="10">
      <alignment horizontal="left"/>
    </xf>
    <xf numFmtId="0" fontId="20" fillId="0" borderId="0"/>
    <xf numFmtId="4" fontId="24" fillId="8" borderId="11">
      <alignment horizontal="right" vertical="top" shrinkToFit="1"/>
    </xf>
    <xf numFmtId="0" fontId="26" fillId="0" borderId="0">
      <alignment horizontal="center" vertical="top" wrapText="1"/>
    </xf>
    <xf numFmtId="4" fontId="24" fillId="9" borderId="11">
      <alignment horizontal="right" vertical="top" shrinkToFit="1"/>
    </xf>
    <xf numFmtId="4" fontId="24" fillId="0" borderId="11">
      <alignment horizontal="right" vertical="top" shrinkToFit="1"/>
    </xf>
    <xf numFmtId="4" fontId="24" fillId="9" borderId="11">
      <alignment horizontal="right" vertical="top" shrinkToFit="1"/>
    </xf>
    <xf numFmtId="4" fontId="28" fillId="10" borderId="12">
      <alignment horizontal="right" vertical="top" shrinkToFit="1"/>
    </xf>
    <xf numFmtId="4" fontId="29" fillId="9" borderId="11">
      <alignment horizontal="right" vertical="top" shrinkToFit="1"/>
    </xf>
    <xf numFmtId="4" fontId="29" fillId="0" borderId="11">
      <alignment horizontal="right" vertical="top" shrinkToFit="1"/>
    </xf>
    <xf numFmtId="0" fontId="4" fillId="0" borderId="0"/>
    <xf numFmtId="4" fontId="24" fillId="9" borderId="11">
      <alignment horizontal="right" vertical="top" shrinkToFit="1"/>
    </xf>
    <xf numFmtId="4" fontId="24" fillId="0" borderId="11">
      <alignment horizontal="right" vertical="top" shrinkToFit="1"/>
    </xf>
    <xf numFmtId="43" fontId="31" fillId="0" borderId="0" applyFont="0" applyFill="0" applyBorder="0" applyAlignment="0" applyProtection="0"/>
    <xf numFmtId="0" fontId="34" fillId="0" borderId="9">
      <alignment horizontal="left" vertical="top" wrapText="1"/>
    </xf>
    <xf numFmtId="0" fontId="4" fillId="0" borderId="0"/>
    <xf numFmtId="0" fontId="4" fillId="0" borderId="0"/>
    <xf numFmtId="0" fontId="20" fillId="0" borderId="0"/>
  </cellStyleXfs>
  <cellXfs count="125">
    <xf numFmtId="0" fontId="0" fillId="0" borderId="0" xfId="0"/>
    <xf numFmtId="0" fontId="9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wrapText="1"/>
    </xf>
    <xf numFmtId="0" fontId="10" fillId="2" borderId="0" xfId="1" applyFont="1" applyFill="1" applyBorder="1" applyAlignment="1">
      <alignment horizontal="center" vertical="center" wrapText="1"/>
    </xf>
    <xf numFmtId="0" fontId="0" fillId="0" borderId="0" xfId="0" applyFont="1" applyBorder="1"/>
    <xf numFmtId="164" fontId="5" fillId="0" borderId="0" xfId="1" applyNumberFormat="1" applyFont="1" applyFill="1" applyBorder="1" applyAlignment="1">
      <alignment horizontal="right" vertical="top" wrapText="1"/>
    </xf>
    <xf numFmtId="4" fontId="10" fillId="2" borderId="0" xfId="1" applyNumberFormat="1" applyFont="1" applyFill="1" applyBorder="1" applyAlignment="1">
      <alignment horizontal="right" vertical="top" wrapText="1"/>
    </xf>
    <xf numFmtId="164" fontId="5" fillId="0" borderId="0" xfId="2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vertical="top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6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vertical="top"/>
    </xf>
    <xf numFmtId="0" fontId="9" fillId="0" borderId="0" xfId="0" applyFont="1" applyBorder="1"/>
    <xf numFmtId="4" fontId="1" fillId="2" borderId="4" xfId="0" applyNumberFormat="1" applyFont="1" applyFill="1" applyBorder="1" applyAlignment="1">
      <alignment horizontal="right" vertical="top"/>
    </xf>
    <xf numFmtId="4" fontId="1" fillId="2" borderId="4" xfId="1" applyNumberFormat="1" applyFont="1" applyFill="1" applyBorder="1" applyAlignment="1">
      <alignment horizontal="right" vertical="top" wrapText="1"/>
    </xf>
    <xf numFmtId="4" fontId="6" fillId="2" borderId="4" xfId="1" applyNumberFormat="1" applyFont="1" applyFill="1" applyBorder="1" applyAlignment="1">
      <alignment horizontal="right" vertical="top"/>
    </xf>
    <xf numFmtId="14" fontId="0" fillId="0" borderId="0" xfId="0" applyNumberFormat="1" applyFont="1"/>
    <xf numFmtId="0" fontId="23" fillId="0" borderId="0" xfId="0" applyFont="1"/>
    <xf numFmtId="0" fontId="0" fillId="2" borderId="0" xfId="0" applyFont="1" applyFill="1"/>
    <xf numFmtId="0" fontId="25" fillId="2" borderId="0" xfId="0" applyFont="1" applyFill="1"/>
    <xf numFmtId="4" fontId="22" fillId="2" borderId="0" xfId="0" applyNumberFormat="1" applyFont="1" applyFill="1"/>
    <xf numFmtId="0" fontId="22" fillId="2" borderId="0" xfId="0" applyFont="1" applyFill="1"/>
    <xf numFmtId="4" fontId="19" fillId="2" borderId="8" xfId="28" applyNumberFormat="1" applyFill="1" applyProtection="1">
      <alignment horizontal="right" vertical="top" shrinkToFit="1"/>
    </xf>
    <xf numFmtId="0" fontId="12" fillId="0" borderId="0" xfId="0" applyFont="1"/>
    <xf numFmtId="4" fontId="3" fillId="2" borderId="5" xfId="1" applyNumberFormat="1" applyFont="1" applyFill="1" applyBorder="1" applyAlignment="1">
      <alignment horizontal="right" vertical="top" wrapText="1"/>
    </xf>
    <xf numFmtId="0" fontId="0" fillId="7" borderId="0" xfId="0" applyFont="1" applyFill="1"/>
    <xf numFmtId="4" fontId="3" fillId="2" borderId="4" xfId="1" applyNumberFormat="1" applyFont="1" applyFill="1" applyBorder="1" applyAlignment="1">
      <alignment horizontal="right" vertical="top"/>
    </xf>
    <xf numFmtId="4" fontId="3" fillId="2" borderId="4" xfId="0" applyNumberFormat="1" applyFont="1" applyFill="1" applyBorder="1" applyAlignment="1">
      <alignment horizontal="right" vertical="top"/>
    </xf>
    <xf numFmtId="4" fontId="1" fillId="2" borderId="1" xfId="1" applyNumberFormat="1" applyFont="1" applyFill="1" applyBorder="1" applyAlignment="1">
      <alignment horizontal="right" vertical="top" wrapText="1"/>
    </xf>
    <xf numFmtId="0" fontId="27" fillId="2" borderId="0" xfId="0" applyFont="1" applyFill="1"/>
    <xf numFmtId="4" fontId="3" fillId="2" borderId="2" xfId="1" applyNumberFormat="1" applyFont="1" applyFill="1" applyBorder="1" applyAlignment="1">
      <alignment horizontal="right" vertical="top" wrapText="1"/>
    </xf>
    <xf numFmtId="2" fontId="0" fillId="0" borderId="0" xfId="0" applyNumberFormat="1" applyFont="1"/>
    <xf numFmtId="4" fontId="3" fillId="0" borderId="1" xfId="1" applyNumberFormat="1" applyFont="1" applyFill="1" applyBorder="1" applyAlignment="1">
      <alignment horizontal="right" vertical="top" wrapText="1"/>
    </xf>
    <xf numFmtId="4" fontId="6" fillId="2" borderId="1" xfId="1" applyNumberFormat="1" applyFont="1" applyFill="1" applyBorder="1" applyAlignment="1">
      <alignment horizontal="right" vertical="top"/>
    </xf>
    <xf numFmtId="0" fontId="0" fillId="11" borderId="0" xfId="0" applyFont="1" applyFill="1"/>
    <xf numFmtId="4" fontId="12" fillId="0" borderId="0" xfId="0" applyNumberFormat="1" applyFont="1"/>
    <xf numFmtId="4" fontId="22" fillId="0" borderId="0" xfId="0" applyNumberFormat="1" applyFont="1"/>
    <xf numFmtId="4" fontId="33" fillId="0" borderId="0" xfId="0" applyNumberFormat="1" applyFont="1"/>
    <xf numFmtId="4" fontId="3" fillId="0" borderId="0" xfId="1" applyNumberFormat="1" applyFont="1" applyFill="1" applyBorder="1" applyAlignment="1">
      <alignment horizontal="right" vertical="top" wrapText="1"/>
    </xf>
    <xf numFmtId="4" fontId="30" fillId="2" borderId="1" xfId="39" applyNumberFormat="1" applyFont="1" applyFill="1" applyBorder="1" applyProtection="1">
      <alignment horizontal="right" vertical="top" shrinkToFit="1"/>
    </xf>
    <xf numFmtId="49" fontId="3" fillId="2" borderId="1" xfId="1" applyNumberFormat="1" applyFont="1" applyFill="1" applyBorder="1" applyAlignment="1">
      <alignment horizontal="justify" vertical="top" wrapText="1"/>
    </xf>
    <xf numFmtId="4" fontId="3" fillId="2" borderId="4" xfId="1" applyNumberFormat="1" applyFont="1" applyFill="1" applyBorder="1" applyAlignment="1">
      <alignment vertical="top" wrapText="1"/>
    </xf>
    <xf numFmtId="0" fontId="30" fillId="2" borderId="0" xfId="15" applyNumberFormat="1" applyFont="1" applyFill="1" applyAlignment="1" applyProtection="1">
      <alignment horizontal="left" vertical="top" wrapText="1"/>
    </xf>
    <xf numFmtId="4" fontId="3" fillId="2" borderId="1" xfId="1" applyNumberFormat="1" applyFont="1" applyFill="1" applyBorder="1" applyAlignment="1">
      <alignment vertical="top" wrapText="1"/>
    </xf>
    <xf numFmtId="0" fontId="6" fillId="2" borderId="3" xfId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right" vertical="center" wrapText="1"/>
    </xf>
    <xf numFmtId="4" fontId="2" fillId="2" borderId="1" xfId="2" applyNumberFormat="1" applyFont="1" applyFill="1" applyBorder="1" applyAlignment="1">
      <alignment horizontal="right" vertical="center" wrapText="1"/>
    </xf>
    <xf numFmtId="0" fontId="3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top"/>
    </xf>
    <xf numFmtId="49" fontId="3" fillId="2" borderId="3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top"/>
    </xf>
    <xf numFmtId="49" fontId="6" fillId="2" borderId="1" xfId="1" applyNumberFormat="1" applyFont="1" applyFill="1" applyBorder="1" applyAlignment="1">
      <alignment horizontal="left" vertical="top" indent="2"/>
    </xf>
    <xf numFmtId="0" fontId="1" fillId="2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 applyAlignment="1">
      <alignment vertical="top"/>
    </xf>
    <xf numFmtId="0" fontId="32" fillId="0" borderId="0" xfId="0" applyFont="1" applyAlignment="1">
      <alignment horizontal="left"/>
    </xf>
    <xf numFmtId="0" fontId="6" fillId="2" borderId="2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49" fontId="6" fillId="6" borderId="1" xfId="1" applyNumberFormat="1" applyFont="1" applyFill="1" applyBorder="1" applyAlignment="1">
      <alignment horizontal="center" vertical="top"/>
    </xf>
    <xf numFmtId="43" fontId="6" fillId="2" borderId="1" xfId="50" applyFont="1" applyFill="1" applyBorder="1" applyAlignment="1">
      <alignment horizontal="center" vertical="top"/>
    </xf>
    <xf numFmtId="49" fontId="3" fillId="2" borderId="1" xfId="1" applyNumberFormat="1" applyFont="1" applyFill="1" applyBorder="1" applyAlignment="1">
      <alignment horizontal="justify" vertical="center"/>
    </xf>
    <xf numFmtId="4" fontId="3" fillId="2" borderId="8" xfId="28" applyNumberFormat="1" applyFont="1" applyFill="1" applyProtection="1">
      <alignment horizontal="right" vertical="top" shrinkToFit="1"/>
    </xf>
    <xf numFmtId="4" fontId="30" fillId="2" borderId="1" xfId="28" applyNumberFormat="1" applyFont="1" applyFill="1" applyBorder="1" applyProtection="1">
      <alignment horizontal="right" vertical="top" shrinkToFit="1"/>
    </xf>
    <xf numFmtId="4" fontId="30" fillId="2" borderId="1" xfId="29" applyNumberFormat="1" applyFont="1" applyFill="1" applyBorder="1" applyAlignment="1" applyProtection="1">
      <alignment horizontal="right" vertical="top" shrinkToFit="1"/>
    </xf>
    <xf numFmtId="4" fontId="30" fillId="2" borderId="13" xfId="28" applyNumberFormat="1" applyFont="1" applyFill="1" applyBorder="1" applyProtection="1">
      <alignment horizontal="right" vertical="top" shrinkToFit="1"/>
    </xf>
    <xf numFmtId="4" fontId="30" fillId="2" borderId="1" xfId="41" applyNumberFormat="1" applyFont="1" applyFill="1" applyBorder="1" applyProtection="1">
      <alignment horizontal="right" vertical="top" shrinkToFit="1"/>
    </xf>
    <xf numFmtId="49" fontId="3" fillId="2" borderId="2" xfId="2" applyNumberFormat="1" applyFont="1" applyFill="1" applyBorder="1" applyAlignment="1">
      <alignment horizontal="justify" vertical="top" wrapText="1"/>
    </xf>
    <xf numFmtId="49" fontId="6" fillId="2" borderId="1" xfId="1" applyNumberFormat="1" applyFont="1" applyFill="1" applyBorder="1" applyAlignment="1">
      <alignment horizontal="center" vertical="center"/>
    </xf>
    <xf numFmtId="0" fontId="23" fillId="2" borderId="0" xfId="0" applyFont="1" applyFill="1"/>
    <xf numFmtId="4" fontId="1" fillId="2" borderId="0" xfId="0" applyNumberFormat="1" applyFont="1" applyFill="1" applyBorder="1" applyAlignment="1">
      <alignment horizontal="right" vertical="top"/>
    </xf>
    <xf numFmtId="4" fontId="6" fillId="2" borderId="4" xfId="1" applyNumberFormat="1" applyFont="1" applyFill="1" applyBorder="1" applyAlignment="1">
      <alignment horizontal="right" vertical="top" wrapText="1"/>
    </xf>
    <xf numFmtId="4" fontId="6" fillId="2" borderId="1" xfId="1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4" fontId="30" fillId="2" borderId="8" xfId="26" applyNumberFormat="1" applyFont="1" applyFill="1" applyAlignment="1" applyProtection="1">
      <alignment horizontal="right" shrinkToFit="1"/>
    </xf>
    <xf numFmtId="4" fontId="2" fillId="2" borderId="4" xfId="0" applyNumberFormat="1" applyFont="1" applyFill="1" applyBorder="1" applyAlignment="1">
      <alignment vertical="top"/>
    </xf>
    <xf numFmtId="4" fontId="0" fillId="0" borderId="0" xfId="0" applyNumberFormat="1" applyFont="1" applyAlignment="1">
      <alignment horizontal="left"/>
    </xf>
    <xf numFmtId="4" fontId="3" fillId="2" borderId="1" xfId="0" applyNumberFormat="1" applyFont="1" applyFill="1" applyBorder="1" applyAlignment="1">
      <alignment horizontal="right" vertical="top"/>
    </xf>
    <xf numFmtId="4" fontId="3" fillId="2" borderId="11" xfId="46" applyNumberFormat="1" applyFont="1" applyFill="1" applyProtection="1">
      <alignment horizontal="right" vertical="top" shrinkToFit="1"/>
    </xf>
    <xf numFmtId="0" fontId="0" fillId="0" borderId="0" xfId="0" applyFont="1"/>
    <xf numFmtId="164" fontId="0" fillId="0" borderId="0" xfId="0" applyNumberFormat="1" applyFont="1" applyBorder="1" applyAlignment="1">
      <alignment vertical="top"/>
    </xf>
    <xf numFmtId="4" fontId="0" fillId="0" borderId="0" xfId="0" applyNumberFormat="1" applyFont="1"/>
    <xf numFmtId="4" fontId="3" fillId="2" borderId="4" xfId="1" applyNumberFormat="1" applyFont="1" applyFill="1" applyBorder="1" applyAlignment="1">
      <alignment horizontal="right" vertical="top" wrapText="1"/>
    </xf>
    <xf numFmtId="0" fontId="6" fillId="2" borderId="1" xfId="1" applyFont="1" applyFill="1" applyBorder="1" applyAlignment="1">
      <alignment horizontal="justify" vertical="center" wrapText="1"/>
    </xf>
    <xf numFmtId="49" fontId="3" fillId="2" borderId="1" xfId="2" applyNumberFormat="1" applyFont="1" applyFill="1" applyBorder="1" applyAlignment="1">
      <alignment horizontal="justify" vertical="center" wrapText="1"/>
    </xf>
    <xf numFmtId="0" fontId="3" fillId="2" borderId="1" xfId="2" applyNumberFormat="1" applyFont="1" applyFill="1" applyBorder="1" applyAlignment="1">
      <alignment horizontal="justify" vertical="top" wrapText="1"/>
    </xf>
    <xf numFmtId="49" fontId="6" fillId="2" borderId="1" xfId="2" applyNumberFormat="1" applyFont="1" applyFill="1" applyBorder="1" applyAlignment="1">
      <alignment horizontal="justify" vertical="center" wrapText="1"/>
    </xf>
    <xf numFmtId="0" fontId="6" fillId="2" borderId="1" xfId="1" applyFont="1" applyFill="1" applyBorder="1" applyAlignment="1">
      <alignment horizontal="justify" vertical="center"/>
    </xf>
    <xf numFmtId="49" fontId="3" fillId="2" borderId="1" xfId="2" applyNumberFormat="1" applyFont="1" applyFill="1" applyBorder="1" applyAlignment="1">
      <alignment horizontal="left" vertical="top" wrapText="1" indent="2"/>
    </xf>
    <xf numFmtId="4" fontId="1" fillId="2" borderId="1" xfId="0" applyNumberFormat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justify" vertical="top" wrapText="1"/>
    </xf>
    <xf numFmtId="0" fontId="6" fillId="2" borderId="1" xfId="1" applyFont="1" applyFill="1" applyBorder="1" applyAlignment="1">
      <alignment horizontal="justify" vertical="top" wrapText="1"/>
    </xf>
    <xf numFmtId="49" fontId="6" fillId="2" borderId="1" xfId="2" applyNumberFormat="1" applyFont="1" applyFill="1" applyBorder="1" applyAlignment="1">
      <alignment horizontal="justify" vertical="top" wrapText="1"/>
    </xf>
    <xf numFmtId="49" fontId="3" fillId="2" borderId="1" xfId="3" applyNumberFormat="1" applyFont="1" applyFill="1" applyBorder="1" applyAlignment="1">
      <alignment horizontal="justify" vertical="top" wrapText="1"/>
    </xf>
    <xf numFmtId="49" fontId="13" fillId="2" borderId="1" xfId="2" applyNumberFormat="1" applyFont="1" applyFill="1" applyBorder="1" applyAlignment="1">
      <alignment horizontal="left" vertical="top" wrapText="1" indent="2"/>
    </xf>
    <xf numFmtId="4" fontId="3" fillId="2" borderId="1" xfId="2" applyNumberFormat="1" applyFont="1" applyFill="1" applyBorder="1" applyAlignment="1">
      <alignment horizontal="right" vertical="top" wrapText="1"/>
    </xf>
    <xf numFmtId="4" fontId="2" fillId="2" borderId="1" xfId="2" applyNumberFormat="1" applyFont="1" applyFill="1" applyBorder="1" applyAlignment="1">
      <alignment horizontal="right" vertical="top" wrapText="1"/>
    </xf>
    <xf numFmtId="4" fontId="3" fillId="2" borderId="1" xfId="1" applyNumberFormat="1" applyFont="1" applyFill="1" applyBorder="1" applyAlignment="1">
      <alignment horizontal="right" vertical="top"/>
    </xf>
    <xf numFmtId="4" fontId="21" fillId="2" borderId="1" xfId="1" applyNumberFormat="1" applyFont="1" applyFill="1" applyBorder="1" applyAlignment="1">
      <alignment horizontal="right" vertical="top" wrapText="1"/>
    </xf>
    <xf numFmtId="4" fontId="1" fillId="2" borderId="1" xfId="2" applyNumberFormat="1" applyFont="1" applyFill="1" applyBorder="1" applyAlignment="1">
      <alignment horizontal="right" vertical="top" wrapText="1"/>
    </xf>
    <xf numFmtId="4" fontId="6" fillId="2" borderId="1" xfId="2" applyNumberFormat="1" applyFont="1" applyFill="1" applyBorder="1" applyAlignment="1">
      <alignment horizontal="right" vertical="top"/>
    </xf>
    <xf numFmtId="0" fontId="3" fillId="2" borderId="0" xfId="0" applyFont="1" applyFill="1"/>
    <xf numFmtId="4" fontId="30" fillId="2" borderId="8" xfId="28" applyNumberFormat="1" applyFont="1" applyFill="1" applyProtection="1">
      <alignment horizontal="right" vertical="top" shrinkToFit="1"/>
    </xf>
    <xf numFmtId="49" fontId="3" fillId="2" borderId="1" xfId="2" applyNumberFormat="1" applyFont="1" applyFill="1" applyBorder="1" applyAlignment="1">
      <alignment horizontal="justify" vertical="top" wrapText="1"/>
    </xf>
    <xf numFmtId="4" fontId="6" fillId="2" borderId="1" xfId="1" applyNumberFormat="1" applyFont="1" applyFill="1" applyBorder="1" applyAlignment="1">
      <alignment horizontal="right" vertical="top" wrapText="1"/>
    </xf>
    <xf numFmtId="4" fontId="3" fillId="2" borderId="1" xfId="2" applyNumberFormat="1" applyFont="1" applyFill="1" applyBorder="1" applyAlignment="1">
      <alignment horizontal="right" vertical="top"/>
    </xf>
    <xf numFmtId="4" fontId="3" fillId="2" borderId="1" xfId="1" applyNumberFormat="1" applyFont="1" applyFill="1" applyBorder="1" applyAlignment="1">
      <alignment horizontal="center" vertical="top" wrapText="1"/>
    </xf>
    <xf numFmtId="4" fontId="3" fillId="2" borderId="1" xfId="1" applyNumberFormat="1" applyFont="1" applyFill="1" applyBorder="1" applyAlignment="1">
      <alignment horizontal="right" vertical="top" wrapText="1"/>
    </xf>
    <xf numFmtId="164" fontId="0" fillId="0" borderId="0" xfId="0" applyNumberFormat="1" applyFont="1"/>
    <xf numFmtId="0" fontId="0" fillId="0" borderId="0" xfId="0" applyFont="1" applyAlignment="1">
      <alignment horizontal="left"/>
    </xf>
    <xf numFmtId="4" fontId="0" fillId="0" borderId="0" xfId="0" applyNumberFormat="1" applyFont="1" applyAlignment="1">
      <alignment horizontal="center"/>
    </xf>
    <xf numFmtId="4" fontId="1" fillId="2" borderId="0" xfId="0" applyNumberFormat="1" applyFont="1" applyFill="1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0" fontId="1" fillId="2" borderId="0" xfId="0" applyFont="1" applyFill="1"/>
    <xf numFmtId="0" fontId="3" fillId="2" borderId="0" xfId="1" applyFont="1" applyFill="1"/>
    <xf numFmtId="2" fontId="1" fillId="2" borderId="0" xfId="0" applyNumberFormat="1" applyFont="1" applyFill="1"/>
    <xf numFmtId="4" fontId="2" fillId="2" borderId="0" xfId="0" applyNumberFormat="1" applyFont="1" applyFill="1"/>
    <xf numFmtId="0" fontId="9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wrapText="1"/>
    </xf>
  </cellXfs>
  <cellStyles count="55">
    <cellStyle name="br" xfId="7"/>
    <cellStyle name="col" xfId="8"/>
    <cellStyle name="ex66" xfId="44"/>
    <cellStyle name="ex82" xfId="42"/>
    <cellStyle name="ex98" xfId="46"/>
    <cellStyle name="ex98 2" xfId="49"/>
    <cellStyle name="st100" xfId="45"/>
    <cellStyle name="st100 2" xfId="48"/>
    <cellStyle name="st84" xfId="43"/>
    <cellStyle name="st86" xfId="39"/>
    <cellStyle name="st88" xfId="41"/>
    <cellStyle name="style0" xfId="9"/>
    <cellStyle name="td" xfId="10"/>
    <cellStyle name="tr" xfId="11"/>
    <cellStyle name="xl_header" xfId="40"/>
    <cellStyle name="xl21" xfId="12"/>
    <cellStyle name="xl22" xfId="13"/>
    <cellStyle name="xl23" xfId="14"/>
    <cellStyle name="xl24" xfId="15"/>
    <cellStyle name="xl25" xfId="16"/>
    <cellStyle name="xl26" xfId="17"/>
    <cellStyle name="xl27" xfId="18"/>
    <cellStyle name="xl28" xfId="19"/>
    <cellStyle name="xl29" xfId="20"/>
    <cellStyle name="xl30" xfId="21"/>
    <cellStyle name="xl31" xfId="22"/>
    <cellStyle name="xl32" xfId="23"/>
    <cellStyle name="xl33" xfId="24"/>
    <cellStyle name="xl34" xfId="25"/>
    <cellStyle name="xl35" xfId="26"/>
    <cellStyle name="xl36" xfId="27"/>
    <cellStyle name="xl37" xfId="28"/>
    <cellStyle name="xl38" xfId="29"/>
    <cellStyle name="xl39" xfId="30"/>
    <cellStyle name="xl40" xfId="31"/>
    <cellStyle name="xl41" xfId="32"/>
    <cellStyle name="xl42" xfId="33"/>
    <cellStyle name="xl43" xfId="34"/>
    <cellStyle name="xl44" xfId="35"/>
    <cellStyle name="xl45" xfId="36"/>
    <cellStyle name="xl46" xfId="37"/>
    <cellStyle name="xl56" xfId="51"/>
    <cellStyle name="Обычный" xfId="0" builtinId="0"/>
    <cellStyle name="Обычный 2" xfId="1"/>
    <cellStyle name="Обычный 3" xfId="5"/>
    <cellStyle name="Обычный 3 2" xfId="38"/>
    <cellStyle name="Обычный 3 2 2" xfId="54"/>
    <cellStyle name="Обычный 3 2 3" xfId="53"/>
    <cellStyle name="Обычный 3 3" xfId="47"/>
    <cellStyle name="Обычный 3 4" xfId="52"/>
    <cellStyle name="Обычный 4" xfId="6"/>
    <cellStyle name="Финансовый" xfId="50" builtinId="3"/>
    <cellStyle name="Финансовый 2" xfId="2"/>
    <cellStyle name="Финансовый 2 2" xfId="4"/>
    <cellStyle name="Финансов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2"/>
  <sheetViews>
    <sheetView tabSelected="1" view="pageBreakPreview" zoomScale="87" zoomScaleNormal="70" zoomScaleSheetLayoutView="87" workbookViewId="0">
      <pane xSplit="2" ySplit="4" topLeftCell="C332" activePane="bottomRight" state="frozen"/>
      <selection pane="topRight" activeCell="C1" sqref="C1"/>
      <selection pane="bottomLeft" activeCell="A5" sqref="A5"/>
      <selection pane="bottomRight" activeCell="F352" sqref="F352"/>
    </sheetView>
  </sheetViews>
  <sheetFormatPr defaultColWidth="9.28515625" defaultRowHeight="15" x14ac:dyDescent="0.25"/>
  <cols>
    <col min="1" max="1" width="6.5703125" style="84" customWidth="1"/>
    <col min="2" max="2" width="76.42578125" style="84" customWidth="1"/>
    <col min="3" max="3" width="24.5703125" style="84" customWidth="1"/>
    <col min="4" max="4" width="25.5703125" style="84" customWidth="1"/>
    <col min="5" max="5" width="21.85546875" style="84" customWidth="1"/>
    <col min="6" max="6" width="19.7109375" style="84" customWidth="1"/>
    <col min="7" max="7" width="27" style="84" customWidth="1"/>
    <col min="8" max="8" width="0.7109375" style="84" hidden="1" customWidth="1"/>
    <col min="9" max="9" width="7" style="84" hidden="1" customWidth="1"/>
    <col min="10" max="10" width="22.5703125" style="84" hidden="1" customWidth="1"/>
    <col min="11" max="11" width="5.140625" style="84" hidden="1" customWidth="1"/>
    <col min="12" max="12" width="49" style="84" hidden="1" customWidth="1"/>
    <col min="13" max="13" width="18" style="84" customWidth="1"/>
    <col min="14" max="14" width="17.28515625" style="84" customWidth="1"/>
    <col min="15" max="15" width="20.42578125" style="84" customWidth="1"/>
    <col min="16" max="16384" width="9.28515625" style="84"/>
  </cols>
  <sheetData>
    <row r="1" spans="1:11" ht="11.45" customHeight="1" x14ac:dyDescent="0.25">
      <c r="A1" s="123" t="s">
        <v>67</v>
      </c>
      <c r="B1" s="123"/>
      <c r="C1" s="123"/>
      <c r="D1" s="123"/>
      <c r="E1" s="11"/>
      <c r="F1" s="11"/>
      <c r="G1" s="11"/>
    </row>
    <row r="2" spans="1:11" ht="29.25" customHeight="1" x14ac:dyDescent="0.3">
      <c r="A2" s="124" t="s">
        <v>136</v>
      </c>
      <c r="B2" s="124"/>
      <c r="C2" s="124"/>
      <c r="D2" s="124"/>
      <c r="E2" s="124"/>
      <c r="F2" s="124"/>
      <c r="G2" s="124"/>
      <c r="I2" s="19"/>
    </row>
    <row r="3" spans="1:11" ht="12.6" customHeight="1" x14ac:dyDescent="0.25">
      <c r="A3" s="1"/>
      <c r="B3" s="1"/>
      <c r="C3" s="1"/>
      <c r="D3" s="2"/>
      <c r="E3" s="12"/>
      <c r="F3" s="12"/>
      <c r="G3" s="13" t="s">
        <v>53</v>
      </c>
    </row>
    <row r="4" spans="1:11" ht="99" customHeight="1" x14ac:dyDescent="0.25">
      <c r="A4" s="61" t="s">
        <v>4</v>
      </c>
      <c r="B4" s="9" t="s">
        <v>5</v>
      </c>
      <c r="C4" s="9" t="s">
        <v>138</v>
      </c>
      <c r="D4" s="10" t="s">
        <v>137</v>
      </c>
      <c r="E4" s="9" t="s">
        <v>139</v>
      </c>
      <c r="F4" s="60" t="s">
        <v>78</v>
      </c>
      <c r="G4" s="60" t="s">
        <v>79</v>
      </c>
      <c r="H4" s="3"/>
    </row>
    <row r="5" spans="1:11" ht="15.75" x14ac:dyDescent="0.25">
      <c r="A5" s="54" t="s">
        <v>6</v>
      </c>
      <c r="B5" s="50">
        <v>2</v>
      </c>
      <c r="C5" s="57">
        <v>3</v>
      </c>
      <c r="D5" s="62">
        <v>4</v>
      </c>
      <c r="E5" s="63">
        <v>5</v>
      </c>
      <c r="F5" s="47">
        <v>6</v>
      </c>
      <c r="G5" s="78">
        <v>7</v>
      </c>
      <c r="H5" s="4"/>
    </row>
    <row r="6" spans="1:11" ht="20.65" customHeight="1" x14ac:dyDescent="0.25">
      <c r="A6" s="51" t="s">
        <v>3</v>
      </c>
      <c r="B6" s="88" t="s">
        <v>7</v>
      </c>
      <c r="C6" s="77">
        <f>C7+C11+C15+C19+C23+C27+C31</f>
        <v>31434314.93</v>
      </c>
      <c r="D6" s="77">
        <f>D7+D11+D15+D19+D23+D27+D31</f>
        <v>30133740.359999999</v>
      </c>
      <c r="E6" s="77">
        <f t="shared" ref="E6" si="0">E7+E11+E15+E19+E23+E27+E31</f>
        <v>30133740.359999999</v>
      </c>
      <c r="F6" s="109">
        <f>E6/C6*100</f>
        <v>95.862564293523803</v>
      </c>
      <c r="G6" s="77"/>
      <c r="H6" s="5"/>
      <c r="K6" s="86"/>
    </row>
    <row r="7" spans="1:11" ht="64.5" customHeight="1" x14ac:dyDescent="0.25">
      <c r="A7" s="51"/>
      <c r="B7" s="95" t="s">
        <v>25</v>
      </c>
      <c r="C7" s="112">
        <f t="shared" ref="C7:E7" si="1">C9+C10</f>
        <v>180000</v>
      </c>
      <c r="D7" s="112">
        <f t="shared" si="1"/>
        <v>180000</v>
      </c>
      <c r="E7" s="112">
        <f t="shared" si="1"/>
        <v>180000</v>
      </c>
      <c r="F7" s="112">
        <f t="shared" ref="F7:F69" si="2">E7/C7*100</f>
        <v>100</v>
      </c>
      <c r="G7" s="111" t="s">
        <v>92</v>
      </c>
      <c r="H7" s="6"/>
      <c r="K7" s="86"/>
    </row>
    <row r="8" spans="1:11" ht="15.75" x14ac:dyDescent="0.25">
      <c r="A8" s="53"/>
      <c r="B8" s="108" t="s">
        <v>8</v>
      </c>
      <c r="C8" s="94"/>
      <c r="D8" s="16"/>
      <c r="E8" s="94"/>
      <c r="F8" s="112"/>
      <c r="G8" s="112"/>
      <c r="H8" s="85"/>
      <c r="K8" s="86"/>
    </row>
    <row r="9" spans="1:11" ht="15.75" x14ac:dyDescent="0.25">
      <c r="A9" s="53"/>
      <c r="B9" s="108" t="s">
        <v>9</v>
      </c>
      <c r="C9" s="112"/>
      <c r="D9" s="87"/>
      <c r="E9" s="94"/>
      <c r="F9" s="112"/>
      <c r="G9" s="112"/>
      <c r="H9" s="85"/>
      <c r="K9" s="86"/>
    </row>
    <row r="10" spans="1:11" ht="15.75" x14ac:dyDescent="0.25">
      <c r="A10" s="53"/>
      <c r="B10" s="108" t="s">
        <v>80</v>
      </c>
      <c r="C10" s="94">
        <v>180000</v>
      </c>
      <c r="D10" s="16">
        <v>180000</v>
      </c>
      <c r="E10" s="107">
        <v>180000</v>
      </c>
      <c r="F10" s="112">
        <f t="shared" si="2"/>
        <v>100</v>
      </c>
      <c r="G10" s="112"/>
      <c r="H10" s="85"/>
      <c r="K10" s="86"/>
    </row>
    <row r="11" spans="1:11" ht="62.25" customHeight="1" x14ac:dyDescent="0.25">
      <c r="A11" s="51"/>
      <c r="B11" s="95" t="s">
        <v>26</v>
      </c>
      <c r="C11" s="112">
        <f t="shared" ref="C11:E11" si="3">C13+C14</f>
        <v>6100000</v>
      </c>
      <c r="D11" s="112">
        <f t="shared" si="3"/>
        <v>6084335.5700000003</v>
      </c>
      <c r="E11" s="112">
        <f t="shared" si="3"/>
        <v>6084335.5700000003</v>
      </c>
      <c r="F11" s="112">
        <f t="shared" si="2"/>
        <v>99.743206065573773</v>
      </c>
      <c r="G11" s="111" t="s">
        <v>92</v>
      </c>
      <c r="H11" s="85"/>
      <c r="K11" s="86"/>
    </row>
    <row r="12" spans="1:11" ht="15.75" x14ac:dyDescent="0.25">
      <c r="A12" s="53"/>
      <c r="B12" s="108" t="s">
        <v>8</v>
      </c>
      <c r="C12" s="112"/>
      <c r="D12" s="87"/>
      <c r="E12" s="94"/>
      <c r="F12" s="112"/>
      <c r="G12" s="112"/>
      <c r="H12" s="85"/>
      <c r="K12" s="86"/>
    </row>
    <row r="13" spans="1:11" ht="17.649999999999999" customHeight="1" x14ac:dyDescent="0.25">
      <c r="A13" s="53"/>
      <c r="B13" s="108" t="s">
        <v>9</v>
      </c>
      <c r="C13" s="112"/>
      <c r="D13" s="87"/>
      <c r="E13" s="94"/>
      <c r="F13" s="112"/>
      <c r="G13" s="112"/>
      <c r="H13" s="85"/>
      <c r="K13" s="86"/>
    </row>
    <row r="14" spans="1:11" ht="19.149999999999999" customHeight="1" x14ac:dyDescent="0.25">
      <c r="A14" s="55"/>
      <c r="B14" s="108" t="s">
        <v>81</v>
      </c>
      <c r="C14" s="112">
        <v>6100000</v>
      </c>
      <c r="D14" s="87">
        <v>6084335.5700000003</v>
      </c>
      <c r="E14" s="107">
        <v>6084335.5700000003</v>
      </c>
      <c r="F14" s="112">
        <f t="shared" si="2"/>
        <v>99.743206065573773</v>
      </c>
      <c r="G14" s="112"/>
      <c r="H14" s="85"/>
      <c r="K14" s="86"/>
    </row>
    <row r="15" spans="1:11" ht="154.5" customHeight="1" x14ac:dyDescent="0.25">
      <c r="A15" s="51"/>
      <c r="B15" s="95" t="s">
        <v>12</v>
      </c>
      <c r="C15" s="112">
        <f t="shared" ref="C15:E15" si="4">C17+C18</f>
        <v>44000</v>
      </c>
      <c r="D15" s="112">
        <f t="shared" si="4"/>
        <v>44000</v>
      </c>
      <c r="E15" s="112">
        <f t="shared" si="4"/>
        <v>44000</v>
      </c>
      <c r="F15" s="112">
        <f t="shared" si="2"/>
        <v>100</v>
      </c>
      <c r="G15" s="111" t="s">
        <v>92</v>
      </c>
      <c r="H15" s="85"/>
      <c r="K15" s="86"/>
    </row>
    <row r="16" spans="1:11" ht="15.75" x14ac:dyDescent="0.25">
      <c r="A16" s="53"/>
      <c r="B16" s="108" t="s">
        <v>8</v>
      </c>
      <c r="C16" s="112"/>
      <c r="D16" s="87"/>
      <c r="E16" s="94"/>
      <c r="F16" s="112"/>
      <c r="G16" s="112"/>
      <c r="H16" s="85"/>
      <c r="K16" s="86"/>
    </row>
    <row r="17" spans="1:11" ht="15.75" x14ac:dyDescent="0.25">
      <c r="A17" s="53"/>
      <c r="B17" s="108" t="s">
        <v>9</v>
      </c>
      <c r="C17" s="112"/>
      <c r="D17" s="87"/>
      <c r="E17" s="94"/>
      <c r="F17" s="112"/>
      <c r="G17" s="112"/>
      <c r="H17" s="85"/>
      <c r="K17" s="86"/>
    </row>
    <row r="18" spans="1:11" ht="15.75" x14ac:dyDescent="0.25">
      <c r="A18" s="55"/>
      <c r="B18" s="108" t="s">
        <v>10</v>
      </c>
      <c r="C18" s="112">
        <v>44000</v>
      </c>
      <c r="D18" s="87">
        <v>44000</v>
      </c>
      <c r="E18" s="107">
        <v>44000</v>
      </c>
      <c r="F18" s="112">
        <f t="shared" si="2"/>
        <v>100</v>
      </c>
      <c r="G18" s="112"/>
      <c r="H18" s="85"/>
      <c r="K18" s="86"/>
    </row>
    <row r="19" spans="1:11" ht="45.6" customHeight="1" x14ac:dyDescent="0.25">
      <c r="A19" s="51"/>
      <c r="B19" s="95" t="s">
        <v>27</v>
      </c>
      <c r="C19" s="112">
        <f t="shared" ref="C19:E19" si="5">C21+C22</f>
        <v>15743692.279999999</v>
      </c>
      <c r="D19" s="112">
        <f t="shared" si="5"/>
        <v>15734782.140000001</v>
      </c>
      <c r="E19" s="112">
        <f t="shared" si="5"/>
        <v>15734782.140000001</v>
      </c>
      <c r="F19" s="112">
        <f t="shared" si="2"/>
        <v>99.943405016805883</v>
      </c>
      <c r="G19" s="111" t="s">
        <v>92</v>
      </c>
      <c r="H19" s="85"/>
      <c r="K19" s="86"/>
    </row>
    <row r="20" spans="1:11" ht="15.75" x14ac:dyDescent="0.25">
      <c r="A20" s="53"/>
      <c r="B20" s="108" t="s">
        <v>8</v>
      </c>
      <c r="C20" s="112"/>
      <c r="D20" s="87"/>
      <c r="E20" s="94"/>
      <c r="F20" s="112"/>
      <c r="G20" s="112"/>
      <c r="H20" s="85"/>
      <c r="K20" s="86"/>
    </row>
    <row r="21" spans="1:11" ht="15.75" x14ac:dyDescent="0.25">
      <c r="A21" s="53"/>
      <c r="B21" s="108" t="s">
        <v>11</v>
      </c>
      <c r="C21" s="107">
        <v>14465592.279999999</v>
      </c>
      <c r="D21" s="87">
        <v>14456682.140000001</v>
      </c>
      <c r="E21" s="107">
        <v>14456682.140000001</v>
      </c>
      <c r="F21" s="112">
        <f t="shared" si="2"/>
        <v>99.938404596040513</v>
      </c>
      <c r="G21" s="112"/>
      <c r="H21" s="85"/>
      <c r="K21" s="86"/>
    </row>
    <row r="22" spans="1:11" ht="15.75" x14ac:dyDescent="0.25">
      <c r="A22" s="55"/>
      <c r="B22" s="108" t="s">
        <v>11</v>
      </c>
      <c r="C22" s="107">
        <v>1278100</v>
      </c>
      <c r="D22" s="87">
        <v>1278100</v>
      </c>
      <c r="E22" s="107">
        <v>1278100</v>
      </c>
      <c r="F22" s="112">
        <f t="shared" si="2"/>
        <v>100</v>
      </c>
      <c r="G22" s="112"/>
      <c r="H22" s="85"/>
      <c r="K22" s="86"/>
    </row>
    <row r="23" spans="1:11" ht="77.25" customHeight="1" x14ac:dyDescent="0.25">
      <c r="A23" s="51"/>
      <c r="B23" s="90" t="s">
        <v>28</v>
      </c>
      <c r="C23" s="100">
        <f t="shared" ref="C23:E23" si="6">C25+C26</f>
        <v>40400</v>
      </c>
      <c r="D23" s="100">
        <f t="shared" si="6"/>
        <v>40400</v>
      </c>
      <c r="E23" s="100">
        <f t="shared" si="6"/>
        <v>40400</v>
      </c>
      <c r="F23" s="112">
        <f t="shared" si="2"/>
        <v>100</v>
      </c>
      <c r="G23" s="111" t="s">
        <v>92</v>
      </c>
      <c r="H23" s="85"/>
      <c r="K23" s="86"/>
    </row>
    <row r="24" spans="1:11" ht="15.75" x14ac:dyDescent="0.25">
      <c r="A24" s="52"/>
      <c r="B24" s="108" t="s">
        <v>8</v>
      </c>
      <c r="C24" s="112"/>
      <c r="D24" s="87"/>
      <c r="E24" s="94"/>
      <c r="F24" s="112"/>
      <c r="G24" s="112"/>
      <c r="H24" s="85"/>
      <c r="K24" s="86"/>
    </row>
    <row r="25" spans="1:11" ht="15.75" x14ac:dyDescent="0.25">
      <c r="A25" s="52"/>
      <c r="B25" s="108" t="s">
        <v>9</v>
      </c>
      <c r="C25" s="112">
        <v>40400</v>
      </c>
      <c r="D25" s="87">
        <v>40400</v>
      </c>
      <c r="E25" s="94">
        <v>40400</v>
      </c>
      <c r="F25" s="112">
        <f t="shared" si="2"/>
        <v>100</v>
      </c>
      <c r="G25" s="112"/>
      <c r="H25" s="85"/>
      <c r="K25" s="86"/>
    </row>
    <row r="26" spans="1:11" ht="17.649999999999999" customHeight="1" x14ac:dyDescent="0.25">
      <c r="A26" s="52"/>
      <c r="B26" s="108" t="s">
        <v>11</v>
      </c>
      <c r="C26" s="112"/>
      <c r="D26" s="87"/>
      <c r="E26" s="94"/>
      <c r="F26" s="112"/>
      <c r="G26" s="112"/>
      <c r="H26" s="85"/>
      <c r="K26" s="86"/>
    </row>
    <row r="27" spans="1:11" ht="96.75" customHeight="1" x14ac:dyDescent="0.25">
      <c r="A27" s="53"/>
      <c r="B27" s="98" t="s">
        <v>61</v>
      </c>
      <c r="C27" s="112">
        <f>C29+C30</f>
        <v>1276000</v>
      </c>
      <c r="D27" s="112">
        <f t="shared" ref="D27:E27" si="7">D29+D30</f>
        <v>0</v>
      </c>
      <c r="E27" s="112">
        <f t="shared" si="7"/>
        <v>0</v>
      </c>
      <c r="F27" s="112">
        <f t="shared" si="2"/>
        <v>0</v>
      </c>
      <c r="G27" s="111" t="s">
        <v>122</v>
      </c>
      <c r="H27" s="85"/>
      <c r="K27" s="86"/>
    </row>
    <row r="28" spans="1:11" ht="15.75" x14ac:dyDescent="0.25">
      <c r="A28" s="53"/>
      <c r="B28" s="98" t="s">
        <v>8</v>
      </c>
      <c r="C28" s="112"/>
      <c r="D28" s="87"/>
      <c r="E28" s="94"/>
      <c r="F28" s="112"/>
      <c r="G28" s="112"/>
      <c r="H28" s="85"/>
      <c r="K28" s="86"/>
    </row>
    <row r="29" spans="1:11" ht="15.75" x14ac:dyDescent="0.25">
      <c r="A29" s="53"/>
      <c r="B29" s="98" t="s">
        <v>9</v>
      </c>
      <c r="C29" s="112"/>
      <c r="D29" s="87"/>
      <c r="E29" s="94"/>
      <c r="F29" s="112"/>
      <c r="G29" s="112"/>
      <c r="H29" s="85"/>
      <c r="I29" s="21"/>
      <c r="K29" s="86"/>
    </row>
    <row r="30" spans="1:11" ht="18" customHeight="1" x14ac:dyDescent="0.25">
      <c r="A30" s="53"/>
      <c r="B30" s="98" t="s">
        <v>15</v>
      </c>
      <c r="C30" s="112">
        <v>1276000</v>
      </c>
      <c r="D30" s="112"/>
      <c r="E30" s="112"/>
      <c r="F30" s="112">
        <f t="shared" si="2"/>
        <v>0</v>
      </c>
      <c r="G30" s="112"/>
      <c r="H30" s="85"/>
      <c r="K30" s="86"/>
    </row>
    <row r="31" spans="1:11" ht="239.25" customHeight="1" x14ac:dyDescent="0.25">
      <c r="A31" s="53"/>
      <c r="B31" s="98" t="s">
        <v>141</v>
      </c>
      <c r="C31" s="112">
        <f>C33+C34</f>
        <v>8050222.6500000004</v>
      </c>
      <c r="D31" s="112">
        <f t="shared" ref="D31:E31" si="8">D33+D34</f>
        <v>8050222.6500000004</v>
      </c>
      <c r="E31" s="112">
        <f t="shared" si="8"/>
        <v>8050222.6500000004</v>
      </c>
      <c r="F31" s="112">
        <f t="shared" si="2"/>
        <v>100</v>
      </c>
      <c r="G31" s="111" t="s">
        <v>130</v>
      </c>
      <c r="H31" s="85"/>
      <c r="K31" s="86"/>
    </row>
    <row r="32" spans="1:11" ht="24" customHeight="1" x14ac:dyDescent="0.25">
      <c r="A32" s="53"/>
      <c r="B32" s="98" t="s">
        <v>8</v>
      </c>
      <c r="C32" s="112"/>
      <c r="D32" s="112"/>
      <c r="E32" s="112"/>
      <c r="F32" s="112"/>
      <c r="G32" s="112"/>
      <c r="H32" s="85"/>
      <c r="K32" s="86"/>
    </row>
    <row r="33" spans="1:11" ht="21" customHeight="1" x14ac:dyDescent="0.25">
      <c r="A33" s="53"/>
      <c r="B33" s="98" t="s">
        <v>9</v>
      </c>
      <c r="C33" s="112">
        <v>8050222.6500000004</v>
      </c>
      <c r="D33" s="112">
        <v>8050222.6500000004</v>
      </c>
      <c r="E33" s="112">
        <v>8050222.6500000004</v>
      </c>
      <c r="F33" s="112">
        <f t="shared" si="2"/>
        <v>100</v>
      </c>
      <c r="G33" s="112"/>
      <c r="H33" s="85"/>
      <c r="K33" s="86"/>
    </row>
    <row r="34" spans="1:11" ht="18" customHeight="1" x14ac:dyDescent="0.25">
      <c r="A34" s="53"/>
      <c r="B34" s="98" t="s">
        <v>15</v>
      </c>
      <c r="C34" s="112"/>
      <c r="D34" s="112"/>
      <c r="E34" s="112"/>
      <c r="F34" s="112"/>
      <c r="G34" s="112"/>
      <c r="H34" s="85"/>
      <c r="K34" s="86"/>
    </row>
    <row r="35" spans="1:11" ht="27.95" customHeight="1" x14ac:dyDescent="0.25">
      <c r="A35" s="73" t="s">
        <v>2</v>
      </c>
      <c r="B35" s="88" t="s">
        <v>14</v>
      </c>
      <c r="C35" s="49">
        <f>C36</f>
        <v>14276200</v>
      </c>
      <c r="D35" s="49">
        <f t="shared" ref="D35:E35" si="9">D36</f>
        <v>14276200</v>
      </c>
      <c r="E35" s="49">
        <f t="shared" si="9"/>
        <v>14276200</v>
      </c>
      <c r="F35" s="77">
        <f t="shared" si="2"/>
        <v>100</v>
      </c>
      <c r="G35" s="49"/>
      <c r="H35" s="85"/>
      <c r="K35" s="86"/>
    </row>
    <row r="36" spans="1:11" ht="65.25" customHeight="1" x14ac:dyDescent="0.25">
      <c r="A36" s="53"/>
      <c r="B36" s="95" t="s">
        <v>55</v>
      </c>
      <c r="C36" s="46">
        <f t="shared" ref="C36:E36" si="10">C38+C39</f>
        <v>14276200</v>
      </c>
      <c r="D36" s="46">
        <f t="shared" si="10"/>
        <v>14276200</v>
      </c>
      <c r="E36" s="46">
        <f t="shared" si="10"/>
        <v>14276200</v>
      </c>
      <c r="F36" s="112">
        <f t="shared" si="2"/>
        <v>100</v>
      </c>
      <c r="G36" s="111" t="s">
        <v>94</v>
      </c>
      <c r="H36" s="85"/>
      <c r="K36" s="86"/>
    </row>
    <row r="37" spans="1:11" ht="15.75" x14ac:dyDescent="0.25">
      <c r="A37" s="53"/>
      <c r="B37" s="108" t="s">
        <v>8</v>
      </c>
      <c r="C37" s="46"/>
      <c r="D37" s="44"/>
      <c r="E37" s="58"/>
      <c r="F37" s="112"/>
      <c r="G37" s="46"/>
      <c r="H37" s="85"/>
      <c r="K37" s="86"/>
    </row>
    <row r="38" spans="1:11" ht="15.75" x14ac:dyDescent="0.25">
      <c r="A38" s="53"/>
      <c r="B38" s="108" t="s">
        <v>13</v>
      </c>
      <c r="C38" s="46">
        <v>12268900</v>
      </c>
      <c r="D38" s="44">
        <v>12268900</v>
      </c>
      <c r="E38" s="107">
        <v>12268900</v>
      </c>
      <c r="F38" s="112">
        <f t="shared" si="2"/>
        <v>100</v>
      </c>
      <c r="G38" s="112"/>
      <c r="H38" s="85"/>
      <c r="K38" s="86"/>
    </row>
    <row r="39" spans="1:11" ht="15.75" x14ac:dyDescent="0.25">
      <c r="A39" s="53"/>
      <c r="B39" s="108" t="s">
        <v>15</v>
      </c>
      <c r="C39" s="46">
        <v>2007300</v>
      </c>
      <c r="D39" s="44">
        <v>2007300</v>
      </c>
      <c r="E39" s="58">
        <v>2007300</v>
      </c>
      <c r="F39" s="112">
        <f t="shared" si="2"/>
        <v>100</v>
      </c>
      <c r="G39" s="46"/>
      <c r="H39" s="85"/>
      <c r="K39" s="86"/>
    </row>
    <row r="40" spans="1:11" ht="21" customHeight="1" x14ac:dyDescent="0.25">
      <c r="A40" s="51" t="s">
        <v>1</v>
      </c>
      <c r="B40" s="88" t="s">
        <v>16</v>
      </c>
      <c r="C40" s="77">
        <f>C41+C45+C61+C70+C74+C78+C82+C86</f>
        <v>1039512886.9400001</v>
      </c>
      <c r="D40" s="77">
        <f>D41+D45+D61+D70+D74+D78+D82+D86</f>
        <v>1014225048.45</v>
      </c>
      <c r="E40" s="77">
        <f>E41+E45+E61+E70+E74+E78+E82+E86</f>
        <v>1010665845.3200001</v>
      </c>
      <c r="F40" s="77">
        <f t="shared" si="2"/>
        <v>97.224946224099568</v>
      </c>
      <c r="G40" s="77"/>
      <c r="H40" s="85"/>
      <c r="K40" s="86"/>
    </row>
    <row r="41" spans="1:11" ht="78" customHeight="1" x14ac:dyDescent="0.25">
      <c r="A41" s="53"/>
      <c r="B41" s="108" t="s">
        <v>29</v>
      </c>
      <c r="C41" s="102">
        <f t="shared" ref="C41:E41" si="11">C43+C44</f>
        <v>44444000</v>
      </c>
      <c r="D41" s="102">
        <f t="shared" si="11"/>
        <v>44444000</v>
      </c>
      <c r="E41" s="102">
        <f t="shared" si="11"/>
        <v>44444000</v>
      </c>
      <c r="F41" s="112">
        <f t="shared" si="2"/>
        <v>100</v>
      </c>
      <c r="G41" s="111" t="s">
        <v>95</v>
      </c>
      <c r="H41" s="85"/>
      <c r="K41" s="86"/>
    </row>
    <row r="42" spans="1:11" ht="15.75" x14ac:dyDescent="0.25">
      <c r="A42" s="53"/>
      <c r="B42" s="108" t="s">
        <v>8</v>
      </c>
      <c r="C42" s="102"/>
      <c r="D42" s="29"/>
      <c r="E42" s="94"/>
      <c r="F42" s="112"/>
      <c r="G42" s="112"/>
      <c r="H42" s="85"/>
      <c r="K42" s="86"/>
    </row>
    <row r="43" spans="1:11" ht="19.5" customHeight="1" x14ac:dyDescent="0.25">
      <c r="A43" s="51"/>
      <c r="B43" s="108" t="s">
        <v>9</v>
      </c>
      <c r="C43" s="112"/>
      <c r="D43" s="87"/>
      <c r="E43" s="94"/>
      <c r="F43" s="112"/>
      <c r="G43" s="112"/>
      <c r="H43" s="85"/>
      <c r="K43" s="86"/>
    </row>
    <row r="44" spans="1:11" ht="18.600000000000001" customHeight="1" x14ac:dyDescent="0.25">
      <c r="A44" s="51"/>
      <c r="B44" s="108" t="s">
        <v>15</v>
      </c>
      <c r="C44" s="67">
        <v>44444000</v>
      </c>
      <c r="D44" s="87">
        <v>44444000</v>
      </c>
      <c r="E44" s="107">
        <v>44444000</v>
      </c>
      <c r="F44" s="112">
        <f t="shared" si="2"/>
        <v>100</v>
      </c>
      <c r="G44" s="112"/>
      <c r="H44" s="85"/>
      <c r="K44" s="86"/>
    </row>
    <row r="45" spans="1:11" ht="81" customHeight="1" x14ac:dyDescent="0.25">
      <c r="A45" s="51"/>
      <c r="B45" s="90" t="s">
        <v>140</v>
      </c>
      <c r="C45" s="102">
        <f>C47</f>
        <v>848191764.94000006</v>
      </c>
      <c r="D45" s="102">
        <f t="shared" ref="D45:E45" si="12">D47</f>
        <v>848191764.94000006</v>
      </c>
      <c r="E45" s="102">
        <f t="shared" si="12"/>
        <v>848191764.94000006</v>
      </c>
      <c r="F45" s="112">
        <f t="shared" si="2"/>
        <v>100</v>
      </c>
      <c r="G45" s="111" t="s">
        <v>95</v>
      </c>
      <c r="H45" s="85"/>
      <c r="K45" s="86"/>
    </row>
    <row r="46" spans="1:11" ht="15.75" x14ac:dyDescent="0.25">
      <c r="A46" s="51"/>
      <c r="B46" s="108" t="s">
        <v>8</v>
      </c>
      <c r="C46" s="112"/>
      <c r="D46" s="87"/>
      <c r="E46" s="94"/>
      <c r="F46" s="109"/>
      <c r="G46" s="112"/>
      <c r="H46" s="85"/>
      <c r="K46" s="86"/>
    </row>
    <row r="47" spans="1:11" ht="15.75" x14ac:dyDescent="0.25">
      <c r="A47" s="51"/>
      <c r="B47" s="108" t="s">
        <v>57</v>
      </c>
      <c r="C47" s="112">
        <f>C51+C54</f>
        <v>848191764.94000006</v>
      </c>
      <c r="D47" s="112">
        <f>D51+D54</f>
        <v>848191764.94000006</v>
      </c>
      <c r="E47" s="112">
        <f>E51+E54</f>
        <v>848191764.94000006</v>
      </c>
      <c r="F47" s="112">
        <f t="shared" si="2"/>
        <v>100</v>
      </c>
      <c r="G47" s="109"/>
      <c r="H47" s="85"/>
      <c r="K47" s="86"/>
    </row>
    <row r="48" spans="1:11" ht="14.45" customHeight="1" x14ac:dyDescent="0.25">
      <c r="A48" s="51"/>
      <c r="B48" s="93" t="s">
        <v>0</v>
      </c>
      <c r="C48" s="112"/>
      <c r="D48" s="112"/>
      <c r="E48" s="94"/>
      <c r="F48" s="112"/>
      <c r="G48" s="112"/>
      <c r="H48" s="85"/>
      <c r="K48" s="86"/>
    </row>
    <row r="49" spans="1:11" ht="31.5" x14ac:dyDescent="0.25">
      <c r="A49" s="51"/>
      <c r="B49" s="99" t="s">
        <v>30</v>
      </c>
      <c r="C49" s="102">
        <f>C51</f>
        <v>788452256.94000006</v>
      </c>
      <c r="D49" s="102">
        <f t="shared" ref="D49:E49" si="13">D51</f>
        <v>788452256.94000006</v>
      </c>
      <c r="E49" s="102">
        <f t="shared" si="13"/>
        <v>788452256.94000006</v>
      </c>
      <c r="F49" s="112">
        <f t="shared" si="2"/>
        <v>100</v>
      </c>
      <c r="G49" s="102"/>
      <c r="H49" s="85"/>
      <c r="K49" s="86"/>
    </row>
    <row r="50" spans="1:11" ht="15.75" x14ac:dyDescent="0.25">
      <c r="A50" s="51"/>
      <c r="B50" s="99" t="s">
        <v>8</v>
      </c>
      <c r="C50" s="112"/>
      <c r="D50" s="112"/>
      <c r="E50" s="94"/>
      <c r="F50" s="112"/>
      <c r="G50" s="112"/>
      <c r="H50" s="85"/>
      <c r="K50" s="86"/>
    </row>
    <row r="51" spans="1:11" ht="18" customHeight="1" x14ac:dyDescent="0.25">
      <c r="A51" s="51"/>
      <c r="B51" s="99" t="s">
        <v>10</v>
      </c>
      <c r="C51" s="68">
        <v>788452256.94000006</v>
      </c>
      <c r="D51" s="112">
        <v>788452256.94000006</v>
      </c>
      <c r="E51" s="68">
        <v>788452256.94000006</v>
      </c>
      <c r="F51" s="112">
        <f t="shared" si="2"/>
        <v>100</v>
      </c>
      <c r="G51" s="112"/>
      <c r="H51" s="85"/>
      <c r="K51" s="86"/>
    </row>
    <row r="52" spans="1:11" ht="34.5" customHeight="1" x14ac:dyDescent="0.25">
      <c r="A52" s="51"/>
      <c r="B52" s="99" t="s">
        <v>31</v>
      </c>
      <c r="C52" s="112">
        <f>C54</f>
        <v>59739508</v>
      </c>
      <c r="D52" s="112">
        <f t="shared" ref="D52:E52" si="14">D54</f>
        <v>59739508</v>
      </c>
      <c r="E52" s="112">
        <f t="shared" si="14"/>
        <v>59739508</v>
      </c>
      <c r="F52" s="112">
        <f t="shared" si="2"/>
        <v>100</v>
      </c>
      <c r="G52" s="112"/>
      <c r="H52" s="85"/>
      <c r="K52" s="86"/>
    </row>
    <row r="53" spans="1:11" ht="15.75" x14ac:dyDescent="0.25">
      <c r="A53" s="51"/>
      <c r="B53" s="99" t="s">
        <v>8</v>
      </c>
      <c r="C53" s="112"/>
      <c r="D53" s="112"/>
      <c r="E53" s="94"/>
      <c r="F53" s="112"/>
      <c r="G53" s="112"/>
      <c r="H53" s="85"/>
      <c r="K53" s="86"/>
    </row>
    <row r="54" spans="1:11" ht="19.5" customHeight="1" x14ac:dyDescent="0.25">
      <c r="A54" s="53"/>
      <c r="B54" s="99" t="s">
        <v>11</v>
      </c>
      <c r="C54" s="112">
        <f>C57++C60</f>
        <v>59739508</v>
      </c>
      <c r="D54" s="112">
        <f t="shared" ref="D54:E54" si="15">D57++D60</f>
        <v>59739508</v>
      </c>
      <c r="E54" s="112">
        <f t="shared" si="15"/>
        <v>59739508</v>
      </c>
      <c r="F54" s="112">
        <f t="shared" si="2"/>
        <v>100</v>
      </c>
      <c r="G54" s="112"/>
      <c r="H54" s="85"/>
      <c r="K54" s="86"/>
    </row>
    <row r="55" spans="1:11" ht="19.5" customHeight="1" x14ac:dyDescent="0.25">
      <c r="A55" s="53"/>
      <c r="B55" s="99" t="s">
        <v>103</v>
      </c>
      <c r="C55" s="112">
        <f>C57</f>
        <v>50842840</v>
      </c>
      <c r="D55" s="112">
        <f t="shared" ref="D55:E55" si="16">D57</f>
        <v>50842840</v>
      </c>
      <c r="E55" s="112">
        <f t="shared" si="16"/>
        <v>50842840</v>
      </c>
      <c r="F55" s="112">
        <f t="shared" si="2"/>
        <v>100</v>
      </c>
      <c r="G55" s="112"/>
      <c r="H55" s="85"/>
      <c r="K55" s="86"/>
    </row>
    <row r="56" spans="1:11" ht="19.5" customHeight="1" x14ac:dyDescent="0.25">
      <c r="A56" s="53"/>
      <c r="B56" s="99" t="s">
        <v>8</v>
      </c>
      <c r="C56" s="112"/>
      <c r="D56" s="112"/>
      <c r="E56" s="112"/>
      <c r="F56" s="112"/>
      <c r="G56" s="112"/>
      <c r="H56" s="85"/>
      <c r="K56" s="86"/>
    </row>
    <row r="57" spans="1:11" ht="19.5" customHeight="1" x14ac:dyDescent="0.25">
      <c r="A57" s="53"/>
      <c r="B57" s="99" t="s">
        <v>10</v>
      </c>
      <c r="C57" s="112">
        <v>50842840</v>
      </c>
      <c r="D57" s="112">
        <v>50842840</v>
      </c>
      <c r="E57" s="112">
        <v>50842840</v>
      </c>
      <c r="F57" s="112">
        <f t="shared" si="2"/>
        <v>100</v>
      </c>
      <c r="G57" s="112"/>
      <c r="H57" s="85"/>
      <c r="K57" s="86"/>
    </row>
    <row r="58" spans="1:11" ht="19.5" customHeight="1" x14ac:dyDescent="0.25">
      <c r="A58" s="53"/>
      <c r="B58" s="99" t="s">
        <v>104</v>
      </c>
      <c r="C58" s="112">
        <f>C60</f>
        <v>8896668</v>
      </c>
      <c r="D58" s="112">
        <f t="shared" ref="D58:E58" si="17">D60</f>
        <v>8896668</v>
      </c>
      <c r="E58" s="112">
        <f t="shared" si="17"/>
        <v>8896668</v>
      </c>
      <c r="F58" s="112">
        <f t="shared" si="2"/>
        <v>100</v>
      </c>
      <c r="G58" s="112"/>
      <c r="H58" s="85"/>
      <c r="K58" s="86"/>
    </row>
    <row r="59" spans="1:11" ht="19.5" customHeight="1" x14ac:dyDescent="0.25">
      <c r="A59" s="53"/>
      <c r="B59" s="99" t="s">
        <v>8</v>
      </c>
      <c r="C59" s="112"/>
      <c r="D59" s="112"/>
      <c r="E59" s="112"/>
      <c r="F59" s="112"/>
      <c r="G59" s="112"/>
      <c r="H59" s="85"/>
      <c r="K59" s="86"/>
    </row>
    <row r="60" spans="1:11" ht="19.5" customHeight="1" x14ac:dyDescent="0.25">
      <c r="A60" s="53"/>
      <c r="B60" s="99" t="s">
        <v>10</v>
      </c>
      <c r="C60" s="112">
        <v>8896668</v>
      </c>
      <c r="D60" s="112">
        <v>8896668</v>
      </c>
      <c r="E60" s="112">
        <v>8896668</v>
      </c>
      <c r="F60" s="112">
        <f t="shared" si="2"/>
        <v>100</v>
      </c>
      <c r="G60" s="112"/>
      <c r="H60" s="85"/>
      <c r="K60" s="86"/>
    </row>
    <row r="61" spans="1:11" ht="126.75" customHeight="1" x14ac:dyDescent="0.25">
      <c r="A61" s="56"/>
      <c r="B61" s="108" t="s">
        <v>58</v>
      </c>
      <c r="C61" s="102">
        <f>C63+C64</f>
        <v>130974970</v>
      </c>
      <c r="D61" s="102">
        <f t="shared" ref="D61:E61" si="18">D63+D64</f>
        <v>105985585.63</v>
      </c>
      <c r="E61" s="102">
        <f t="shared" si="18"/>
        <v>102426382.5</v>
      </c>
      <c r="F61" s="112">
        <f t="shared" si="2"/>
        <v>78.203020393896637</v>
      </c>
      <c r="G61" s="111" t="s">
        <v>116</v>
      </c>
      <c r="H61" s="85"/>
      <c r="K61" s="86"/>
    </row>
    <row r="62" spans="1:11" ht="15.75" x14ac:dyDescent="0.25">
      <c r="A62" s="56"/>
      <c r="B62" s="108" t="s">
        <v>8</v>
      </c>
      <c r="C62" s="112"/>
      <c r="D62" s="112"/>
      <c r="E62" s="94"/>
      <c r="F62" s="112"/>
      <c r="G62" s="109"/>
      <c r="H62" s="85"/>
      <c r="K62" s="86"/>
    </row>
    <row r="63" spans="1:11" ht="15.75" x14ac:dyDescent="0.25">
      <c r="A63" s="56"/>
      <c r="B63" s="108" t="s">
        <v>9</v>
      </c>
      <c r="C63" s="112">
        <f>C67</f>
        <v>45573700</v>
      </c>
      <c r="D63" s="112">
        <f t="shared" ref="D63:E63" si="19">D67</f>
        <v>45573700</v>
      </c>
      <c r="E63" s="112">
        <f t="shared" si="19"/>
        <v>45573700</v>
      </c>
      <c r="F63" s="112">
        <f t="shared" si="2"/>
        <v>100</v>
      </c>
      <c r="G63" s="109"/>
      <c r="H63" s="85"/>
      <c r="I63" s="86"/>
      <c r="K63" s="86"/>
    </row>
    <row r="64" spans="1:11" ht="15.75" x14ac:dyDescent="0.25">
      <c r="A64" s="56"/>
      <c r="B64" s="108" t="s">
        <v>10</v>
      </c>
      <c r="C64" s="112">
        <f>C68+C69</f>
        <v>85401270</v>
      </c>
      <c r="D64" s="112">
        <f t="shared" ref="D64:E64" si="20">D68+D69</f>
        <v>60411885.629999995</v>
      </c>
      <c r="E64" s="112">
        <f t="shared" si="20"/>
        <v>56852682.5</v>
      </c>
      <c r="F64" s="112">
        <f t="shared" si="2"/>
        <v>66.571237757939656</v>
      </c>
      <c r="G64" s="109"/>
      <c r="H64" s="85"/>
      <c r="I64" s="86"/>
      <c r="K64" s="86"/>
    </row>
    <row r="65" spans="1:13" ht="119.25" customHeight="1" x14ac:dyDescent="0.25">
      <c r="A65" s="56"/>
      <c r="B65" s="45" t="s">
        <v>65</v>
      </c>
      <c r="C65" s="112">
        <f>C67+C68+C69</f>
        <v>130974970</v>
      </c>
      <c r="D65" s="112">
        <f t="shared" ref="D65:E65" si="21">D67+D68+D69</f>
        <v>105985585.63</v>
      </c>
      <c r="E65" s="112">
        <f t="shared" si="21"/>
        <v>102426382.5</v>
      </c>
      <c r="F65" s="112">
        <f t="shared" si="2"/>
        <v>78.203020393896637</v>
      </c>
      <c r="G65" s="111" t="s">
        <v>117</v>
      </c>
      <c r="H65" s="85"/>
      <c r="K65" s="86"/>
    </row>
    <row r="66" spans="1:13" ht="15.75" x14ac:dyDescent="0.25">
      <c r="A66" s="56"/>
      <c r="B66" s="108" t="s">
        <v>8</v>
      </c>
      <c r="C66" s="112"/>
      <c r="D66" s="112"/>
      <c r="E66" s="112"/>
      <c r="F66" s="112"/>
      <c r="G66" s="109"/>
      <c r="H66" s="85"/>
      <c r="K66" s="86"/>
    </row>
    <row r="67" spans="1:13" ht="15.75" x14ac:dyDescent="0.25">
      <c r="A67" s="56"/>
      <c r="B67" s="108" t="s">
        <v>9</v>
      </c>
      <c r="C67" s="112">
        <v>45573700</v>
      </c>
      <c r="D67" s="112">
        <f>45573700.01-0.01</f>
        <v>45573700</v>
      </c>
      <c r="E67" s="112">
        <v>45573700</v>
      </c>
      <c r="F67" s="112">
        <f t="shared" si="2"/>
        <v>100</v>
      </c>
      <c r="G67" s="109"/>
      <c r="H67" s="85"/>
      <c r="K67" s="86"/>
      <c r="M67" s="114"/>
    </row>
    <row r="68" spans="1:13" ht="19.5" customHeight="1" x14ac:dyDescent="0.25">
      <c r="A68" s="56"/>
      <c r="B68" s="108" t="s">
        <v>10</v>
      </c>
      <c r="C68" s="68">
        <v>33551870</v>
      </c>
      <c r="D68" s="112">
        <v>33551870</v>
      </c>
      <c r="E68" s="112">
        <v>33551870</v>
      </c>
      <c r="F68" s="112">
        <f t="shared" si="2"/>
        <v>100</v>
      </c>
      <c r="G68" s="109"/>
      <c r="H68" s="85"/>
      <c r="K68" s="86"/>
    </row>
    <row r="69" spans="1:13" ht="19.5" customHeight="1" x14ac:dyDescent="0.25">
      <c r="A69" s="56"/>
      <c r="B69" s="108" t="s">
        <v>82</v>
      </c>
      <c r="C69" s="68">
        <v>51849400</v>
      </c>
      <c r="D69" s="112">
        <v>26860015.629999999</v>
      </c>
      <c r="E69" s="112">
        <v>23300812.5</v>
      </c>
      <c r="F69" s="112">
        <f t="shared" si="2"/>
        <v>44.939406241923727</v>
      </c>
      <c r="G69" s="109"/>
      <c r="H69" s="85"/>
      <c r="K69" s="86"/>
      <c r="M69" s="81"/>
    </row>
    <row r="70" spans="1:13" ht="111.75" customHeight="1" x14ac:dyDescent="0.25">
      <c r="A70" s="65"/>
      <c r="B70" s="90" t="s">
        <v>32</v>
      </c>
      <c r="C70" s="102">
        <f t="shared" ref="C70:E70" si="22">C72+C73</f>
        <v>1507000</v>
      </c>
      <c r="D70" s="102">
        <f t="shared" si="22"/>
        <v>1275513.8</v>
      </c>
      <c r="E70" s="102">
        <f t="shared" si="22"/>
        <v>1275513.8</v>
      </c>
      <c r="F70" s="112">
        <f t="shared" ref="F70:F128" si="23">E70/C70*100</f>
        <v>84.639270072992701</v>
      </c>
      <c r="G70" s="111" t="s">
        <v>95</v>
      </c>
      <c r="H70" s="85"/>
      <c r="K70" s="86"/>
    </row>
    <row r="71" spans="1:13" ht="15.75" x14ac:dyDescent="0.25">
      <c r="A71" s="51"/>
      <c r="B71" s="108" t="s">
        <v>8</v>
      </c>
      <c r="C71" s="112"/>
      <c r="D71" s="112"/>
      <c r="E71" s="94"/>
      <c r="F71" s="112"/>
      <c r="G71" s="112"/>
      <c r="H71" s="85"/>
      <c r="K71" s="86"/>
    </row>
    <row r="72" spans="1:13" ht="15.75" x14ac:dyDescent="0.25">
      <c r="A72" s="51"/>
      <c r="B72" s="108" t="s">
        <v>9</v>
      </c>
      <c r="C72" s="112"/>
      <c r="D72" s="112"/>
      <c r="E72" s="94"/>
      <c r="F72" s="112"/>
      <c r="G72" s="112"/>
      <c r="H72" s="85"/>
      <c r="K72" s="86"/>
    </row>
    <row r="73" spans="1:13" ht="15.75" x14ac:dyDescent="0.25">
      <c r="A73" s="51"/>
      <c r="B73" s="108" t="s">
        <v>11</v>
      </c>
      <c r="C73" s="68">
        <v>1507000</v>
      </c>
      <c r="D73" s="112">
        <v>1275513.8</v>
      </c>
      <c r="E73" s="68">
        <v>1275513.8</v>
      </c>
      <c r="F73" s="112">
        <f t="shared" si="23"/>
        <v>84.639270072992701</v>
      </c>
      <c r="G73" s="112"/>
      <c r="H73" s="85"/>
      <c r="K73" s="86"/>
    </row>
    <row r="74" spans="1:13" ht="96.75" customHeight="1" x14ac:dyDescent="0.25">
      <c r="A74" s="51"/>
      <c r="B74" s="108" t="s">
        <v>48</v>
      </c>
      <c r="C74" s="112">
        <f t="shared" ref="C74:E74" si="24">C76+C77</f>
        <v>5900</v>
      </c>
      <c r="D74" s="112">
        <f t="shared" si="24"/>
        <v>5900</v>
      </c>
      <c r="E74" s="112">
        <f t="shared" si="24"/>
        <v>5900</v>
      </c>
      <c r="F74" s="112">
        <f t="shared" si="23"/>
        <v>100</v>
      </c>
      <c r="G74" s="111" t="s">
        <v>97</v>
      </c>
      <c r="H74" s="85"/>
      <c r="K74" s="86"/>
    </row>
    <row r="75" spans="1:13" ht="15.75" x14ac:dyDescent="0.25">
      <c r="A75" s="51"/>
      <c r="B75" s="108" t="s">
        <v>8</v>
      </c>
      <c r="C75" s="112"/>
      <c r="D75" s="112"/>
      <c r="E75" s="94"/>
      <c r="F75" s="112"/>
      <c r="G75" s="112"/>
      <c r="H75" s="85"/>
      <c r="K75" s="86"/>
    </row>
    <row r="76" spans="1:13" ht="15.75" x14ac:dyDescent="0.25">
      <c r="A76" s="51"/>
      <c r="B76" s="108" t="s">
        <v>9</v>
      </c>
      <c r="C76" s="112"/>
      <c r="D76" s="112"/>
      <c r="E76" s="94"/>
      <c r="F76" s="112"/>
      <c r="G76" s="112"/>
      <c r="H76" s="85"/>
      <c r="K76" s="86"/>
    </row>
    <row r="77" spans="1:13" ht="15.75" x14ac:dyDescent="0.25">
      <c r="A77" s="51"/>
      <c r="B77" s="108" t="s">
        <v>10</v>
      </c>
      <c r="C77" s="112">
        <v>5900</v>
      </c>
      <c r="D77" s="112">
        <v>5900</v>
      </c>
      <c r="E77" s="94">
        <v>5900</v>
      </c>
      <c r="F77" s="112">
        <f t="shared" si="23"/>
        <v>100</v>
      </c>
      <c r="G77" s="112"/>
      <c r="H77" s="85"/>
      <c r="K77" s="86"/>
    </row>
    <row r="78" spans="1:13" ht="67.5" customHeight="1" x14ac:dyDescent="0.25">
      <c r="A78" s="53"/>
      <c r="B78" s="95" t="s">
        <v>25</v>
      </c>
      <c r="C78" s="112">
        <f>C80+C81</f>
        <v>1215400</v>
      </c>
      <c r="D78" s="112">
        <f t="shared" ref="D78:E78" si="25">D80+D81</f>
        <v>1215400</v>
      </c>
      <c r="E78" s="112">
        <f t="shared" si="25"/>
        <v>1215400</v>
      </c>
      <c r="F78" s="112">
        <f t="shared" si="23"/>
        <v>100</v>
      </c>
      <c r="G78" s="111" t="s">
        <v>93</v>
      </c>
      <c r="H78" s="85"/>
      <c r="K78" s="86"/>
    </row>
    <row r="79" spans="1:13" ht="15.75" x14ac:dyDescent="0.25">
      <c r="A79" s="53"/>
      <c r="B79" s="108" t="s">
        <v>8</v>
      </c>
      <c r="C79" s="112"/>
      <c r="D79" s="112"/>
      <c r="E79" s="94"/>
      <c r="F79" s="112"/>
      <c r="G79" s="112"/>
      <c r="H79" s="85"/>
      <c r="K79" s="86"/>
    </row>
    <row r="80" spans="1:13" ht="15.75" x14ac:dyDescent="0.25">
      <c r="A80" s="53"/>
      <c r="B80" s="108" t="s">
        <v>9</v>
      </c>
      <c r="C80" s="112"/>
      <c r="D80" s="112"/>
      <c r="E80" s="94"/>
      <c r="F80" s="112"/>
      <c r="G80" s="112"/>
      <c r="H80" s="85"/>
      <c r="K80" s="86"/>
    </row>
    <row r="81" spans="1:14" ht="15.75" x14ac:dyDescent="0.25">
      <c r="A81" s="53"/>
      <c r="B81" s="108" t="s">
        <v>10</v>
      </c>
      <c r="C81" s="68">
        <v>1215400</v>
      </c>
      <c r="D81" s="94">
        <v>1215400</v>
      </c>
      <c r="E81" s="69">
        <v>1215400</v>
      </c>
      <c r="F81" s="112">
        <f t="shared" si="23"/>
        <v>100</v>
      </c>
      <c r="G81" s="112"/>
      <c r="H81" s="85"/>
      <c r="I81" s="28"/>
      <c r="K81" s="86"/>
    </row>
    <row r="82" spans="1:14" ht="63" x14ac:dyDescent="0.25">
      <c r="A82" s="53"/>
      <c r="B82" s="108" t="s">
        <v>74</v>
      </c>
      <c r="C82" s="68">
        <f>C85</f>
        <v>1000000</v>
      </c>
      <c r="D82" s="68">
        <f t="shared" ref="D82:E82" si="26">D85</f>
        <v>933032.08</v>
      </c>
      <c r="E82" s="68">
        <f t="shared" si="26"/>
        <v>933032.08</v>
      </c>
      <c r="F82" s="112">
        <f t="shared" si="23"/>
        <v>93.303207999999998</v>
      </c>
      <c r="G82" s="111" t="s">
        <v>95</v>
      </c>
      <c r="H82" s="85"/>
      <c r="I82" s="28"/>
      <c r="K82" s="86"/>
    </row>
    <row r="83" spans="1:14" ht="15.75" x14ac:dyDescent="0.25">
      <c r="A83" s="53"/>
      <c r="B83" s="108" t="s">
        <v>8</v>
      </c>
      <c r="C83" s="68"/>
      <c r="D83" s="94"/>
      <c r="E83" s="69"/>
      <c r="F83" s="112"/>
      <c r="G83" s="112"/>
      <c r="H83" s="85"/>
      <c r="I83" s="28"/>
      <c r="K83" s="86"/>
    </row>
    <row r="84" spans="1:14" ht="15.75" x14ac:dyDescent="0.25">
      <c r="A84" s="53"/>
      <c r="B84" s="108" t="s">
        <v>9</v>
      </c>
      <c r="C84" s="68"/>
      <c r="D84" s="94"/>
      <c r="E84" s="69"/>
      <c r="F84" s="112"/>
      <c r="G84" s="112"/>
      <c r="H84" s="85"/>
      <c r="I84" s="28"/>
      <c r="K84" s="86"/>
    </row>
    <row r="85" spans="1:14" ht="15.75" x14ac:dyDescent="0.25">
      <c r="A85" s="53"/>
      <c r="B85" s="108" t="s">
        <v>11</v>
      </c>
      <c r="C85" s="68">
        <v>1000000</v>
      </c>
      <c r="D85" s="94">
        <v>933032.08</v>
      </c>
      <c r="E85" s="69">
        <v>933032.08</v>
      </c>
      <c r="F85" s="112">
        <f t="shared" ref="F85" si="27">E85/C85*100</f>
        <v>93.303207999999998</v>
      </c>
      <c r="G85" s="112"/>
      <c r="H85" s="85"/>
      <c r="I85" s="28"/>
      <c r="K85" s="86"/>
    </row>
    <row r="86" spans="1:14" ht="315" x14ac:dyDescent="0.25">
      <c r="A86" s="53"/>
      <c r="B86" s="98" t="s">
        <v>102</v>
      </c>
      <c r="C86" s="68">
        <f>C88+C89</f>
        <v>12173852</v>
      </c>
      <c r="D86" s="68">
        <f t="shared" ref="D86:E86" si="28">D88+D89</f>
        <v>12173852</v>
      </c>
      <c r="E86" s="68">
        <f t="shared" si="28"/>
        <v>12173852</v>
      </c>
      <c r="F86" s="112">
        <f t="shared" si="23"/>
        <v>100</v>
      </c>
      <c r="G86" s="111" t="s">
        <v>121</v>
      </c>
      <c r="H86" s="85"/>
      <c r="I86" s="28"/>
      <c r="K86" s="86"/>
    </row>
    <row r="87" spans="1:14" ht="15.75" x14ac:dyDescent="0.25">
      <c r="A87" s="53"/>
      <c r="B87" s="98" t="s">
        <v>8</v>
      </c>
      <c r="C87" s="68"/>
      <c r="D87" s="94"/>
      <c r="E87" s="69"/>
      <c r="F87" s="112"/>
      <c r="G87" s="112"/>
      <c r="H87" s="85"/>
      <c r="I87" s="28"/>
      <c r="K87" s="86"/>
    </row>
    <row r="88" spans="1:14" ht="15.75" x14ac:dyDescent="0.25">
      <c r="A88" s="53"/>
      <c r="B88" s="106" t="s">
        <v>13</v>
      </c>
      <c r="C88" s="68"/>
      <c r="D88" s="94"/>
      <c r="E88" s="69"/>
      <c r="F88" s="112"/>
      <c r="G88" s="112"/>
      <c r="H88" s="85"/>
      <c r="I88" s="28"/>
      <c r="K88" s="86"/>
    </row>
    <row r="89" spans="1:14" ht="15.75" x14ac:dyDescent="0.25">
      <c r="A89" s="53"/>
      <c r="B89" s="98" t="s">
        <v>15</v>
      </c>
      <c r="C89" s="68">
        <v>12173852</v>
      </c>
      <c r="D89" s="94">
        <v>12173852</v>
      </c>
      <c r="E89" s="69">
        <v>12173852</v>
      </c>
      <c r="F89" s="112">
        <f t="shared" si="23"/>
        <v>100</v>
      </c>
      <c r="G89" s="112"/>
      <c r="H89" s="85"/>
      <c r="I89" s="28"/>
      <c r="K89" s="86"/>
    </row>
    <row r="90" spans="1:14" ht="19.5" customHeight="1" x14ac:dyDescent="0.25">
      <c r="A90" s="64" t="s">
        <v>17</v>
      </c>
      <c r="B90" s="96" t="s">
        <v>18</v>
      </c>
      <c r="C90" s="101">
        <f>C91++C110+C114+C118+C122+C128+C132+C136+C140+C144</f>
        <v>733894473.68000007</v>
      </c>
      <c r="D90" s="101">
        <f>D91++D110+D114+D118+D122+D128+D132+D136+D140+D144</f>
        <v>733497648.37000012</v>
      </c>
      <c r="E90" s="101">
        <f t="shared" ref="E90" si="29">E91++E110+E114+E118+E122+E128+E132+E136+E140+E144</f>
        <v>482114743.14000005</v>
      </c>
      <c r="F90" s="109">
        <f t="shared" si="23"/>
        <v>65.692652067879791</v>
      </c>
      <c r="G90" s="101"/>
      <c r="H90" s="85"/>
      <c r="K90" s="86"/>
      <c r="M90" s="86"/>
      <c r="N90" s="86"/>
    </row>
    <row r="91" spans="1:14" ht="72.75" customHeight="1" x14ac:dyDescent="0.25">
      <c r="A91" s="53"/>
      <c r="B91" s="108" t="s">
        <v>58</v>
      </c>
      <c r="C91" s="112">
        <f>C93+C94</f>
        <v>67066410</v>
      </c>
      <c r="D91" s="112">
        <f t="shared" ref="D91:E91" si="30">D93+D94</f>
        <v>67066404.169999994</v>
      </c>
      <c r="E91" s="112">
        <f t="shared" si="30"/>
        <v>67066404.169999994</v>
      </c>
      <c r="F91" s="112">
        <f t="shared" si="23"/>
        <v>99.999991307123778</v>
      </c>
      <c r="G91" s="111" t="s">
        <v>96</v>
      </c>
      <c r="H91" s="85"/>
      <c r="K91" s="86"/>
    </row>
    <row r="92" spans="1:14" ht="19.5" customHeight="1" x14ac:dyDescent="0.25">
      <c r="A92" s="53"/>
      <c r="B92" s="108" t="s">
        <v>8</v>
      </c>
      <c r="C92" s="112"/>
      <c r="D92" s="87"/>
      <c r="E92" s="94"/>
      <c r="F92" s="109"/>
      <c r="G92" s="109"/>
      <c r="H92" s="85"/>
      <c r="K92" s="86"/>
    </row>
    <row r="93" spans="1:14" ht="19.5" customHeight="1" x14ac:dyDescent="0.25">
      <c r="A93" s="53"/>
      <c r="B93" s="108" t="s">
        <v>9</v>
      </c>
      <c r="C93" s="112">
        <f>C97+C102+C107</f>
        <v>13313900</v>
      </c>
      <c r="D93" s="112">
        <f>D97+D102+D107</f>
        <v>13313900</v>
      </c>
      <c r="E93" s="112">
        <f>E97+E102+E107</f>
        <v>13313900</v>
      </c>
      <c r="F93" s="112">
        <f t="shared" si="23"/>
        <v>100</v>
      </c>
      <c r="G93" s="109"/>
      <c r="H93" s="85"/>
      <c r="K93" s="86"/>
    </row>
    <row r="94" spans="1:14" ht="19.5" customHeight="1" x14ac:dyDescent="0.25">
      <c r="A94" s="53"/>
      <c r="B94" s="108" t="s">
        <v>11</v>
      </c>
      <c r="C94" s="112">
        <f>C98+C99+C103+C104+C108+C109</f>
        <v>53752510</v>
      </c>
      <c r="D94" s="112">
        <f>D98+D99+D103+D104+D108+D109</f>
        <v>53752504.169999994</v>
      </c>
      <c r="E94" s="112">
        <f>E98+E99+E103+E104+E108+E109</f>
        <v>53752504.169999994</v>
      </c>
      <c r="F94" s="112">
        <f t="shared" si="23"/>
        <v>99.999989153994846</v>
      </c>
      <c r="G94" s="112"/>
      <c r="H94" s="85"/>
      <c r="I94" s="34"/>
      <c r="K94" s="86"/>
    </row>
    <row r="95" spans="1:14" ht="84" customHeight="1" x14ac:dyDescent="0.25">
      <c r="A95" s="53"/>
      <c r="B95" s="108" t="s">
        <v>69</v>
      </c>
      <c r="C95" s="112">
        <f>C97+C98+C99</f>
        <v>18252186.5</v>
      </c>
      <c r="D95" s="112">
        <f t="shared" ref="D95:E95" si="31">D97+D98+D99</f>
        <v>18252185.48</v>
      </c>
      <c r="E95" s="112">
        <f t="shared" si="31"/>
        <v>18252185.48</v>
      </c>
      <c r="F95" s="112">
        <f t="shared" si="23"/>
        <v>99.999994411628435</v>
      </c>
      <c r="G95" s="111" t="s">
        <v>96</v>
      </c>
      <c r="H95" s="85"/>
      <c r="K95" s="86"/>
    </row>
    <row r="96" spans="1:14" ht="19.5" customHeight="1" x14ac:dyDescent="0.25">
      <c r="A96" s="53"/>
      <c r="B96" s="108" t="s">
        <v>8</v>
      </c>
      <c r="C96" s="112"/>
      <c r="D96" s="112"/>
      <c r="E96" s="112"/>
      <c r="F96" s="112"/>
      <c r="G96" s="109"/>
      <c r="H96" s="85"/>
      <c r="K96" s="86"/>
    </row>
    <row r="97" spans="1:15" ht="19.5" customHeight="1" x14ac:dyDescent="0.25">
      <c r="A97" s="53"/>
      <c r="B97" s="108" t="s">
        <v>9</v>
      </c>
      <c r="C97" s="79">
        <v>4110300</v>
      </c>
      <c r="D97" s="112">
        <v>4110300</v>
      </c>
      <c r="E97" s="112">
        <v>4110300</v>
      </c>
      <c r="F97" s="112">
        <f t="shared" si="23"/>
        <v>100</v>
      </c>
      <c r="G97" s="109"/>
      <c r="H97" s="85"/>
      <c r="K97" s="86"/>
    </row>
    <row r="98" spans="1:15" ht="19.5" customHeight="1" x14ac:dyDescent="0.25">
      <c r="A98" s="53"/>
      <c r="B98" s="108" t="s">
        <v>10</v>
      </c>
      <c r="C98" s="79">
        <v>538000</v>
      </c>
      <c r="D98" s="112">
        <v>538000</v>
      </c>
      <c r="E98" s="112">
        <v>538000</v>
      </c>
      <c r="F98" s="112">
        <f t="shared" si="23"/>
        <v>100</v>
      </c>
      <c r="G98" s="109"/>
      <c r="H98" s="85"/>
      <c r="K98" s="86"/>
    </row>
    <row r="99" spans="1:15" ht="19.5" customHeight="1" x14ac:dyDescent="0.25">
      <c r="A99" s="53"/>
      <c r="B99" s="108" t="s">
        <v>10</v>
      </c>
      <c r="C99" s="79">
        <v>13603886.5</v>
      </c>
      <c r="D99" s="112">
        <f>13603885.49-0.01</f>
        <v>13603885.48</v>
      </c>
      <c r="E99" s="112">
        <f>13603885.49-0.01</f>
        <v>13603885.48</v>
      </c>
      <c r="F99" s="112">
        <f t="shared" si="23"/>
        <v>99.999992502142675</v>
      </c>
      <c r="G99" s="109"/>
      <c r="H99" s="85"/>
      <c r="K99" s="86"/>
    </row>
    <row r="100" spans="1:15" ht="81" customHeight="1" x14ac:dyDescent="0.25">
      <c r="A100" s="53"/>
      <c r="B100" s="108" t="s">
        <v>70</v>
      </c>
      <c r="C100" s="112">
        <f>C102+C103+C104</f>
        <v>40041223.5</v>
      </c>
      <c r="D100" s="112">
        <f t="shared" ref="D100:E100" si="32">D102+D103+D104</f>
        <v>40041223.479999997</v>
      </c>
      <c r="E100" s="112">
        <f t="shared" si="32"/>
        <v>40041223.479999997</v>
      </c>
      <c r="F100" s="112">
        <f t="shared" si="23"/>
        <v>99.99999995005146</v>
      </c>
      <c r="G100" s="111" t="s">
        <v>96</v>
      </c>
      <c r="H100" s="85"/>
      <c r="K100" s="86"/>
    </row>
    <row r="101" spans="1:15" ht="19.5" customHeight="1" x14ac:dyDescent="0.25">
      <c r="A101" s="53"/>
      <c r="B101" s="108" t="s">
        <v>8</v>
      </c>
      <c r="C101" s="112"/>
      <c r="D101" s="112"/>
      <c r="E101" s="112"/>
      <c r="F101" s="112"/>
      <c r="G101" s="109"/>
      <c r="H101" s="85"/>
      <c r="K101" s="86"/>
    </row>
    <row r="102" spans="1:15" ht="19.5" customHeight="1" x14ac:dyDescent="0.25">
      <c r="A102" s="53"/>
      <c r="B102" s="108" t="s">
        <v>9</v>
      </c>
      <c r="C102" s="79">
        <v>4717300</v>
      </c>
      <c r="D102" s="112">
        <v>4717300</v>
      </c>
      <c r="E102" s="112">
        <v>4717300</v>
      </c>
      <c r="F102" s="112">
        <f t="shared" si="23"/>
        <v>100</v>
      </c>
      <c r="G102" s="109"/>
      <c r="H102" s="85"/>
      <c r="K102" s="86"/>
    </row>
    <row r="103" spans="1:15" ht="19.5" customHeight="1" x14ac:dyDescent="0.25">
      <c r="A103" s="53"/>
      <c r="B103" s="108" t="s">
        <v>11</v>
      </c>
      <c r="C103" s="79">
        <v>617500</v>
      </c>
      <c r="D103" s="112">
        <v>617500</v>
      </c>
      <c r="E103" s="112">
        <v>617500</v>
      </c>
      <c r="F103" s="112">
        <f t="shared" si="23"/>
        <v>100</v>
      </c>
      <c r="G103" s="109"/>
      <c r="H103" s="85"/>
      <c r="K103" s="86"/>
    </row>
    <row r="104" spans="1:15" ht="19.5" customHeight="1" x14ac:dyDescent="0.25">
      <c r="A104" s="53"/>
      <c r="B104" s="108" t="s">
        <v>82</v>
      </c>
      <c r="C104" s="79">
        <v>34706423.5</v>
      </c>
      <c r="D104" s="112">
        <f>34706423.5-0.02</f>
        <v>34706423.479999997</v>
      </c>
      <c r="E104" s="112">
        <f>34706423.5-0.02</f>
        <v>34706423.479999997</v>
      </c>
      <c r="F104" s="112">
        <f t="shared" si="23"/>
        <v>99.999999942373776</v>
      </c>
      <c r="G104" s="109"/>
      <c r="H104" s="85"/>
      <c r="K104" s="86"/>
    </row>
    <row r="105" spans="1:15" ht="82.5" customHeight="1" x14ac:dyDescent="0.25">
      <c r="A105" s="53"/>
      <c r="B105" s="108" t="s">
        <v>71</v>
      </c>
      <c r="C105" s="112">
        <f>C107+C108+C109</f>
        <v>8773000</v>
      </c>
      <c r="D105" s="112">
        <f t="shared" ref="D105:E105" si="33">D107+D108+D109</f>
        <v>8772995.2100000009</v>
      </c>
      <c r="E105" s="112">
        <f t="shared" si="33"/>
        <v>8772995.2100000009</v>
      </c>
      <c r="F105" s="112">
        <f t="shared" si="23"/>
        <v>99.999945400661133</v>
      </c>
      <c r="G105" s="111" t="s">
        <v>96</v>
      </c>
      <c r="H105" s="85"/>
      <c r="K105" s="86"/>
    </row>
    <row r="106" spans="1:15" ht="19.5" customHeight="1" x14ac:dyDescent="0.25">
      <c r="A106" s="53"/>
      <c r="B106" s="108" t="s">
        <v>8</v>
      </c>
      <c r="C106" s="112"/>
      <c r="D106" s="112"/>
      <c r="E106" s="112"/>
      <c r="F106" s="112"/>
      <c r="G106" s="109"/>
      <c r="H106" s="85"/>
      <c r="K106" s="86"/>
    </row>
    <row r="107" spans="1:15" ht="19.5" customHeight="1" x14ac:dyDescent="0.25">
      <c r="A107" s="53"/>
      <c r="B107" s="108" t="s">
        <v>9</v>
      </c>
      <c r="C107" s="79">
        <v>4486300</v>
      </c>
      <c r="D107" s="112">
        <f>4486300.01-0.01</f>
        <v>4486300</v>
      </c>
      <c r="E107" s="112">
        <f>4486300.01-0.01</f>
        <v>4486300</v>
      </c>
      <c r="F107" s="112">
        <f t="shared" si="23"/>
        <v>100</v>
      </c>
      <c r="G107" s="109"/>
      <c r="H107" s="85"/>
      <c r="K107" s="86"/>
      <c r="M107" s="114"/>
      <c r="O107" s="113"/>
    </row>
    <row r="108" spans="1:15" ht="19.5" customHeight="1" x14ac:dyDescent="0.25">
      <c r="A108" s="53"/>
      <c r="B108" s="108" t="s">
        <v>11</v>
      </c>
      <c r="C108" s="79">
        <v>587200</v>
      </c>
      <c r="D108" s="112">
        <f>587199.99+0.01</f>
        <v>587200</v>
      </c>
      <c r="E108" s="112">
        <f>587199.99+0.01</f>
        <v>587200</v>
      </c>
      <c r="F108" s="112">
        <f t="shared" si="23"/>
        <v>100</v>
      </c>
      <c r="G108" s="109"/>
      <c r="H108" s="85"/>
      <c r="K108" s="86"/>
    </row>
    <row r="109" spans="1:15" ht="19.5" customHeight="1" x14ac:dyDescent="0.25">
      <c r="A109" s="53"/>
      <c r="B109" s="108" t="s">
        <v>11</v>
      </c>
      <c r="C109" s="79">
        <v>3699500</v>
      </c>
      <c r="D109" s="112">
        <v>3699495.21</v>
      </c>
      <c r="E109" s="112">
        <v>3699495.21</v>
      </c>
      <c r="F109" s="112">
        <f t="shared" si="23"/>
        <v>99.999870523043654</v>
      </c>
      <c r="G109" s="109"/>
      <c r="H109" s="85"/>
      <c r="K109" s="86"/>
    </row>
    <row r="110" spans="1:15" ht="108" customHeight="1" x14ac:dyDescent="0.25">
      <c r="A110" s="53"/>
      <c r="B110" s="90" t="s">
        <v>19</v>
      </c>
      <c r="C110" s="112">
        <f t="shared" ref="C110:E110" si="34">C112+C113</f>
        <v>17300</v>
      </c>
      <c r="D110" s="112">
        <f t="shared" si="34"/>
        <v>2810.38</v>
      </c>
      <c r="E110" s="112">
        <f t="shared" si="34"/>
        <v>2810.38</v>
      </c>
      <c r="F110" s="112">
        <f t="shared" si="23"/>
        <v>16.244971098265896</v>
      </c>
      <c r="G110" s="111" t="s">
        <v>97</v>
      </c>
      <c r="H110" s="85"/>
      <c r="K110" s="86"/>
    </row>
    <row r="111" spans="1:15" ht="15.75" x14ac:dyDescent="0.25">
      <c r="A111" s="53"/>
      <c r="B111" s="108" t="s">
        <v>8</v>
      </c>
      <c r="C111" s="112"/>
      <c r="D111" s="87"/>
      <c r="E111" s="94"/>
      <c r="F111" s="112"/>
      <c r="G111" s="112"/>
      <c r="H111" s="85"/>
      <c r="K111" s="86"/>
    </row>
    <row r="112" spans="1:15" ht="15.75" x14ac:dyDescent="0.25">
      <c r="A112" s="53"/>
      <c r="B112" s="108" t="s">
        <v>13</v>
      </c>
      <c r="C112" s="112"/>
      <c r="D112" s="87"/>
      <c r="E112" s="94"/>
      <c r="F112" s="112"/>
      <c r="G112" s="112"/>
      <c r="H112" s="85"/>
      <c r="K112" s="86"/>
    </row>
    <row r="113" spans="1:13" ht="15.75" x14ac:dyDescent="0.25">
      <c r="A113" s="53"/>
      <c r="B113" s="108" t="s">
        <v>77</v>
      </c>
      <c r="C113" s="112">
        <v>17300</v>
      </c>
      <c r="D113" s="87">
        <v>2810.38</v>
      </c>
      <c r="E113" s="70">
        <v>2810.38</v>
      </c>
      <c r="F113" s="112">
        <f t="shared" ref="F113" si="35">E113/C113*100</f>
        <v>16.244971098265896</v>
      </c>
      <c r="G113" s="33"/>
      <c r="H113" s="85"/>
      <c r="K113" s="86"/>
    </row>
    <row r="114" spans="1:13" ht="86.25" customHeight="1" x14ac:dyDescent="0.25">
      <c r="A114" s="53"/>
      <c r="B114" s="108" t="s">
        <v>33</v>
      </c>
      <c r="C114" s="112">
        <f t="shared" ref="C114:E114" si="36">C116+C117</f>
        <v>148260790.04999998</v>
      </c>
      <c r="D114" s="112">
        <f t="shared" si="36"/>
        <v>148260790.05000001</v>
      </c>
      <c r="E114" s="112">
        <f t="shared" si="36"/>
        <v>148260790.05000001</v>
      </c>
      <c r="F114" s="112">
        <f t="shared" si="23"/>
        <v>100.00000000000003</v>
      </c>
      <c r="G114" s="111" t="s">
        <v>95</v>
      </c>
      <c r="H114" s="85"/>
      <c r="K114" s="86"/>
    </row>
    <row r="115" spans="1:13" ht="15.75" x14ac:dyDescent="0.25">
      <c r="A115" s="53"/>
      <c r="B115" s="108" t="s">
        <v>8</v>
      </c>
      <c r="C115" s="112"/>
      <c r="D115" s="87"/>
      <c r="E115" s="94"/>
      <c r="F115" s="112"/>
      <c r="G115" s="112"/>
      <c r="H115" s="85"/>
      <c r="K115" s="86"/>
    </row>
    <row r="116" spans="1:13" ht="15.75" x14ac:dyDescent="0.25">
      <c r="A116" s="53"/>
      <c r="B116" s="108" t="s">
        <v>83</v>
      </c>
      <c r="C116" s="112">
        <v>147219785.13999999</v>
      </c>
      <c r="D116" s="87">
        <f>147219841.65-56.51</f>
        <v>147219785.14000002</v>
      </c>
      <c r="E116" s="42">
        <f>147219841.65-56.51</f>
        <v>147219785.14000002</v>
      </c>
      <c r="F116" s="112">
        <f t="shared" si="23"/>
        <v>100.00000000000003</v>
      </c>
      <c r="G116" s="112"/>
      <c r="H116" s="85"/>
      <c r="I116" s="21"/>
      <c r="K116" s="86"/>
      <c r="M116" s="86"/>
    </row>
    <row r="117" spans="1:13" ht="15.75" x14ac:dyDescent="0.25">
      <c r="A117" s="53"/>
      <c r="B117" s="108" t="s">
        <v>10</v>
      </c>
      <c r="C117" s="112">
        <v>1041004.91</v>
      </c>
      <c r="D117" s="87">
        <f>1040948.4+56.51</f>
        <v>1041004.91</v>
      </c>
      <c r="E117" s="42">
        <f>1040948.4+56.51</f>
        <v>1041004.91</v>
      </c>
      <c r="F117" s="112">
        <f t="shared" si="23"/>
        <v>100</v>
      </c>
      <c r="G117" s="112"/>
      <c r="H117" s="85"/>
      <c r="I117" s="21"/>
      <c r="K117" s="86"/>
      <c r="M117" s="86"/>
    </row>
    <row r="118" spans="1:13" ht="143.25" customHeight="1" x14ac:dyDescent="0.25">
      <c r="A118" s="53"/>
      <c r="B118" s="108" t="s">
        <v>50</v>
      </c>
      <c r="C118" s="112">
        <f t="shared" ref="C118:E118" si="37">C120+C121</f>
        <v>1024652</v>
      </c>
      <c r="D118" s="112">
        <f t="shared" si="37"/>
        <v>968296.14</v>
      </c>
      <c r="E118" s="112">
        <f t="shared" si="37"/>
        <v>968296.14</v>
      </c>
      <c r="F118" s="112">
        <f t="shared" si="23"/>
        <v>94.5</v>
      </c>
      <c r="G118" s="111" t="s">
        <v>95</v>
      </c>
      <c r="H118" s="85"/>
      <c r="K118" s="86"/>
    </row>
    <row r="119" spans="1:13" ht="15.75" x14ac:dyDescent="0.25">
      <c r="A119" s="53"/>
      <c r="B119" s="108" t="s">
        <v>8</v>
      </c>
      <c r="C119" s="112"/>
      <c r="D119" s="87"/>
      <c r="E119" s="94"/>
      <c r="F119" s="112"/>
      <c r="G119" s="112"/>
      <c r="H119" s="85"/>
      <c r="K119" s="86"/>
    </row>
    <row r="120" spans="1:13" ht="15.75" x14ac:dyDescent="0.25">
      <c r="A120" s="53"/>
      <c r="B120" s="108" t="s">
        <v>9</v>
      </c>
      <c r="C120" s="112"/>
      <c r="D120" s="87"/>
      <c r="E120" s="94"/>
      <c r="F120" s="112"/>
      <c r="G120" s="112"/>
      <c r="H120" s="85"/>
      <c r="K120" s="86"/>
    </row>
    <row r="121" spans="1:13" ht="15.75" x14ac:dyDescent="0.25">
      <c r="A121" s="53"/>
      <c r="B121" s="108" t="s">
        <v>11</v>
      </c>
      <c r="C121" s="112">
        <v>1024652</v>
      </c>
      <c r="D121" s="87">
        <v>968296.14</v>
      </c>
      <c r="E121" s="107">
        <v>968296.14</v>
      </c>
      <c r="F121" s="112"/>
      <c r="G121" s="112"/>
      <c r="H121" s="85"/>
      <c r="K121" s="86"/>
    </row>
    <row r="122" spans="1:13" ht="69.75" customHeight="1" x14ac:dyDescent="0.25">
      <c r="A122" s="53"/>
      <c r="B122" s="95" t="s">
        <v>56</v>
      </c>
      <c r="C122" s="112">
        <f>C125+C126+C127</f>
        <v>490119495.44999999</v>
      </c>
      <c r="D122" s="112">
        <f t="shared" ref="D122:E122" si="38">D125+D126+D127</f>
        <v>490119495.44999999</v>
      </c>
      <c r="E122" s="112">
        <f t="shared" si="38"/>
        <v>238736590.22000003</v>
      </c>
      <c r="F122" s="112">
        <f t="shared" si="23"/>
        <v>48.709874313570332</v>
      </c>
      <c r="G122" s="111" t="s">
        <v>95</v>
      </c>
      <c r="H122" s="85"/>
      <c r="K122" s="86"/>
    </row>
    <row r="123" spans="1:13" ht="15.75" x14ac:dyDescent="0.25">
      <c r="A123" s="53"/>
      <c r="B123" s="108" t="s">
        <v>8</v>
      </c>
      <c r="C123" s="112"/>
      <c r="D123" s="87"/>
      <c r="E123" s="94"/>
      <c r="F123" s="112"/>
      <c r="G123" s="112"/>
      <c r="H123" s="85"/>
      <c r="K123" s="86"/>
    </row>
    <row r="124" spans="1:13" ht="15.75" x14ac:dyDescent="0.25">
      <c r="A124" s="53"/>
      <c r="B124" s="108" t="s">
        <v>9</v>
      </c>
      <c r="C124" s="112"/>
      <c r="D124" s="87"/>
      <c r="E124" s="94"/>
      <c r="F124" s="112"/>
      <c r="G124" s="112"/>
      <c r="H124" s="85"/>
      <c r="K124" s="86"/>
    </row>
    <row r="125" spans="1:13" ht="15.75" x14ac:dyDescent="0.25">
      <c r="A125" s="53"/>
      <c r="B125" s="108" t="s">
        <v>11</v>
      </c>
      <c r="C125" s="112">
        <v>200000000</v>
      </c>
      <c r="D125" s="87">
        <v>200000000</v>
      </c>
      <c r="E125" s="107">
        <v>198617094.77000001</v>
      </c>
      <c r="F125" s="112">
        <f t="shared" si="23"/>
        <v>99.308547384999997</v>
      </c>
      <c r="G125" s="112"/>
      <c r="H125" s="85"/>
      <c r="K125" s="86"/>
    </row>
    <row r="126" spans="1:13" ht="15.75" x14ac:dyDescent="0.25">
      <c r="A126" s="53"/>
      <c r="B126" s="108" t="s">
        <v>11</v>
      </c>
      <c r="C126" s="112">
        <v>40119495.450000003</v>
      </c>
      <c r="D126" s="87">
        <v>40119495.450000003</v>
      </c>
      <c r="E126" s="107">
        <v>40119495.450000003</v>
      </c>
      <c r="F126" s="112">
        <f t="shared" si="23"/>
        <v>100</v>
      </c>
      <c r="G126" s="112"/>
      <c r="H126" s="85"/>
      <c r="K126" s="86"/>
    </row>
    <row r="127" spans="1:13" ht="15.75" x14ac:dyDescent="0.25">
      <c r="A127" s="53"/>
      <c r="B127" s="108" t="s">
        <v>11</v>
      </c>
      <c r="C127" s="112">
        <v>250000000</v>
      </c>
      <c r="D127" s="87">
        <v>250000000</v>
      </c>
      <c r="E127" s="107"/>
      <c r="F127" s="112">
        <f t="shared" si="23"/>
        <v>0</v>
      </c>
      <c r="G127" s="112"/>
      <c r="H127" s="85"/>
      <c r="K127" s="86"/>
    </row>
    <row r="128" spans="1:13" ht="69.75" customHeight="1" x14ac:dyDescent="0.25">
      <c r="A128" s="53"/>
      <c r="B128" s="108" t="s">
        <v>59</v>
      </c>
      <c r="C128" s="112">
        <f>C130+C131</f>
        <v>13701603.99</v>
      </c>
      <c r="D128" s="112">
        <f t="shared" ref="D128:E128" si="39">D130+D131</f>
        <v>13701603.99</v>
      </c>
      <c r="E128" s="112">
        <f t="shared" si="39"/>
        <v>13701603.99</v>
      </c>
      <c r="F128" s="112">
        <f t="shared" si="23"/>
        <v>100</v>
      </c>
      <c r="G128" s="111" t="s">
        <v>96</v>
      </c>
      <c r="H128" s="85"/>
      <c r="K128" s="86"/>
    </row>
    <row r="129" spans="1:11" ht="15.75" x14ac:dyDescent="0.25">
      <c r="A129" s="53"/>
      <c r="B129" s="108" t="s">
        <v>8</v>
      </c>
      <c r="C129" s="112"/>
      <c r="D129" s="87"/>
      <c r="E129" s="82"/>
      <c r="F129" s="112"/>
      <c r="G129" s="112"/>
      <c r="H129" s="85"/>
      <c r="K129" s="86"/>
    </row>
    <row r="130" spans="1:11" ht="31.5" x14ac:dyDescent="0.25">
      <c r="A130" s="53"/>
      <c r="B130" s="108" t="s">
        <v>84</v>
      </c>
      <c r="C130" s="83">
        <v>13591772.630000001</v>
      </c>
      <c r="D130" s="87">
        <v>13591772.630000001</v>
      </c>
      <c r="E130" s="67">
        <v>13591772.630000001</v>
      </c>
      <c r="F130" s="112">
        <f t="shared" ref="F130:F193" si="40">E130/C130*100</f>
        <v>100</v>
      </c>
      <c r="G130" s="112"/>
      <c r="H130" s="85"/>
      <c r="K130" s="86"/>
    </row>
    <row r="131" spans="1:11" ht="15.75" x14ac:dyDescent="0.25">
      <c r="A131" s="53"/>
      <c r="B131" s="108" t="s">
        <v>11</v>
      </c>
      <c r="C131" s="112">
        <v>109831.36</v>
      </c>
      <c r="D131" s="87">
        <v>109831.36</v>
      </c>
      <c r="E131" s="67">
        <v>109831.36</v>
      </c>
      <c r="F131" s="112">
        <f t="shared" si="40"/>
        <v>100</v>
      </c>
      <c r="G131" s="112"/>
      <c r="H131" s="85"/>
      <c r="K131" s="86"/>
    </row>
    <row r="132" spans="1:11" ht="126" x14ac:dyDescent="0.25">
      <c r="A132" s="53"/>
      <c r="B132" s="108" t="s">
        <v>74</v>
      </c>
      <c r="C132" s="112">
        <f>C135</f>
        <v>325974</v>
      </c>
      <c r="D132" s="112">
        <f t="shared" ref="D132:E132" si="41">D135</f>
        <v>0</v>
      </c>
      <c r="E132" s="112">
        <f t="shared" si="41"/>
        <v>0</v>
      </c>
      <c r="F132" s="112">
        <f t="shared" si="40"/>
        <v>0</v>
      </c>
      <c r="G132" s="111" t="s">
        <v>118</v>
      </c>
      <c r="H132" s="85"/>
      <c r="K132" s="86"/>
    </row>
    <row r="133" spans="1:11" ht="15.75" x14ac:dyDescent="0.25">
      <c r="A133" s="53"/>
      <c r="B133" s="108" t="s">
        <v>8</v>
      </c>
      <c r="C133" s="112"/>
      <c r="D133" s="112"/>
      <c r="E133" s="71"/>
      <c r="F133" s="112"/>
      <c r="G133" s="109"/>
      <c r="H133" s="85"/>
      <c r="K133" s="86"/>
    </row>
    <row r="134" spans="1:11" ht="15.75" x14ac:dyDescent="0.25">
      <c r="A134" s="53"/>
      <c r="B134" s="108" t="s">
        <v>9</v>
      </c>
      <c r="C134" s="112"/>
      <c r="D134" s="112"/>
      <c r="E134" s="71"/>
      <c r="F134" s="112"/>
      <c r="G134" s="109"/>
      <c r="H134" s="85"/>
      <c r="K134" s="86"/>
    </row>
    <row r="135" spans="1:11" ht="15.75" x14ac:dyDescent="0.25">
      <c r="A135" s="53"/>
      <c r="B135" s="108" t="s">
        <v>11</v>
      </c>
      <c r="C135" s="112">
        <v>325974</v>
      </c>
      <c r="D135" s="112"/>
      <c r="E135" s="71"/>
      <c r="F135" s="112">
        <f t="shared" ref="F135:F136" si="42">E135/C135*100</f>
        <v>0</v>
      </c>
      <c r="G135" s="109"/>
      <c r="H135" s="85"/>
      <c r="K135" s="86"/>
    </row>
    <row r="136" spans="1:11" ht="81" customHeight="1" x14ac:dyDescent="0.25">
      <c r="A136" s="53"/>
      <c r="B136" s="108" t="s">
        <v>123</v>
      </c>
      <c r="C136" s="112">
        <f>C138+C139</f>
        <v>12500000</v>
      </c>
      <c r="D136" s="112">
        <f t="shared" ref="D136:F136" si="43">D138+D139</f>
        <v>12500000</v>
      </c>
      <c r="E136" s="112">
        <f t="shared" si="43"/>
        <v>12500000</v>
      </c>
      <c r="F136" s="112">
        <f t="shared" si="42"/>
        <v>100</v>
      </c>
      <c r="G136" s="111" t="s">
        <v>95</v>
      </c>
      <c r="H136" s="85"/>
      <c r="K136" s="86"/>
    </row>
    <row r="137" spans="1:11" ht="15.75" x14ac:dyDescent="0.25">
      <c r="A137" s="53"/>
      <c r="B137" s="108" t="s">
        <v>8</v>
      </c>
      <c r="C137" s="112"/>
      <c r="D137" s="112"/>
      <c r="E137" s="71"/>
      <c r="F137" s="112"/>
      <c r="G137" s="109"/>
      <c r="H137" s="85"/>
      <c r="K137" s="86"/>
    </row>
    <row r="138" spans="1:11" ht="15.75" x14ac:dyDescent="0.25">
      <c r="A138" s="53"/>
      <c r="B138" s="108" t="s">
        <v>9</v>
      </c>
      <c r="C138" s="112"/>
      <c r="D138" s="112"/>
      <c r="E138" s="71"/>
      <c r="F138" s="112"/>
      <c r="G138" s="109"/>
      <c r="H138" s="85"/>
      <c r="K138" s="86"/>
    </row>
    <row r="139" spans="1:11" ht="15.75" x14ac:dyDescent="0.25">
      <c r="A139" s="53"/>
      <c r="B139" s="108" t="s">
        <v>11</v>
      </c>
      <c r="C139" s="112">
        <v>12500000</v>
      </c>
      <c r="D139" s="112">
        <v>12500000</v>
      </c>
      <c r="E139" s="71">
        <v>12500000</v>
      </c>
      <c r="F139" s="112"/>
      <c r="G139" s="109"/>
      <c r="H139" s="85"/>
      <c r="K139" s="86"/>
    </row>
    <row r="140" spans="1:11" ht="63" x14ac:dyDescent="0.25">
      <c r="A140" s="53"/>
      <c r="B140" s="93" t="s">
        <v>128</v>
      </c>
      <c r="C140" s="112">
        <f>C143</f>
        <v>260000</v>
      </c>
      <c r="D140" s="112">
        <f t="shared" ref="D140:E140" si="44">D143</f>
        <v>260000</v>
      </c>
      <c r="E140" s="112">
        <f t="shared" si="44"/>
        <v>260000</v>
      </c>
      <c r="F140" s="112">
        <f t="shared" ref="F140" si="45">E140/C140*100</f>
        <v>100</v>
      </c>
      <c r="G140" s="111" t="s">
        <v>95</v>
      </c>
      <c r="H140" s="85"/>
      <c r="K140" s="86"/>
    </row>
    <row r="141" spans="1:11" ht="15.75" x14ac:dyDescent="0.25">
      <c r="A141" s="53"/>
      <c r="B141" s="93" t="s">
        <v>8</v>
      </c>
      <c r="C141" s="112"/>
      <c r="D141" s="112"/>
      <c r="E141" s="71"/>
      <c r="F141" s="112"/>
      <c r="G141" s="109"/>
      <c r="H141" s="85"/>
      <c r="K141" s="86"/>
    </row>
    <row r="142" spans="1:11" ht="15.75" x14ac:dyDescent="0.25">
      <c r="A142" s="53"/>
      <c r="B142" s="93" t="s">
        <v>131</v>
      </c>
      <c r="C142" s="112"/>
      <c r="D142" s="112"/>
      <c r="E142" s="71"/>
      <c r="F142" s="112"/>
      <c r="G142" s="109"/>
      <c r="H142" s="85"/>
      <c r="K142" s="86"/>
    </row>
    <row r="143" spans="1:11" ht="15.75" x14ac:dyDescent="0.25">
      <c r="A143" s="53"/>
      <c r="B143" s="93" t="s">
        <v>11</v>
      </c>
      <c r="C143" s="112">
        <v>260000</v>
      </c>
      <c r="D143" s="112">
        <v>260000</v>
      </c>
      <c r="E143" s="71">
        <v>260000</v>
      </c>
      <c r="F143" s="112">
        <f t="shared" ref="F143" si="46">E143/C143*100</f>
        <v>100</v>
      </c>
      <c r="G143" s="109"/>
      <c r="H143" s="85"/>
      <c r="K143" s="86"/>
    </row>
    <row r="144" spans="1:11" ht="94.5" x14ac:dyDescent="0.25">
      <c r="A144" s="53"/>
      <c r="B144" s="93" t="s">
        <v>129</v>
      </c>
      <c r="C144" s="112">
        <f>C146</f>
        <v>618248.18999999994</v>
      </c>
      <c r="D144" s="112">
        <f t="shared" ref="D144:E144" si="47">D146</f>
        <v>618248.18999999994</v>
      </c>
      <c r="E144" s="112">
        <f t="shared" si="47"/>
        <v>618248.18999999994</v>
      </c>
      <c r="F144" s="112">
        <f t="shared" ref="F144:F148" si="48">E144/C144*100</f>
        <v>100</v>
      </c>
      <c r="G144" s="111" t="s">
        <v>95</v>
      </c>
      <c r="H144" s="85"/>
      <c r="K144" s="86"/>
    </row>
    <row r="145" spans="1:15" ht="15.75" x14ac:dyDescent="0.25">
      <c r="A145" s="53"/>
      <c r="B145" s="93" t="s">
        <v>8</v>
      </c>
      <c r="C145" s="112"/>
      <c r="D145" s="112"/>
      <c r="E145" s="71"/>
      <c r="F145" s="112"/>
      <c r="G145" s="109"/>
      <c r="H145" s="85"/>
      <c r="K145" s="86"/>
    </row>
    <row r="146" spans="1:15" ht="15.75" x14ac:dyDescent="0.25">
      <c r="A146" s="53"/>
      <c r="B146" s="93" t="s">
        <v>131</v>
      </c>
      <c r="C146" s="112">
        <v>618248.18999999994</v>
      </c>
      <c r="D146" s="112">
        <v>618248.18999999994</v>
      </c>
      <c r="E146" s="71">
        <v>618248.18999999994</v>
      </c>
      <c r="F146" s="112">
        <f t="shared" si="48"/>
        <v>100</v>
      </c>
      <c r="G146" s="109"/>
      <c r="H146" s="85"/>
      <c r="K146" s="86"/>
    </row>
    <row r="147" spans="1:15" ht="15.75" x14ac:dyDescent="0.25">
      <c r="A147" s="53"/>
      <c r="B147" s="93" t="s">
        <v>10</v>
      </c>
      <c r="C147" s="112"/>
      <c r="D147" s="112"/>
      <c r="E147" s="71"/>
      <c r="F147" s="112"/>
      <c r="G147" s="109"/>
      <c r="H147" s="85"/>
      <c r="K147" s="86"/>
    </row>
    <row r="148" spans="1:15" ht="21.6" customHeight="1" x14ac:dyDescent="0.25">
      <c r="A148" s="51" t="s">
        <v>124</v>
      </c>
      <c r="B148" s="88" t="s">
        <v>20</v>
      </c>
      <c r="C148" s="49">
        <f>C149+C153+C157+C161+C167+C172+C176+C180+C184+C189+C193+C197+C201+C205+C209+C213+C217+C221+C225+C229+C233</f>
        <v>7332347558.3300009</v>
      </c>
      <c r="D148" s="49">
        <f t="shared" ref="D148:E148" si="49">D149+D153+D157+D161+D167+D172+D176+D180+D184+D189+D193+D197+D201+D205+D209+D213+D217+D221+D225+D229+D233</f>
        <v>7070908709.1500006</v>
      </c>
      <c r="E148" s="49">
        <f t="shared" si="49"/>
        <v>7070908709.1500006</v>
      </c>
      <c r="F148" s="109">
        <f t="shared" si="48"/>
        <v>96.434445488294003</v>
      </c>
      <c r="G148" s="49"/>
      <c r="H148" s="85"/>
      <c r="I148" s="26"/>
      <c r="J148" s="86"/>
      <c r="K148" s="86"/>
      <c r="M148" s="86"/>
      <c r="N148" s="86"/>
    </row>
    <row r="149" spans="1:15" ht="79.5" customHeight="1" x14ac:dyDescent="0.25">
      <c r="A149" s="53"/>
      <c r="B149" s="95" t="s">
        <v>34</v>
      </c>
      <c r="C149" s="104">
        <f t="shared" ref="C149:E149" si="50">C151+C152</f>
        <v>3056373500</v>
      </c>
      <c r="D149" s="104">
        <f t="shared" si="50"/>
        <v>3056373500</v>
      </c>
      <c r="E149" s="104">
        <f t="shared" si="50"/>
        <v>3056373500</v>
      </c>
      <c r="F149" s="112">
        <f t="shared" si="40"/>
        <v>100</v>
      </c>
      <c r="G149" s="111" t="s">
        <v>98</v>
      </c>
      <c r="H149" s="85"/>
      <c r="K149" s="86"/>
    </row>
    <row r="150" spans="1:15" ht="15.75" x14ac:dyDescent="0.25">
      <c r="A150" s="53"/>
      <c r="B150" s="95" t="s">
        <v>8</v>
      </c>
      <c r="C150" s="112"/>
      <c r="D150" s="87"/>
      <c r="E150" s="94"/>
      <c r="F150" s="112"/>
      <c r="G150" s="112"/>
      <c r="H150" s="85"/>
      <c r="K150" s="86"/>
    </row>
    <row r="151" spans="1:15" ht="19.5" customHeight="1" x14ac:dyDescent="0.25">
      <c r="A151" s="51"/>
      <c r="B151" s="95" t="s">
        <v>13</v>
      </c>
      <c r="C151" s="112"/>
      <c r="D151" s="87"/>
      <c r="E151" s="94"/>
      <c r="F151" s="112"/>
      <c r="G151" s="112"/>
      <c r="H151" s="85"/>
      <c r="K151" s="86"/>
    </row>
    <row r="152" spans="1:15" ht="15.75" x14ac:dyDescent="0.25">
      <c r="A152" s="53"/>
      <c r="B152" s="108" t="s">
        <v>75</v>
      </c>
      <c r="C152" s="112">
        <v>3056373500</v>
      </c>
      <c r="D152" s="87">
        <v>3056373500</v>
      </c>
      <c r="E152" s="107">
        <v>3056373500</v>
      </c>
      <c r="F152" s="112">
        <f t="shared" si="40"/>
        <v>100</v>
      </c>
      <c r="G152" s="112"/>
      <c r="H152" s="85"/>
      <c r="K152" s="86"/>
      <c r="M152" s="81"/>
      <c r="N152" s="86"/>
    </row>
    <row r="153" spans="1:15" ht="120.75" customHeight="1" x14ac:dyDescent="0.25">
      <c r="A153" s="53"/>
      <c r="B153" s="95" t="s">
        <v>66</v>
      </c>
      <c r="C153" s="112">
        <f t="shared" ref="C153:E153" si="51">C155+C156</f>
        <v>2944004300</v>
      </c>
      <c r="D153" s="112">
        <f t="shared" si="51"/>
        <v>2944004300</v>
      </c>
      <c r="E153" s="112">
        <f t="shared" si="51"/>
        <v>2944004300</v>
      </c>
      <c r="F153" s="112">
        <f t="shared" si="40"/>
        <v>100</v>
      </c>
      <c r="G153" s="111" t="s">
        <v>98</v>
      </c>
      <c r="H153" s="85"/>
      <c r="K153" s="86"/>
    </row>
    <row r="154" spans="1:15" ht="15.75" x14ac:dyDescent="0.25">
      <c r="A154" s="53"/>
      <c r="B154" s="108" t="s">
        <v>8</v>
      </c>
      <c r="C154" s="112"/>
      <c r="D154" s="87"/>
      <c r="E154" s="94"/>
      <c r="F154" s="112"/>
      <c r="G154" s="112"/>
      <c r="H154" s="85"/>
      <c r="K154" s="86"/>
    </row>
    <row r="155" spans="1:15" ht="15.75" x14ac:dyDescent="0.25">
      <c r="A155" s="53"/>
      <c r="B155" s="108" t="s">
        <v>9</v>
      </c>
      <c r="C155" s="94"/>
      <c r="D155" s="16"/>
      <c r="E155" s="94"/>
      <c r="F155" s="112"/>
      <c r="G155" s="112"/>
      <c r="H155" s="85"/>
      <c r="K155" s="86"/>
    </row>
    <row r="156" spans="1:15" ht="15.75" x14ac:dyDescent="0.25">
      <c r="A156" s="53"/>
      <c r="B156" s="108" t="s">
        <v>85</v>
      </c>
      <c r="C156" s="107">
        <v>2944004300</v>
      </c>
      <c r="D156" s="30">
        <v>2944004300</v>
      </c>
      <c r="E156" s="107">
        <v>2944004300</v>
      </c>
      <c r="F156" s="112">
        <f t="shared" si="40"/>
        <v>100</v>
      </c>
      <c r="G156" s="103"/>
      <c r="H156" s="85"/>
      <c r="I156" s="32"/>
      <c r="J156" s="25"/>
      <c r="K156" s="86"/>
      <c r="M156" s="81"/>
    </row>
    <row r="157" spans="1:15" ht="95.25" customHeight="1" x14ac:dyDescent="0.25">
      <c r="A157" s="53"/>
      <c r="B157" s="108" t="s">
        <v>47</v>
      </c>
      <c r="C157" s="112">
        <f t="shared" ref="C157:E157" si="52">SUM(C159+C160)</f>
        <v>5275530</v>
      </c>
      <c r="D157" s="112">
        <f t="shared" si="52"/>
        <v>5260932.53</v>
      </c>
      <c r="E157" s="112">
        <f t="shared" si="52"/>
        <v>5260932.53</v>
      </c>
      <c r="F157" s="112">
        <f t="shared" si="40"/>
        <v>99.723298512187412</v>
      </c>
      <c r="G157" s="111" t="s">
        <v>98</v>
      </c>
      <c r="H157" s="85"/>
      <c r="I157" s="21"/>
      <c r="J157" s="21"/>
      <c r="K157" s="86"/>
      <c r="M157" s="86"/>
      <c r="O157" s="86"/>
    </row>
    <row r="158" spans="1:15" ht="15.75" x14ac:dyDescent="0.25">
      <c r="A158" s="53"/>
      <c r="B158" s="108" t="s">
        <v>8</v>
      </c>
      <c r="C158" s="112"/>
      <c r="D158" s="87"/>
      <c r="E158" s="94"/>
      <c r="F158" s="112"/>
      <c r="G158" s="112"/>
      <c r="H158" s="85"/>
      <c r="I158" s="21"/>
      <c r="J158" s="21"/>
      <c r="K158" s="86"/>
    </row>
    <row r="159" spans="1:15" ht="15.75" x14ac:dyDescent="0.25">
      <c r="A159" s="53"/>
      <c r="B159" s="108" t="s">
        <v>9</v>
      </c>
      <c r="C159" s="112"/>
      <c r="D159" s="87"/>
      <c r="E159" s="94"/>
      <c r="F159" s="112"/>
      <c r="G159" s="112"/>
      <c r="H159" s="85"/>
      <c r="I159" s="21"/>
      <c r="J159" s="21"/>
      <c r="K159" s="86"/>
    </row>
    <row r="160" spans="1:15" ht="18.600000000000001" customHeight="1" x14ac:dyDescent="0.25">
      <c r="A160" s="51"/>
      <c r="B160" s="108" t="s">
        <v>86</v>
      </c>
      <c r="C160" s="112">
        <v>5275530</v>
      </c>
      <c r="D160" s="87">
        <v>5260932.53</v>
      </c>
      <c r="E160" s="107">
        <v>5260932.53</v>
      </c>
      <c r="F160" s="112">
        <f t="shared" si="40"/>
        <v>99.723298512187412</v>
      </c>
      <c r="G160" s="112"/>
      <c r="H160" s="85"/>
      <c r="I160" s="23"/>
      <c r="J160" s="21"/>
      <c r="K160" s="86"/>
      <c r="M160" s="86"/>
      <c r="N160" s="86"/>
    </row>
    <row r="161" spans="1:14" ht="52.5" customHeight="1" x14ac:dyDescent="0.25">
      <c r="A161" s="53"/>
      <c r="B161" s="108" t="s">
        <v>35</v>
      </c>
      <c r="C161" s="112">
        <f t="shared" ref="C161:E161" si="53">SUM(C163+C164)</f>
        <v>315867535.69999999</v>
      </c>
      <c r="D161" s="112">
        <f>SUM(D163+D164)</f>
        <v>315867535.69999999</v>
      </c>
      <c r="E161" s="112">
        <f t="shared" si="53"/>
        <v>315867535.69999999</v>
      </c>
      <c r="F161" s="112">
        <f t="shared" si="40"/>
        <v>100</v>
      </c>
      <c r="G161" s="111" t="s">
        <v>98</v>
      </c>
      <c r="H161" s="85"/>
      <c r="I161" s="21"/>
      <c r="J161" s="21"/>
      <c r="K161" s="86"/>
    </row>
    <row r="162" spans="1:14" ht="30.75" customHeight="1" x14ac:dyDescent="0.25">
      <c r="A162" s="53"/>
      <c r="B162" s="108" t="s">
        <v>8</v>
      </c>
      <c r="C162" s="112"/>
      <c r="D162" s="87"/>
      <c r="E162" s="94"/>
      <c r="F162" s="112"/>
      <c r="G162" s="112"/>
      <c r="H162" s="85"/>
      <c r="I162" s="21"/>
      <c r="J162" s="21"/>
      <c r="K162" s="86"/>
      <c r="M162" s="86"/>
    </row>
    <row r="163" spans="1:14" ht="15.75" x14ac:dyDescent="0.25">
      <c r="A163" s="53"/>
      <c r="B163" s="108" t="s">
        <v>13</v>
      </c>
      <c r="C163" s="112">
        <v>314280332</v>
      </c>
      <c r="D163" s="87">
        <f>314280261.4+0.35-0.35+70.6</f>
        <v>314280332</v>
      </c>
      <c r="E163" s="107">
        <f>314280261.75-0.35+70.6</f>
        <v>314280332</v>
      </c>
      <c r="F163" s="112">
        <f t="shared" si="40"/>
        <v>100</v>
      </c>
      <c r="G163" s="112"/>
      <c r="H163" s="85"/>
      <c r="I163" s="23"/>
      <c r="J163" s="21"/>
      <c r="K163" s="86"/>
      <c r="L163" s="37"/>
      <c r="M163" s="81"/>
    </row>
    <row r="164" spans="1:14" ht="15.75" x14ac:dyDescent="0.25">
      <c r="A164" s="53"/>
      <c r="B164" s="108" t="s">
        <v>75</v>
      </c>
      <c r="C164" s="112">
        <v>1587203.7</v>
      </c>
      <c r="D164" s="87">
        <f>1587274.3-0.31+0.31-70.6</f>
        <v>1587203.7</v>
      </c>
      <c r="E164" s="107">
        <f>1587273.99+0.31-70.6</f>
        <v>1587203.7</v>
      </c>
      <c r="F164" s="112">
        <f t="shared" si="40"/>
        <v>100</v>
      </c>
      <c r="G164" s="112"/>
      <c r="H164" s="85"/>
      <c r="I164" s="24"/>
      <c r="J164" s="21"/>
      <c r="K164" s="86"/>
      <c r="L164" s="37"/>
      <c r="M164" s="81"/>
      <c r="N164" s="86"/>
    </row>
    <row r="165" spans="1:14" ht="15.75" x14ac:dyDescent="0.25">
      <c r="A165" s="53"/>
      <c r="B165" s="108" t="s">
        <v>13</v>
      </c>
      <c r="C165" s="112"/>
      <c r="D165" s="87"/>
      <c r="E165" s="107"/>
      <c r="F165" s="112"/>
      <c r="G165" s="112"/>
      <c r="H165" s="85"/>
      <c r="I165" s="24"/>
      <c r="J165" s="21"/>
      <c r="K165" s="86"/>
      <c r="L165" s="37"/>
    </row>
    <row r="166" spans="1:14" ht="15.75" x14ac:dyDescent="0.25">
      <c r="A166" s="53"/>
      <c r="B166" s="108" t="s">
        <v>75</v>
      </c>
      <c r="C166" s="112"/>
      <c r="D166" s="87"/>
      <c r="E166" s="107"/>
      <c r="F166" s="112"/>
      <c r="G166" s="112"/>
      <c r="H166" s="85"/>
      <c r="I166" s="24"/>
      <c r="J166" s="21"/>
      <c r="K166" s="86"/>
      <c r="L166" s="37"/>
    </row>
    <row r="167" spans="1:14" ht="64.5" customHeight="1" x14ac:dyDescent="0.25">
      <c r="A167" s="51"/>
      <c r="B167" s="108" t="s">
        <v>36</v>
      </c>
      <c r="C167" s="112">
        <f t="shared" ref="C167:E167" si="54">SUM(C169+C170)</f>
        <v>190448700</v>
      </c>
      <c r="D167" s="112">
        <f t="shared" si="54"/>
        <v>190448700</v>
      </c>
      <c r="E167" s="112">
        <f t="shared" si="54"/>
        <v>190448700</v>
      </c>
      <c r="F167" s="112">
        <f t="shared" si="40"/>
        <v>100</v>
      </c>
      <c r="G167" s="111" t="s">
        <v>98</v>
      </c>
      <c r="H167" s="85"/>
      <c r="I167" s="21"/>
      <c r="K167" s="86"/>
    </row>
    <row r="168" spans="1:14" ht="22.5" customHeight="1" x14ac:dyDescent="0.25">
      <c r="A168" s="51"/>
      <c r="B168" s="108" t="s">
        <v>8</v>
      </c>
      <c r="C168" s="112"/>
      <c r="D168" s="87"/>
      <c r="E168" s="94"/>
      <c r="F168" s="112"/>
      <c r="G168" s="112"/>
      <c r="H168" s="85"/>
      <c r="K168" s="86"/>
    </row>
    <row r="169" spans="1:14" ht="15.75" x14ac:dyDescent="0.25">
      <c r="A169" s="53"/>
      <c r="B169" s="108" t="s">
        <v>87</v>
      </c>
      <c r="C169" s="112">
        <v>190448700</v>
      </c>
      <c r="D169" s="112">
        <v>190448700</v>
      </c>
      <c r="E169" s="107">
        <v>190448700</v>
      </c>
      <c r="F169" s="112">
        <f t="shared" si="40"/>
        <v>100</v>
      </c>
      <c r="G169" s="112"/>
      <c r="H169" s="85"/>
      <c r="K169" s="86"/>
    </row>
    <row r="170" spans="1:14" ht="15.75" x14ac:dyDescent="0.25">
      <c r="A170" s="53"/>
      <c r="B170" s="108" t="s">
        <v>75</v>
      </c>
      <c r="C170" s="112"/>
      <c r="D170" s="87"/>
      <c r="E170" s="94"/>
      <c r="F170" s="112"/>
      <c r="G170" s="112"/>
      <c r="H170" s="85"/>
      <c r="K170" s="86"/>
    </row>
    <row r="171" spans="1:14" ht="15.75" x14ac:dyDescent="0.25">
      <c r="A171" s="53"/>
      <c r="B171" s="108" t="s">
        <v>87</v>
      </c>
      <c r="C171" s="112"/>
      <c r="D171" s="87"/>
      <c r="E171" s="94"/>
      <c r="F171" s="112"/>
      <c r="G171" s="112"/>
      <c r="H171" s="85"/>
      <c r="K171" s="86"/>
    </row>
    <row r="172" spans="1:14" ht="63.75" customHeight="1" x14ac:dyDescent="0.25">
      <c r="A172" s="53"/>
      <c r="B172" s="108" t="s">
        <v>37</v>
      </c>
      <c r="C172" s="112">
        <f t="shared" ref="C172:E172" si="55">SUM(C174+C175)</f>
        <v>112208200</v>
      </c>
      <c r="D172" s="112">
        <f t="shared" si="55"/>
        <v>112208200</v>
      </c>
      <c r="E172" s="112">
        <f t="shared" si="55"/>
        <v>112208200</v>
      </c>
      <c r="F172" s="112">
        <f t="shared" si="40"/>
        <v>100</v>
      </c>
      <c r="G172" s="111" t="s">
        <v>98</v>
      </c>
      <c r="H172" s="85"/>
      <c r="K172" s="86"/>
    </row>
    <row r="173" spans="1:14" ht="15.75" x14ac:dyDescent="0.25">
      <c r="A173" s="53"/>
      <c r="B173" s="108" t="s">
        <v>8</v>
      </c>
      <c r="C173" s="112"/>
      <c r="D173" s="87"/>
      <c r="E173" s="94"/>
      <c r="F173" s="112"/>
      <c r="G173" s="112"/>
      <c r="H173" s="85"/>
      <c r="K173" s="86"/>
    </row>
    <row r="174" spans="1:14" ht="15.75" x14ac:dyDescent="0.25">
      <c r="A174" s="53"/>
      <c r="B174" s="108" t="s">
        <v>13</v>
      </c>
      <c r="C174" s="112"/>
      <c r="D174" s="87"/>
      <c r="E174" s="94"/>
      <c r="F174" s="112"/>
      <c r="G174" s="112"/>
      <c r="H174" s="85"/>
      <c r="K174" s="86"/>
    </row>
    <row r="175" spans="1:14" ht="15.75" x14ac:dyDescent="0.25">
      <c r="A175" s="53"/>
      <c r="B175" s="108" t="s">
        <v>75</v>
      </c>
      <c r="C175" s="107">
        <v>112208200</v>
      </c>
      <c r="D175" s="27">
        <v>112208200</v>
      </c>
      <c r="E175" s="107">
        <v>112208200</v>
      </c>
      <c r="F175" s="112">
        <f t="shared" si="40"/>
        <v>100</v>
      </c>
      <c r="G175" s="112"/>
      <c r="H175" s="85"/>
      <c r="J175" s="86"/>
      <c r="K175" s="86"/>
    </row>
    <row r="176" spans="1:14" ht="78.75" customHeight="1" x14ac:dyDescent="0.25">
      <c r="A176" s="53"/>
      <c r="B176" s="108" t="s">
        <v>62</v>
      </c>
      <c r="C176" s="112">
        <f t="shared" ref="C176:E176" si="56">C178+C179</f>
        <v>8159966.0300000003</v>
      </c>
      <c r="D176" s="112">
        <f t="shared" si="56"/>
        <v>6227686.3399999999</v>
      </c>
      <c r="E176" s="112">
        <f t="shared" si="56"/>
        <v>6227686.3399999999</v>
      </c>
      <c r="F176" s="112">
        <f t="shared" si="40"/>
        <v>76.320003258641009</v>
      </c>
      <c r="G176" s="111" t="s">
        <v>98</v>
      </c>
      <c r="H176" s="85"/>
      <c r="K176" s="86"/>
    </row>
    <row r="177" spans="1:15" ht="15.75" x14ac:dyDescent="0.25">
      <c r="A177" s="53"/>
      <c r="B177" s="108" t="s">
        <v>8</v>
      </c>
      <c r="C177" s="112"/>
      <c r="D177" s="87"/>
      <c r="E177" s="94"/>
      <c r="F177" s="112"/>
      <c r="G177" s="112"/>
      <c r="H177" s="85"/>
      <c r="K177" s="86"/>
    </row>
    <row r="178" spans="1:15" ht="15.75" x14ac:dyDescent="0.25">
      <c r="A178" s="53"/>
      <c r="B178" s="108" t="s">
        <v>13</v>
      </c>
      <c r="C178" s="112"/>
      <c r="D178" s="87"/>
      <c r="E178" s="107"/>
      <c r="F178" s="112"/>
      <c r="G178" s="112"/>
      <c r="H178" s="85"/>
      <c r="K178" s="86"/>
    </row>
    <row r="179" spans="1:15" ht="21" customHeight="1" x14ac:dyDescent="0.25">
      <c r="A179" s="53"/>
      <c r="B179" s="108" t="s">
        <v>63</v>
      </c>
      <c r="C179" s="112">
        <v>8159966.0300000003</v>
      </c>
      <c r="D179" s="87">
        <f>6227686.34+0.01-0.01</f>
        <v>6227686.3399999999</v>
      </c>
      <c r="E179" s="107">
        <f>6227686.35-0.01</f>
        <v>6227686.3399999999</v>
      </c>
      <c r="F179" s="112">
        <f t="shared" si="40"/>
        <v>76.320003258641009</v>
      </c>
      <c r="G179" s="112"/>
      <c r="H179" s="85"/>
      <c r="K179" s="86"/>
      <c r="M179" s="114"/>
    </row>
    <row r="180" spans="1:15" ht="81.75" customHeight="1" x14ac:dyDescent="0.25">
      <c r="A180" s="53"/>
      <c r="B180" s="108" t="s">
        <v>68</v>
      </c>
      <c r="C180" s="112">
        <f t="shared" ref="C180:E180" si="57">C182+C183</f>
        <v>406292</v>
      </c>
      <c r="D180" s="112">
        <f t="shared" si="57"/>
        <v>406292</v>
      </c>
      <c r="E180" s="112">
        <f t="shared" si="57"/>
        <v>406292</v>
      </c>
      <c r="F180" s="112">
        <f t="shared" si="40"/>
        <v>100</v>
      </c>
      <c r="G180" s="111" t="s">
        <v>98</v>
      </c>
      <c r="H180" s="85"/>
      <c r="I180" s="74"/>
      <c r="K180" s="86"/>
    </row>
    <row r="181" spans="1:15" ht="15.75" x14ac:dyDescent="0.25">
      <c r="A181" s="53"/>
      <c r="B181" s="108" t="s">
        <v>8</v>
      </c>
      <c r="C181" s="112"/>
      <c r="D181" s="112"/>
      <c r="E181" s="94"/>
      <c r="F181" s="112"/>
      <c r="G181" s="112"/>
      <c r="H181" s="85"/>
      <c r="I181" s="20"/>
      <c r="K181" s="86"/>
    </row>
    <row r="182" spans="1:15" ht="15.75" x14ac:dyDescent="0.25">
      <c r="A182" s="53"/>
      <c r="B182" s="108" t="s">
        <v>76</v>
      </c>
      <c r="C182" s="112">
        <f>402200+29.08</f>
        <v>402229.08</v>
      </c>
      <c r="D182" s="112">
        <v>402229.08</v>
      </c>
      <c r="E182" s="69">
        <v>402229.08</v>
      </c>
      <c r="F182" s="112">
        <f t="shared" si="40"/>
        <v>100</v>
      </c>
      <c r="G182" s="112"/>
      <c r="H182" s="85"/>
      <c r="I182" s="22"/>
      <c r="K182" s="86"/>
    </row>
    <row r="183" spans="1:15" ht="26.25" customHeight="1" x14ac:dyDescent="0.25">
      <c r="A183" s="53"/>
      <c r="B183" s="108" t="s">
        <v>81</v>
      </c>
      <c r="C183" s="112">
        <f>4092-29.08</f>
        <v>4062.92</v>
      </c>
      <c r="D183" s="112">
        <v>4062.92</v>
      </c>
      <c r="E183" s="69">
        <v>4062.92</v>
      </c>
      <c r="F183" s="112">
        <f t="shared" si="40"/>
        <v>100</v>
      </c>
      <c r="G183" s="112"/>
      <c r="H183" s="85"/>
      <c r="I183" s="74"/>
      <c r="K183" s="86"/>
    </row>
    <row r="184" spans="1:15" ht="72" customHeight="1" x14ac:dyDescent="0.25">
      <c r="A184" s="53"/>
      <c r="B184" s="108" t="s">
        <v>72</v>
      </c>
      <c r="C184" s="112">
        <f>C188</f>
        <v>501688536</v>
      </c>
      <c r="D184" s="112">
        <f t="shared" ref="D184:E184" si="58">D188</f>
        <v>250844268</v>
      </c>
      <c r="E184" s="112">
        <f t="shared" si="58"/>
        <v>250844268</v>
      </c>
      <c r="F184" s="112">
        <f t="shared" si="40"/>
        <v>50</v>
      </c>
      <c r="G184" s="111" t="s">
        <v>96</v>
      </c>
      <c r="H184" s="85"/>
      <c r="I184" s="74"/>
      <c r="K184" s="86"/>
    </row>
    <row r="185" spans="1:15" ht="16.5" customHeight="1" x14ac:dyDescent="0.25">
      <c r="A185" s="53"/>
      <c r="B185" s="108" t="s">
        <v>8</v>
      </c>
      <c r="C185" s="112"/>
      <c r="D185" s="112"/>
      <c r="E185" s="69"/>
      <c r="F185" s="112"/>
      <c r="G185" s="112"/>
      <c r="H185" s="85"/>
      <c r="I185" s="74"/>
      <c r="K185" s="86"/>
    </row>
    <row r="186" spans="1:15" ht="16.5" customHeight="1" x14ac:dyDescent="0.25">
      <c r="A186" s="53"/>
      <c r="B186" s="108" t="s">
        <v>76</v>
      </c>
      <c r="C186" s="112"/>
      <c r="D186" s="112"/>
      <c r="E186" s="69"/>
      <c r="F186" s="112"/>
      <c r="G186" s="112"/>
      <c r="H186" s="85"/>
      <c r="I186" s="74"/>
      <c r="K186" s="86"/>
    </row>
    <row r="187" spans="1:15" ht="16.5" customHeight="1" x14ac:dyDescent="0.25">
      <c r="A187" s="53"/>
      <c r="B187" s="108" t="s">
        <v>77</v>
      </c>
      <c r="C187" s="112"/>
      <c r="D187" s="112"/>
      <c r="E187" s="69"/>
      <c r="F187" s="112"/>
      <c r="G187" s="112"/>
      <c r="H187" s="85"/>
      <c r="I187" s="74"/>
      <c r="K187" s="86"/>
    </row>
    <row r="188" spans="1:15" ht="16.5" customHeight="1" x14ac:dyDescent="0.25">
      <c r="A188" s="53"/>
      <c r="B188" s="72" t="s">
        <v>81</v>
      </c>
      <c r="C188" s="112">
        <v>501688536</v>
      </c>
      <c r="D188" s="112">
        <v>250844268</v>
      </c>
      <c r="E188" s="69">
        <v>250844268</v>
      </c>
      <c r="F188" s="112">
        <f t="shared" ref="F188" si="59">E188/C188*100</f>
        <v>50</v>
      </c>
      <c r="G188" s="33"/>
      <c r="H188" s="85"/>
      <c r="I188" s="74"/>
      <c r="K188" s="86"/>
    </row>
    <row r="189" spans="1:15" ht="76.5" customHeight="1" x14ac:dyDescent="0.25">
      <c r="A189" s="53"/>
      <c r="B189" s="108" t="s">
        <v>142</v>
      </c>
      <c r="C189" s="112">
        <f>C191+C192</f>
        <v>26909382.25</v>
      </c>
      <c r="D189" s="112">
        <f t="shared" ref="D189:E189" si="60">D191+D192</f>
        <v>26909382.25</v>
      </c>
      <c r="E189" s="112">
        <f t="shared" si="60"/>
        <v>26909382.25</v>
      </c>
      <c r="F189" s="112">
        <f t="shared" si="40"/>
        <v>100</v>
      </c>
      <c r="G189" s="111" t="s">
        <v>98</v>
      </c>
      <c r="H189" s="85"/>
      <c r="I189" s="74"/>
      <c r="K189" s="86"/>
    </row>
    <row r="190" spans="1:15" ht="16.5" customHeight="1" x14ac:dyDescent="0.25">
      <c r="A190" s="53"/>
      <c r="B190" s="108" t="s">
        <v>73</v>
      </c>
      <c r="C190" s="112"/>
      <c r="D190" s="112"/>
      <c r="E190" s="69"/>
      <c r="F190" s="112"/>
      <c r="G190" s="112"/>
      <c r="H190" s="85"/>
      <c r="I190" s="74"/>
      <c r="K190" s="86"/>
    </row>
    <row r="191" spans="1:15" ht="16.5" customHeight="1" x14ac:dyDescent="0.25">
      <c r="A191" s="53"/>
      <c r="B191" s="108" t="s">
        <v>76</v>
      </c>
      <c r="C191" s="112">
        <v>26640288.43</v>
      </c>
      <c r="D191" s="112">
        <f>26640287.86+0.57</f>
        <v>26640288.43</v>
      </c>
      <c r="E191" s="69">
        <f>26640287.86+0.57</f>
        <v>26640288.43</v>
      </c>
      <c r="F191" s="112">
        <f t="shared" si="40"/>
        <v>100</v>
      </c>
      <c r="G191" s="112"/>
      <c r="H191" s="85"/>
      <c r="I191" s="74"/>
      <c r="K191" s="86"/>
      <c r="M191" s="81"/>
    </row>
    <row r="192" spans="1:15" ht="16.5" customHeight="1" x14ac:dyDescent="0.25">
      <c r="A192" s="53"/>
      <c r="B192" s="108" t="s">
        <v>77</v>
      </c>
      <c r="C192" s="112">
        <v>269093.82</v>
      </c>
      <c r="D192" s="112">
        <f>269094.39-0.57</f>
        <v>269093.82</v>
      </c>
      <c r="E192" s="69">
        <f>269094.39-0.57</f>
        <v>269093.82</v>
      </c>
      <c r="F192" s="112">
        <f t="shared" si="40"/>
        <v>100</v>
      </c>
      <c r="G192" s="112"/>
      <c r="H192" s="85"/>
      <c r="I192" s="74"/>
      <c r="K192" s="86"/>
      <c r="M192" s="81"/>
      <c r="N192" s="86"/>
      <c r="O192" s="86"/>
    </row>
    <row r="193" spans="1:13" ht="51" customHeight="1" x14ac:dyDescent="0.25">
      <c r="A193" s="53"/>
      <c r="B193" s="108" t="s">
        <v>74</v>
      </c>
      <c r="C193" s="112">
        <f>C196</f>
        <v>2958592.88</v>
      </c>
      <c r="D193" s="112">
        <f t="shared" ref="D193:E193" si="61">D196</f>
        <v>2919905.03</v>
      </c>
      <c r="E193" s="112">
        <f t="shared" si="61"/>
        <v>2919905.03</v>
      </c>
      <c r="F193" s="112">
        <f t="shared" si="40"/>
        <v>98.692356415053624</v>
      </c>
      <c r="G193" s="111" t="s">
        <v>98</v>
      </c>
      <c r="H193" s="85"/>
      <c r="I193" s="74"/>
      <c r="K193" s="86"/>
    </row>
    <row r="194" spans="1:13" ht="16.5" customHeight="1" x14ac:dyDescent="0.25">
      <c r="A194" s="53"/>
      <c r="B194" s="108" t="s">
        <v>8</v>
      </c>
      <c r="C194" s="112"/>
      <c r="D194" s="112"/>
      <c r="E194" s="69"/>
      <c r="F194" s="112"/>
      <c r="G194" s="112"/>
      <c r="H194" s="85"/>
      <c r="I194" s="74"/>
      <c r="K194" s="86"/>
    </row>
    <row r="195" spans="1:13" ht="16.5" customHeight="1" x14ac:dyDescent="0.25">
      <c r="A195" s="53"/>
      <c r="B195" s="108" t="s">
        <v>9</v>
      </c>
      <c r="C195" s="112"/>
      <c r="D195" s="112"/>
      <c r="E195" s="69"/>
      <c r="F195" s="112"/>
      <c r="G195" s="112"/>
      <c r="H195" s="85"/>
      <c r="I195" s="74"/>
      <c r="K195" s="86"/>
    </row>
    <row r="196" spans="1:13" ht="17.25" customHeight="1" x14ac:dyDescent="0.25">
      <c r="A196" s="53"/>
      <c r="B196" s="108" t="s">
        <v>11</v>
      </c>
      <c r="C196" s="112">
        <v>2958592.88</v>
      </c>
      <c r="D196" s="112">
        <v>2919905.03</v>
      </c>
      <c r="E196" s="69">
        <v>2919905.03</v>
      </c>
      <c r="F196" s="112">
        <f t="shared" ref="F196" si="62">E196/C196*100</f>
        <v>98.692356415053624</v>
      </c>
      <c r="G196" s="112"/>
      <c r="H196" s="85"/>
      <c r="I196" s="74"/>
      <c r="K196" s="86"/>
    </row>
    <row r="197" spans="1:13" ht="78.75" customHeight="1" x14ac:dyDescent="0.25">
      <c r="A197" s="53"/>
      <c r="B197" s="108" t="s">
        <v>107</v>
      </c>
      <c r="C197" s="112">
        <f>C199+C200</f>
        <v>21075188.010000002</v>
      </c>
      <c r="D197" s="112">
        <f t="shared" ref="D197:E197" si="63">D199+D200</f>
        <v>12466171.84</v>
      </c>
      <c r="E197" s="112">
        <f t="shared" si="63"/>
        <v>12466171.84</v>
      </c>
      <c r="F197" s="112">
        <f t="shared" ref="F197" si="64">E197/C197*100</f>
        <v>59.150940120130393</v>
      </c>
      <c r="G197" s="111" t="s">
        <v>98</v>
      </c>
      <c r="H197" s="85"/>
      <c r="I197" s="74"/>
      <c r="K197" s="86"/>
    </row>
    <row r="198" spans="1:13" ht="17.25" customHeight="1" x14ac:dyDescent="0.25">
      <c r="A198" s="53"/>
      <c r="B198" s="108" t="s">
        <v>8</v>
      </c>
      <c r="C198" s="112"/>
      <c r="D198" s="112"/>
      <c r="E198" s="69"/>
      <c r="F198" s="112"/>
      <c r="G198" s="112"/>
      <c r="H198" s="85"/>
      <c r="I198" s="74"/>
      <c r="K198" s="86"/>
    </row>
    <row r="199" spans="1:13" ht="17.25" customHeight="1" x14ac:dyDescent="0.25">
      <c r="A199" s="53"/>
      <c r="B199" s="108" t="s">
        <v>76</v>
      </c>
      <c r="C199" s="112"/>
      <c r="D199" s="112"/>
      <c r="E199" s="69"/>
      <c r="F199" s="112"/>
      <c r="G199" s="112"/>
      <c r="H199" s="85"/>
      <c r="I199" s="74"/>
      <c r="K199" s="86"/>
    </row>
    <row r="200" spans="1:13" ht="17.25" customHeight="1" x14ac:dyDescent="0.25">
      <c r="A200" s="53"/>
      <c r="B200" s="108" t="s">
        <v>10</v>
      </c>
      <c r="C200" s="112">
        <v>21075188.010000002</v>
      </c>
      <c r="D200" s="112">
        <v>12466171.84</v>
      </c>
      <c r="E200" s="69">
        <v>12466171.84</v>
      </c>
      <c r="F200" s="112">
        <f t="shared" ref="F200:F291" si="65">E200/C200*100</f>
        <v>59.150940120130393</v>
      </c>
      <c r="G200" s="112"/>
      <c r="H200" s="85"/>
      <c r="I200" s="74"/>
      <c r="K200" s="86"/>
    </row>
    <row r="201" spans="1:13" ht="55.5" customHeight="1" x14ac:dyDescent="0.25">
      <c r="A201" s="53"/>
      <c r="B201" s="108" t="s">
        <v>105</v>
      </c>
      <c r="C201" s="112">
        <f>C204</f>
        <v>1247584.8</v>
      </c>
      <c r="D201" s="112">
        <f t="shared" ref="D201:E201" si="66">D204</f>
        <v>1247584.8</v>
      </c>
      <c r="E201" s="112">
        <f t="shared" si="66"/>
        <v>1247584.8</v>
      </c>
      <c r="F201" s="112">
        <f t="shared" si="65"/>
        <v>100</v>
      </c>
      <c r="G201" s="111" t="s">
        <v>98</v>
      </c>
      <c r="H201" s="85"/>
      <c r="I201" s="74"/>
      <c r="K201" s="86"/>
    </row>
    <row r="202" spans="1:13" ht="17.25" customHeight="1" x14ac:dyDescent="0.25">
      <c r="A202" s="53"/>
      <c r="B202" s="108" t="s">
        <v>8</v>
      </c>
      <c r="C202" s="112"/>
      <c r="D202" s="112"/>
      <c r="E202" s="69"/>
      <c r="F202" s="112"/>
      <c r="G202" s="112"/>
      <c r="H202" s="85"/>
      <c r="I202" s="74"/>
      <c r="K202" s="86"/>
    </row>
    <row r="203" spans="1:13" ht="17.25" customHeight="1" x14ac:dyDescent="0.25">
      <c r="A203" s="53"/>
      <c r="B203" s="108" t="s">
        <v>13</v>
      </c>
      <c r="C203" s="112"/>
      <c r="D203" s="112"/>
      <c r="E203" s="69"/>
      <c r="F203" s="109"/>
      <c r="G203" s="112"/>
      <c r="H203" s="85"/>
      <c r="I203" s="74"/>
      <c r="K203" s="86"/>
    </row>
    <row r="204" spans="1:13" ht="17.25" customHeight="1" x14ac:dyDescent="0.25">
      <c r="A204" s="53"/>
      <c r="B204" s="108" t="s">
        <v>89</v>
      </c>
      <c r="C204" s="112">
        <v>1247584.8</v>
      </c>
      <c r="D204" s="112">
        <v>1247584.8</v>
      </c>
      <c r="E204" s="69">
        <v>1247584.8</v>
      </c>
      <c r="F204" s="112">
        <f t="shared" si="65"/>
        <v>100</v>
      </c>
      <c r="G204" s="112"/>
      <c r="H204" s="85"/>
      <c r="I204" s="74"/>
      <c r="K204" s="86"/>
    </row>
    <row r="205" spans="1:13" ht="146.25" customHeight="1" x14ac:dyDescent="0.25">
      <c r="A205" s="53"/>
      <c r="B205" s="108" t="s">
        <v>143</v>
      </c>
      <c r="C205" s="112">
        <f>C208</f>
        <v>4458250</v>
      </c>
      <c r="D205" s="112">
        <f t="shared" ref="D205:E205" si="67">D208</f>
        <v>4458250</v>
      </c>
      <c r="E205" s="112">
        <f t="shared" si="67"/>
        <v>4458250</v>
      </c>
      <c r="F205" s="112">
        <f t="shared" si="65"/>
        <v>100</v>
      </c>
      <c r="G205" s="111" t="s">
        <v>98</v>
      </c>
      <c r="H205" s="85"/>
      <c r="I205" s="74"/>
      <c r="K205" s="86"/>
      <c r="M205" s="86"/>
    </row>
    <row r="206" spans="1:13" ht="17.25" customHeight="1" x14ac:dyDescent="0.25">
      <c r="A206" s="53"/>
      <c r="B206" s="108" t="s">
        <v>8</v>
      </c>
      <c r="C206" s="112"/>
      <c r="D206" s="112"/>
      <c r="E206" s="69"/>
      <c r="F206" s="112"/>
      <c r="G206" s="112"/>
      <c r="H206" s="85"/>
      <c r="I206" s="74"/>
      <c r="K206" s="86"/>
    </row>
    <row r="207" spans="1:13" ht="17.25" customHeight="1" x14ac:dyDescent="0.25">
      <c r="A207" s="53"/>
      <c r="B207" s="108" t="s">
        <v>9</v>
      </c>
      <c r="C207" s="112"/>
      <c r="D207" s="112"/>
      <c r="E207" s="69"/>
      <c r="F207" s="112"/>
      <c r="G207" s="112"/>
      <c r="H207" s="85"/>
      <c r="I207" s="74"/>
      <c r="K207" s="86"/>
    </row>
    <row r="208" spans="1:13" ht="17.25" customHeight="1" x14ac:dyDescent="0.25">
      <c r="A208" s="53"/>
      <c r="B208" s="108" t="s">
        <v>106</v>
      </c>
      <c r="C208" s="112">
        <v>4458250</v>
      </c>
      <c r="D208" s="112">
        <v>4458250</v>
      </c>
      <c r="E208" s="69">
        <v>4458250</v>
      </c>
      <c r="F208" s="112">
        <f t="shared" si="65"/>
        <v>100</v>
      </c>
      <c r="G208" s="112"/>
      <c r="H208" s="85"/>
      <c r="I208" s="74"/>
      <c r="K208" s="86"/>
    </row>
    <row r="209" spans="1:14" ht="75" customHeight="1" x14ac:dyDescent="0.25">
      <c r="A209" s="53"/>
      <c r="B209" s="108" t="s">
        <v>114</v>
      </c>
      <c r="C209" s="112">
        <f>C212</f>
        <v>43274595.520000003</v>
      </c>
      <c r="D209" s="112">
        <f t="shared" ref="D209:E209" si="68">D212</f>
        <v>43274595.519999996</v>
      </c>
      <c r="E209" s="112">
        <f t="shared" si="68"/>
        <v>43274595.520000003</v>
      </c>
      <c r="F209" s="112">
        <f t="shared" si="65"/>
        <v>100</v>
      </c>
      <c r="G209" s="111" t="s">
        <v>98</v>
      </c>
      <c r="H209" s="85"/>
      <c r="I209" s="74"/>
      <c r="K209" s="86"/>
    </row>
    <row r="210" spans="1:14" ht="17.25" customHeight="1" x14ac:dyDescent="0.25">
      <c r="A210" s="53"/>
      <c r="B210" s="108" t="s">
        <v>8</v>
      </c>
      <c r="C210" s="112"/>
      <c r="D210" s="112"/>
      <c r="E210" s="69"/>
      <c r="F210" s="112"/>
      <c r="G210" s="112"/>
      <c r="H210" s="85"/>
      <c r="I210" s="74"/>
      <c r="K210" s="86"/>
    </row>
    <row r="211" spans="1:14" ht="17.25" customHeight="1" x14ac:dyDescent="0.25">
      <c r="A211" s="53"/>
      <c r="B211" s="108" t="s">
        <v>13</v>
      </c>
      <c r="C211" s="112"/>
      <c r="D211" s="112"/>
      <c r="E211" s="69"/>
      <c r="F211" s="112"/>
      <c r="G211" s="112"/>
      <c r="H211" s="85"/>
      <c r="I211" s="74"/>
      <c r="K211" s="86"/>
    </row>
    <row r="212" spans="1:14" ht="17.25" customHeight="1" x14ac:dyDescent="0.25">
      <c r="A212" s="53"/>
      <c r="B212" s="108" t="s">
        <v>89</v>
      </c>
      <c r="C212" s="112">
        <v>43274595.520000003</v>
      </c>
      <c r="D212" s="112">
        <f>11187600+32086995.52</f>
        <v>43274595.519999996</v>
      </c>
      <c r="E212" s="69">
        <v>43274595.520000003</v>
      </c>
      <c r="F212" s="112">
        <f t="shared" si="65"/>
        <v>100</v>
      </c>
      <c r="G212" s="112"/>
      <c r="H212" s="85"/>
      <c r="I212" s="74"/>
      <c r="K212" s="86"/>
      <c r="M212" s="115"/>
      <c r="N212" s="86"/>
    </row>
    <row r="213" spans="1:14" ht="110.25" customHeight="1" x14ac:dyDescent="0.25">
      <c r="A213" s="53"/>
      <c r="B213" s="108" t="s">
        <v>108</v>
      </c>
      <c r="C213" s="112">
        <f>C216</f>
        <v>33809700</v>
      </c>
      <c r="D213" s="112">
        <f t="shared" ref="D213:E213" si="69">D216</f>
        <v>33809700</v>
      </c>
      <c r="E213" s="112">
        <f t="shared" si="69"/>
        <v>33809700</v>
      </c>
      <c r="F213" s="112">
        <f t="shared" si="65"/>
        <v>100</v>
      </c>
      <c r="G213" s="111" t="s">
        <v>119</v>
      </c>
      <c r="H213" s="85"/>
      <c r="I213" s="74"/>
      <c r="K213" s="86"/>
    </row>
    <row r="214" spans="1:14" ht="17.25" customHeight="1" x14ac:dyDescent="0.25">
      <c r="A214" s="53"/>
      <c r="B214" s="108" t="s">
        <v>8</v>
      </c>
      <c r="C214" s="112"/>
      <c r="D214" s="112"/>
      <c r="E214" s="69"/>
      <c r="F214" s="112"/>
      <c r="G214" s="112"/>
      <c r="H214" s="85"/>
      <c r="I214" s="74"/>
      <c r="K214" s="86"/>
    </row>
    <row r="215" spans="1:14" ht="17.25" customHeight="1" x14ac:dyDescent="0.25">
      <c r="A215" s="53"/>
      <c r="B215" s="108" t="s">
        <v>9</v>
      </c>
      <c r="C215" s="112"/>
      <c r="D215" s="112"/>
      <c r="E215" s="69"/>
      <c r="F215" s="112"/>
      <c r="G215" s="112"/>
      <c r="H215" s="85"/>
      <c r="I215" s="74"/>
      <c r="K215" s="86"/>
    </row>
    <row r="216" spans="1:14" ht="17.25" customHeight="1" x14ac:dyDescent="0.25">
      <c r="A216" s="53"/>
      <c r="B216" s="108" t="s">
        <v>15</v>
      </c>
      <c r="C216" s="112">
        <v>33809700</v>
      </c>
      <c r="D216" s="112">
        <v>33809700</v>
      </c>
      <c r="E216" s="69">
        <v>33809700</v>
      </c>
      <c r="F216" s="112">
        <f t="shared" si="65"/>
        <v>100</v>
      </c>
      <c r="G216" s="112"/>
      <c r="H216" s="85"/>
      <c r="I216" s="74"/>
      <c r="K216" s="86"/>
    </row>
    <row r="217" spans="1:14" ht="90" customHeight="1" x14ac:dyDescent="0.25">
      <c r="A217" s="53"/>
      <c r="B217" s="108" t="s">
        <v>109</v>
      </c>
      <c r="C217" s="112">
        <f>C220</f>
        <v>722000</v>
      </c>
      <c r="D217" s="112">
        <f t="shared" ref="D217:E217" si="70">D220</f>
        <v>722000</v>
      </c>
      <c r="E217" s="112">
        <f t="shared" si="70"/>
        <v>722000</v>
      </c>
      <c r="F217" s="112">
        <f t="shared" si="65"/>
        <v>100</v>
      </c>
      <c r="G217" s="111" t="s">
        <v>98</v>
      </c>
      <c r="H217" s="85"/>
      <c r="I217" s="74"/>
      <c r="K217" s="86"/>
    </row>
    <row r="218" spans="1:14" ht="17.25" customHeight="1" x14ac:dyDescent="0.25">
      <c r="A218" s="53"/>
      <c r="B218" s="108" t="s">
        <v>8</v>
      </c>
      <c r="C218" s="112"/>
      <c r="D218" s="112"/>
      <c r="E218" s="69"/>
      <c r="F218" s="112"/>
      <c r="G218" s="112"/>
      <c r="H218" s="85"/>
      <c r="I218" s="74"/>
      <c r="K218" s="86"/>
    </row>
    <row r="219" spans="1:14" ht="17.25" customHeight="1" x14ac:dyDescent="0.25">
      <c r="A219" s="53"/>
      <c r="B219" s="108" t="s">
        <v>9</v>
      </c>
      <c r="C219" s="112"/>
      <c r="D219" s="112"/>
      <c r="E219" s="69"/>
      <c r="F219" s="112"/>
      <c r="G219" s="112"/>
      <c r="H219" s="85"/>
      <c r="I219" s="74"/>
      <c r="K219" s="86"/>
    </row>
    <row r="220" spans="1:14" ht="17.25" customHeight="1" x14ac:dyDescent="0.25">
      <c r="A220" s="53"/>
      <c r="B220" s="108" t="s">
        <v>11</v>
      </c>
      <c r="C220" s="112">
        <v>722000</v>
      </c>
      <c r="D220" s="112">
        <v>722000</v>
      </c>
      <c r="E220" s="69">
        <v>722000</v>
      </c>
      <c r="F220" s="112">
        <f t="shared" si="65"/>
        <v>100</v>
      </c>
      <c r="G220" s="112"/>
      <c r="H220" s="85"/>
      <c r="I220" s="74"/>
      <c r="K220" s="86"/>
    </row>
    <row r="221" spans="1:14" ht="90.75" customHeight="1" x14ac:dyDescent="0.25">
      <c r="A221" s="53"/>
      <c r="B221" s="98" t="s">
        <v>141</v>
      </c>
      <c r="C221" s="112">
        <f>C223</f>
        <v>204505.14</v>
      </c>
      <c r="D221" s="112">
        <f t="shared" ref="D221:E221" si="71">D223</f>
        <v>204505.14</v>
      </c>
      <c r="E221" s="112">
        <f t="shared" si="71"/>
        <v>204505.14</v>
      </c>
      <c r="F221" s="112">
        <f t="shared" si="65"/>
        <v>100</v>
      </c>
      <c r="G221" s="111" t="s">
        <v>98</v>
      </c>
      <c r="H221" s="85"/>
      <c r="I221" s="74"/>
      <c r="K221" s="86"/>
    </row>
    <row r="222" spans="1:14" ht="17.25" customHeight="1" x14ac:dyDescent="0.25">
      <c r="A222" s="53"/>
      <c r="B222" s="98" t="s">
        <v>8</v>
      </c>
      <c r="C222" s="112"/>
      <c r="D222" s="112"/>
      <c r="E222" s="69"/>
      <c r="F222" s="112"/>
      <c r="G222" s="112"/>
      <c r="H222" s="85"/>
      <c r="I222" s="74"/>
      <c r="K222" s="86"/>
    </row>
    <row r="223" spans="1:14" ht="17.25" customHeight="1" x14ac:dyDescent="0.25">
      <c r="A223" s="53"/>
      <c r="B223" s="98" t="s">
        <v>9</v>
      </c>
      <c r="C223" s="112">
        <v>204505.14</v>
      </c>
      <c r="D223" s="112">
        <v>204505.14</v>
      </c>
      <c r="E223" s="69">
        <v>204505.14</v>
      </c>
      <c r="F223" s="112">
        <f t="shared" si="65"/>
        <v>100</v>
      </c>
      <c r="G223" s="112"/>
      <c r="H223" s="85"/>
      <c r="I223" s="74"/>
      <c r="K223" s="86"/>
    </row>
    <row r="224" spans="1:14" ht="17.25" customHeight="1" x14ac:dyDescent="0.25">
      <c r="A224" s="53"/>
      <c r="B224" s="98" t="s">
        <v>15</v>
      </c>
      <c r="C224" s="112"/>
      <c r="D224" s="112"/>
      <c r="E224" s="69"/>
      <c r="F224" s="112"/>
      <c r="G224" s="112"/>
      <c r="H224" s="85"/>
      <c r="I224" s="74"/>
      <c r="K224" s="86"/>
    </row>
    <row r="225" spans="1:11" ht="81.75" customHeight="1" x14ac:dyDescent="0.25">
      <c r="A225" s="53"/>
      <c r="B225" s="108" t="s">
        <v>132</v>
      </c>
      <c r="C225" s="112">
        <f>C227+C228</f>
        <v>5000000</v>
      </c>
      <c r="D225" s="112">
        <f t="shared" ref="D225:E225" si="72">D227+D228</f>
        <v>5000000</v>
      </c>
      <c r="E225" s="112">
        <f t="shared" si="72"/>
        <v>5000000</v>
      </c>
      <c r="F225" s="112">
        <f t="shared" si="65"/>
        <v>100</v>
      </c>
      <c r="G225" s="111" t="s">
        <v>98</v>
      </c>
      <c r="H225" s="85"/>
      <c r="I225" s="74"/>
      <c r="K225" s="86"/>
    </row>
    <row r="226" spans="1:11" ht="17.25" customHeight="1" x14ac:dyDescent="0.25">
      <c r="A226" s="53"/>
      <c r="B226" s="98" t="s">
        <v>8</v>
      </c>
      <c r="C226" s="112"/>
      <c r="D226" s="112"/>
      <c r="E226" s="69"/>
      <c r="F226" s="112"/>
      <c r="G226" s="112"/>
      <c r="H226" s="85"/>
      <c r="I226" s="74"/>
      <c r="K226" s="86"/>
    </row>
    <row r="227" spans="1:11" ht="17.25" customHeight="1" x14ac:dyDescent="0.25">
      <c r="A227" s="53"/>
      <c r="B227" s="98" t="s">
        <v>9</v>
      </c>
      <c r="C227" s="112"/>
      <c r="D227" s="112"/>
      <c r="E227" s="69"/>
      <c r="F227" s="112"/>
      <c r="G227" s="112"/>
      <c r="H227" s="85"/>
      <c r="I227" s="74"/>
      <c r="K227" s="86"/>
    </row>
    <row r="228" spans="1:11" ht="17.25" customHeight="1" x14ac:dyDescent="0.25">
      <c r="A228" s="53"/>
      <c r="B228" s="98" t="s">
        <v>15</v>
      </c>
      <c r="C228" s="112">
        <v>5000000</v>
      </c>
      <c r="D228" s="112">
        <v>5000000</v>
      </c>
      <c r="E228" s="69">
        <v>5000000</v>
      </c>
      <c r="F228" s="112">
        <f t="shared" si="65"/>
        <v>100</v>
      </c>
      <c r="G228" s="112"/>
      <c r="H228" s="85"/>
      <c r="I228" s="74"/>
      <c r="K228" s="86"/>
    </row>
    <row r="229" spans="1:11" ht="69.75" customHeight="1" x14ac:dyDescent="0.25">
      <c r="A229" s="53"/>
      <c r="B229" s="98" t="s">
        <v>135</v>
      </c>
      <c r="C229" s="112">
        <f>C231+C232</f>
        <v>27324400</v>
      </c>
      <c r="D229" s="112">
        <f t="shared" ref="D229:E229" si="73">D231+D232</f>
        <v>27324400</v>
      </c>
      <c r="E229" s="112">
        <f t="shared" si="73"/>
        <v>27324400</v>
      </c>
      <c r="F229" s="112">
        <f t="shared" si="65"/>
        <v>100</v>
      </c>
      <c r="G229" s="111" t="s">
        <v>98</v>
      </c>
      <c r="H229" s="85"/>
      <c r="I229" s="74"/>
      <c r="K229" s="86"/>
    </row>
    <row r="230" spans="1:11" ht="17.25" customHeight="1" x14ac:dyDescent="0.25">
      <c r="A230" s="53"/>
      <c r="B230" s="98" t="s">
        <v>8</v>
      </c>
      <c r="C230" s="112"/>
      <c r="D230" s="112"/>
      <c r="E230" s="69"/>
      <c r="F230" s="112"/>
      <c r="G230" s="112"/>
      <c r="H230" s="85"/>
      <c r="I230" s="74"/>
      <c r="K230" s="86"/>
    </row>
    <row r="231" spans="1:11" ht="17.25" customHeight="1" x14ac:dyDescent="0.25">
      <c r="A231" s="53"/>
      <c r="B231" s="98" t="s">
        <v>9</v>
      </c>
      <c r="C231" s="112"/>
      <c r="D231" s="112"/>
      <c r="E231" s="69"/>
      <c r="F231" s="112"/>
      <c r="G231" s="112"/>
      <c r="H231" s="85"/>
      <c r="I231" s="74"/>
      <c r="K231" s="86"/>
    </row>
    <row r="232" spans="1:11" ht="17.25" customHeight="1" x14ac:dyDescent="0.25">
      <c r="A232" s="53"/>
      <c r="B232" s="98" t="s">
        <v>11</v>
      </c>
      <c r="C232" s="112">
        <v>27324400</v>
      </c>
      <c r="D232" s="112">
        <v>27324400</v>
      </c>
      <c r="E232" s="69">
        <v>27324400</v>
      </c>
      <c r="F232" s="112">
        <f t="shared" ref="F232" si="74">E232/C232*100</f>
        <v>100</v>
      </c>
      <c r="G232" s="112"/>
      <c r="H232" s="85"/>
      <c r="I232" s="74"/>
      <c r="K232" s="86"/>
    </row>
    <row r="233" spans="1:11" ht="79.5" customHeight="1" x14ac:dyDescent="0.25">
      <c r="A233" s="53"/>
      <c r="B233" s="98" t="s">
        <v>135</v>
      </c>
      <c r="C233" s="112">
        <f>C235+C236</f>
        <v>30930800</v>
      </c>
      <c r="D233" s="112">
        <f t="shared" ref="D233:E233" si="75">D235+D236</f>
        <v>30930800</v>
      </c>
      <c r="E233" s="112">
        <f t="shared" si="75"/>
        <v>30930800</v>
      </c>
      <c r="F233" s="112">
        <f t="shared" si="65"/>
        <v>100</v>
      </c>
      <c r="G233" s="111" t="s">
        <v>98</v>
      </c>
      <c r="H233" s="85"/>
      <c r="I233" s="74"/>
      <c r="K233" s="86"/>
    </row>
    <row r="234" spans="1:11" ht="17.25" customHeight="1" x14ac:dyDescent="0.25">
      <c r="A234" s="53"/>
      <c r="B234" s="98" t="s">
        <v>8</v>
      </c>
      <c r="C234" s="112"/>
      <c r="D234" s="112"/>
      <c r="E234" s="69"/>
      <c r="F234" s="112"/>
      <c r="G234" s="112"/>
      <c r="H234" s="85"/>
      <c r="I234" s="74"/>
      <c r="K234" s="86"/>
    </row>
    <row r="235" spans="1:11" ht="17.25" customHeight="1" x14ac:dyDescent="0.25">
      <c r="A235" s="53"/>
      <c r="B235" s="98" t="s">
        <v>9</v>
      </c>
      <c r="C235" s="112"/>
      <c r="D235" s="112"/>
      <c r="E235" s="69"/>
      <c r="F235" s="112"/>
      <c r="G235" s="112"/>
      <c r="H235" s="85"/>
      <c r="I235" s="74"/>
      <c r="K235" s="86"/>
    </row>
    <row r="236" spans="1:11" ht="17.25" customHeight="1" x14ac:dyDescent="0.25">
      <c r="A236" s="53"/>
      <c r="B236" s="98" t="s">
        <v>11</v>
      </c>
      <c r="C236" s="112">
        <v>30930800</v>
      </c>
      <c r="D236" s="112">
        <v>30930800</v>
      </c>
      <c r="E236" s="69">
        <v>30930800</v>
      </c>
      <c r="F236" s="112">
        <f t="shared" si="65"/>
        <v>100</v>
      </c>
      <c r="G236" s="112"/>
      <c r="H236" s="85"/>
      <c r="I236" s="74"/>
      <c r="K236" s="86"/>
    </row>
    <row r="237" spans="1:11" ht="18.95" customHeight="1" x14ac:dyDescent="0.25">
      <c r="A237" s="51" t="s">
        <v>125</v>
      </c>
      <c r="B237" s="97" t="s">
        <v>24</v>
      </c>
      <c r="C237" s="109">
        <f>C238+C242+C246+C250+C254+C258+C262+C266+C270+C274</f>
        <v>36953225.789999999</v>
      </c>
      <c r="D237" s="109">
        <f t="shared" ref="D237:E237" si="76">D238+D242+D246+D250+D254+D258+D262+D266+D270+D274</f>
        <v>36953184.789999999</v>
      </c>
      <c r="E237" s="109">
        <f t="shared" si="76"/>
        <v>36953184.789999999</v>
      </c>
      <c r="F237" s="109">
        <f t="shared" si="65"/>
        <v>99.999889048928409</v>
      </c>
      <c r="G237" s="109"/>
      <c r="H237" s="109"/>
      <c r="K237" s="86"/>
    </row>
    <row r="238" spans="1:11" ht="63" x14ac:dyDescent="0.25">
      <c r="A238" s="53"/>
      <c r="B238" s="108" t="s">
        <v>38</v>
      </c>
      <c r="C238" s="112">
        <f t="shared" ref="C238:E238" si="77">C240+C241</f>
        <v>403000</v>
      </c>
      <c r="D238" s="112">
        <f t="shared" si="77"/>
        <v>403000</v>
      </c>
      <c r="E238" s="112">
        <f t="shared" si="77"/>
        <v>403000</v>
      </c>
      <c r="F238" s="112">
        <f t="shared" si="65"/>
        <v>100</v>
      </c>
      <c r="G238" s="111" t="s">
        <v>99</v>
      </c>
      <c r="H238" s="85"/>
      <c r="K238" s="86"/>
    </row>
    <row r="239" spans="1:11" ht="15.75" x14ac:dyDescent="0.25">
      <c r="A239" s="53"/>
      <c r="B239" s="108" t="s">
        <v>8</v>
      </c>
      <c r="C239" s="109"/>
      <c r="D239" s="76"/>
      <c r="E239" s="94"/>
      <c r="F239" s="112"/>
      <c r="G239" s="112"/>
      <c r="H239" s="85"/>
      <c r="K239" s="86"/>
    </row>
    <row r="240" spans="1:11" ht="15.75" x14ac:dyDescent="0.25">
      <c r="A240" s="53"/>
      <c r="B240" s="108" t="s">
        <v>13</v>
      </c>
      <c r="C240" s="109"/>
      <c r="D240" s="76"/>
      <c r="E240" s="94"/>
      <c r="F240" s="112"/>
      <c r="G240" s="112"/>
      <c r="H240" s="85"/>
      <c r="K240" s="86"/>
    </row>
    <row r="241" spans="1:11" ht="15.75" x14ac:dyDescent="0.25">
      <c r="A241" s="53"/>
      <c r="B241" s="108" t="s">
        <v>75</v>
      </c>
      <c r="C241" s="112">
        <v>403000</v>
      </c>
      <c r="D241" s="87">
        <v>403000</v>
      </c>
      <c r="E241" s="94">
        <v>403000</v>
      </c>
      <c r="F241" s="112">
        <f t="shared" si="65"/>
        <v>100</v>
      </c>
      <c r="G241" s="112"/>
      <c r="H241" s="85"/>
      <c r="K241" s="86"/>
    </row>
    <row r="242" spans="1:11" ht="63" x14ac:dyDescent="0.25">
      <c r="A242" s="53"/>
      <c r="B242" s="108" t="s">
        <v>49</v>
      </c>
      <c r="C242" s="112">
        <f t="shared" ref="C242:E242" si="78">C244+C245</f>
        <v>5000000</v>
      </c>
      <c r="D242" s="112">
        <f t="shared" si="78"/>
        <v>5000000</v>
      </c>
      <c r="E242" s="112">
        <f t="shared" si="78"/>
        <v>5000000</v>
      </c>
      <c r="F242" s="112">
        <f t="shared" si="65"/>
        <v>100</v>
      </c>
      <c r="G242" s="111" t="s">
        <v>99</v>
      </c>
      <c r="H242" s="85"/>
      <c r="K242" s="86"/>
    </row>
    <row r="243" spans="1:11" ht="15.75" x14ac:dyDescent="0.25">
      <c r="A243" s="53"/>
      <c r="B243" s="108" t="s">
        <v>8</v>
      </c>
      <c r="C243" s="109"/>
      <c r="D243" s="76"/>
      <c r="E243" s="94"/>
      <c r="F243" s="112"/>
      <c r="G243" s="112"/>
      <c r="H243" s="85"/>
      <c r="K243" s="86"/>
    </row>
    <row r="244" spans="1:11" ht="15.75" x14ac:dyDescent="0.25">
      <c r="A244" s="53"/>
      <c r="B244" s="108" t="s">
        <v>13</v>
      </c>
      <c r="C244" s="112">
        <v>5000000</v>
      </c>
      <c r="D244" s="87">
        <v>5000000</v>
      </c>
      <c r="E244" s="94">
        <v>5000000</v>
      </c>
      <c r="F244" s="112">
        <f t="shared" si="65"/>
        <v>100</v>
      </c>
      <c r="G244" s="112"/>
      <c r="H244" s="85"/>
      <c r="K244" s="86"/>
    </row>
    <row r="245" spans="1:11" ht="15.75" x14ac:dyDescent="0.25">
      <c r="A245" s="53"/>
      <c r="B245" s="108" t="s">
        <v>54</v>
      </c>
      <c r="C245" s="112"/>
      <c r="D245" s="76"/>
      <c r="E245" s="94"/>
      <c r="F245" s="112"/>
      <c r="G245" s="112"/>
      <c r="H245" s="85"/>
      <c r="K245" s="86"/>
    </row>
    <row r="246" spans="1:11" ht="63" x14ac:dyDescent="0.25">
      <c r="A246" s="53"/>
      <c r="B246" s="108" t="s">
        <v>74</v>
      </c>
      <c r="C246" s="112">
        <f>C249</f>
        <v>555968.78</v>
      </c>
      <c r="D246" s="112">
        <f t="shared" ref="D246:E246" si="79">D249</f>
        <v>555968.78</v>
      </c>
      <c r="E246" s="112">
        <f t="shared" si="79"/>
        <v>555968.78</v>
      </c>
      <c r="F246" s="112">
        <f t="shared" si="65"/>
        <v>100</v>
      </c>
      <c r="G246" s="111" t="s">
        <v>99</v>
      </c>
      <c r="H246" s="85"/>
      <c r="K246" s="86"/>
    </row>
    <row r="247" spans="1:11" ht="15.75" x14ac:dyDescent="0.25">
      <c r="A247" s="53"/>
      <c r="B247" s="108" t="s">
        <v>8</v>
      </c>
      <c r="C247" s="112"/>
      <c r="D247" s="76"/>
      <c r="E247" s="94"/>
      <c r="F247" s="109"/>
      <c r="G247" s="112"/>
      <c r="H247" s="85"/>
      <c r="K247" s="86"/>
    </row>
    <row r="248" spans="1:11" ht="15.75" x14ac:dyDescent="0.25">
      <c r="A248" s="53"/>
      <c r="B248" s="108" t="s">
        <v>9</v>
      </c>
      <c r="C248" s="112"/>
      <c r="D248" s="76"/>
      <c r="E248" s="94"/>
      <c r="F248" s="109"/>
      <c r="G248" s="112"/>
      <c r="H248" s="85"/>
      <c r="K248" s="86"/>
    </row>
    <row r="249" spans="1:11" ht="15.75" x14ac:dyDescent="0.25">
      <c r="A249" s="53"/>
      <c r="B249" s="108" t="s">
        <v>11</v>
      </c>
      <c r="C249" s="112">
        <v>555968.78</v>
      </c>
      <c r="D249" s="87">
        <v>555968.78</v>
      </c>
      <c r="E249" s="87">
        <v>555968.78</v>
      </c>
      <c r="F249" s="112">
        <f t="shared" si="65"/>
        <v>100</v>
      </c>
      <c r="G249" s="112"/>
      <c r="H249" s="85"/>
      <c r="K249" s="86"/>
    </row>
    <row r="250" spans="1:11" ht="63" x14ac:dyDescent="0.25">
      <c r="A250" s="53"/>
      <c r="B250" s="108" t="s">
        <v>110</v>
      </c>
      <c r="C250" s="112">
        <f>C252+C253</f>
        <v>9350050</v>
      </c>
      <c r="D250" s="112">
        <f t="shared" ref="D250:F250" si="80">D252+D253</f>
        <v>9350009</v>
      </c>
      <c r="E250" s="112">
        <f t="shared" si="80"/>
        <v>9350009</v>
      </c>
      <c r="F250" s="112">
        <f t="shared" si="65"/>
        <v>99.999561499671131</v>
      </c>
      <c r="G250" s="111" t="s">
        <v>99</v>
      </c>
      <c r="H250" s="85"/>
      <c r="K250" s="86"/>
    </row>
    <row r="251" spans="1:11" ht="15.75" x14ac:dyDescent="0.25">
      <c r="A251" s="53"/>
      <c r="B251" s="108" t="s">
        <v>8</v>
      </c>
      <c r="C251" s="112"/>
      <c r="D251" s="76"/>
      <c r="E251" s="94"/>
      <c r="F251" s="109"/>
      <c r="G251" s="112"/>
      <c r="H251" s="85"/>
      <c r="K251" s="86"/>
    </row>
    <row r="252" spans="1:11" ht="15.75" x14ac:dyDescent="0.25">
      <c r="A252" s="53"/>
      <c r="B252" s="108" t="s">
        <v>13</v>
      </c>
      <c r="C252" s="112"/>
      <c r="D252" s="76"/>
      <c r="E252" s="94"/>
      <c r="F252" s="109"/>
      <c r="G252" s="112"/>
      <c r="H252" s="85"/>
      <c r="K252" s="86"/>
    </row>
    <row r="253" spans="1:11" ht="15.75" x14ac:dyDescent="0.25">
      <c r="A253" s="53"/>
      <c r="B253" s="108" t="s">
        <v>111</v>
      </c>
      <c r="C253" s="112">
        <v>9350050</v>
      </c>
      <c r="D253" s="87">
        <v>9350009</v>
      </c>
      <c r="E253" s="94">
        <v>9350009</v>
      </c>
      <c r="F253" s="112">
        <f t="shared" ref="F253:F254" si="81">E253/C253*100</f>
        <v>99.999561499671131</v>
      </c>
      <c r="G253" s="112"/>
      <c r="H253" s="85"/>
      <c r="K253" s="86"/>
    </row>
    <row r="254" spans="1:11" ht="52.5" customHeight="1" x14ac:dyDescent="0.25">
      <c r="A254" s="53"/>
      <c r="B254" s="89" t="s">
        <v>112</v>
      </c>
      <c r="C254" s="112">
        <f>C256+C257</f>
        <v>8000000</v>
      </c>
      <c r="D254" s="112">
        <f t="shared" ref="D254:F254" si="82">D256+D257</f>
        <v>8000000</v>
      </c>
      <c r="E254" s="112">
        <f t="shared" si="82"/>
        <v>8000000</v>
      </c>
      <c r="F254" s="112">
        <f t="shared" si="81"/>
        <v>100</v>
      </c>
      <c r="G254" s="111" t="s">
        <v>97</v>
      </c>
      <c r="H254" s="85"/>
      <c r="K254" s="86"/>
    </row>
    <row r="255" spans="1:11" ht="15.75" x14ac:dyDescent="0.25">
      <c r="A255" s="53"/>
      <c r="B255" s="108" t="s">
        <v>8</v>
      </c>
      <c r="C255" s="112"/>
      <c r="D255" s="76"/>
      <c r="E255" s="94"/>
      <c r="F255" s="109"/>
      <c r="G255" s="112"/>
      <c r="H255" s="85"/>
      <c r="K255" s="86"/>
    </row>
    <row r="256" spans="1:11" ht="15.75" x14ac:dyDescent="0.25">
      <c r="A256" s="53"/>
      <c r="B256" s="108" t="s">
        <v>9</v>
      </c>
      <c r="C256" s="112"/>
      <c r="D256" s="76"/>
      <c r="E256" s="94"/>
      <c r="F256" s="109"/>
      <c r="G256" s="112"/>
      <c r="H256" s="85"/>
      <c r="K256" s="86"/>
    </row>
    <row r="257" spans="1:11" ht="15.75" x14ac:dyDescent="0.25">
      <c r="A257" s="53"/>
      <c r="B257" s="108" t="s">
        <v>10</v>
      </c>
      <c r="C257" s="112">
        <v>8000000</v>
      </c>
      <c r="D257" s="87">
        <v>8000000</v>
      </c>
      <c r="E257" s="94">
        <v>8000000</v>
      </c>
      <c r="F257" s="112">
        <f t="shared" ref="F257:F258" si="83">E257/C257*100</f>
        <v>100</v>
      </c>
      <c r="G257" s="112"/>
      <c r="H257" s="85"/>
      <c r="K257" s="86"/>
    </row>
    <row r="258" spans="1:11" ht="96.75" customHeight="1" x14ac:dyDescent="0.25">
      <c r="A258" s="53"/>
      <c r="B258" s="108" t="s">
        <v>113</v>
      </c>
      <c r="C258" s="112">
        <f>C260+C261</f>
        <v>9913100</v>
      </c>
      <c r="D258" s="112">
        <f t="shared" ref="D258:F258" si="84">D260+D261</f>
        <v>9913100</v>
      </c>
      <c r="E258" s="112">
        <f t="shared" si="84"/>
        <v>9913100</v>
      </c>
      <c r="F258" s="112">
        <f t="shared" si="83"/>
        <v>100</v>
      </c>
      <c r="G258" s="111" t="s">
        <v>99</v>
      </c>
      <c r="H258" s="85"/>
      <c r="K258" s="86"/>
    </row>
    <row r="259" spans="1:11" ht="15.75" x14ac:dyDescent="0.25">
      <c r="A259" s="53"/>
      <c r="B259" s="108" t="s">
        <v>8</v>
      </c>
      <c r="C259" s="112"/>
      <c r="D259" s="76"/>
      <c r="E259" s="94"/>
      <c r="F259" s="109"/>
      <c r="G259" s="112"/>
      <c r="H259" s="85"/>
      <c r="K259" s="86"/>
    </row>
    <row r="260" spans="1:11" ht="15.75" x14ac:dyDescent="0.25">
      <c r="A260" s="53"/>
      <c r="B260" s="108" t="s">
        <v>13</v>
      </c>
      <c r="C260" s="112"/>
      <c r="D260" s="76"/>
      <c r="E260" s="94"/>
      <c r="F260" s="109"/>
      <c r="G260" s="112"/>
      <c r="H260" s="85"/>
      <c r="K260" s="86"/>
    </row>
    <row r="261" spans="1:11" ht="15.75" x14ac:dyDescent="0.25">
      <c r="A261" s="53"/>
      <c r="B261" s="108" t="s">
        <v>75</v>
      </c>
      <c r="C261" s="112">
        <v>9913100</v>
      </c>
      <c r="D261" s="87">
        <v>9913100</v>
      </c>
      <c r="E261" s="94">
        <v>9913100</v>
      </c>
      <c r="F261" s="112">
        <f t="shared" si="65"/>
        <v>100</v>
      </c>
      <c r="G261" s="112"/>
      <c r="H261" s="85"/>
      <c r="K261" s="86"/>
    </row>
    <row r="262" spans="1:11" ht="106.5" customHeight="1" x14ac:dyDescent="0.25">
      <c r="A262" s="53"/>
      <c r="B262" s="108" t="s">
        <v>115</v>
      </c>
      <c r="C262" s="112">
        <f>C264+C265</f>
        <v>500000</v>
      </c>
      <c r="D262" s="112">
        <f t="shared" ref="D262:F262" si="85">D264+D265</f>
        <v>500000</v>
      </c>
      <c r="E262" s="112">
        <f t="shared" si="85"/>
        <v>500000</v>
      </c>
      <c r="F262" s="112">
        <f t="shared" si="65"/>
        <v>100</v>
      </c>
      <c r="G262" s="111" t="s">
        <v>119</v>
      </c>
      <c r="H262" s="85"/>
      <c r="K262" s="86"/>
    </row>
    <row r="263" spans="1:11" ht="15.75" x14ac:dyDescent="0.25">
      <c r="A263" s="53"/>
      <c r="B263" s="108" t="s">
        <v>8</v>
      </c>
      <c r="C263" s="112"/>
      <c r="D263" s="87"/>
      <c r="E263" s="94"/>
      <c r="F263" s="109"/>
      <c r="G263" s="112"/>
      <c r="H263" s="85"/>
      <c r="K263" s="86"/>
    </row>
    <row r="264" spans="1:11" ht="15.75" x14ac:dyDescent="0.25">
      <c r="A264" s="53"/>
      <c r="B264" s="108" t="s">
        <v>9</v>
      </c>
      <c r="C264" s="112"/>
      <c r="D264" s="87"/>
      <c r="E264" s="94"/>
      <c r="F264" s="109"/>
      <c r="G264" s="112"/>
      <c r="H264" s="85"/>
      <c r="K264" s="86"/>
    </row>
    <row r="265" spans="1:11" ht="15.75" x14ac:dyDescent="0.25">
      <c r="A265" s="53"/>
      <c r="B265" s="108" t="s">
        <v>10</v>
      </c>
      <c r="C265" s="112">
        <v>500000</v>
      </c>
      <c r="D265" s="87">
        <v>500000</v>
      </c>
      <c r="E265" s="94">
        <v>500000</v>
      </c>
      <c r="F265" s="112">
        <f t="shared" si="65"/>
        <v>100</v>
      </c>
      <c r="G265" s="112"/>
      <c r="H265" s="85"/>
      <c r="K265" s="86"/>
    </row>
    <row r="266" spans="1:11" ht="63" x14ac:dyDescent="0.25">
      <c r="A266" s="53"/>
      <c r="B266" s="93" t="s">
        <v>128</v>
      </c>
      <c r="C266" s="112">
        <f>C269</f>
        <v>260000</v>
      </c>
      <c r="D266" s="112">
        <f t="shared" ref="D266:E266" si="86">D269</f>
        <v>260000</v>
      </c>
      <c r="E266" s="112">
        <f t="shared" si="86"/>
        <v>260000</v>
      </c>
      <c r="F266" s="112">
        <f t="shared" si="65"/>
        <v>100</v>
      </c>
      <c r="G266" s="111" t="s">
        <v>99</v>
      </c>
      <c r="H266" s="85"/>
      <c r="K266" s="86"/>
    </row>
    <row r="267" spans="1:11" ht="15.75" x14ac:dyDescent="0.25">
      <c r="A267" s="53"/>
      <c r="B267" s="93" t="s">
        <v>8</v>
      </c>
      <c r="C267" s="112"/>
      <c r="D267" s="87"/>
      <c r="E267" s="94"/>
      <c r="F267" s="112"/>
      <c r="G267" s="112"/>
      <c r="H267" s="85"/>
      <c r="K267" s="86"/>
    </row>
    <row r="268" spans="1:11" ht="15.75" x14ac:dyDescent="0.25">
      <c r="A268" s="53"/>
      <c r="B268" s="93" t="s">
        <v>131</v>
      </c>
      <c r="C268" s="112"/>
      <c r="D268" s="87"/>
      <c r="E268" s="94"/>
      <c r="F268" s="112"/>
      <c r="G268" s="112"/>
      <c r="H268" s="85"/>
      <c r="K268" s="86"/>
    </row>
    <row r="269" spans="1:11" ht="15.75" x14ac:dyDescent="0.25">
      <c r="A269" s="53"/>
      <c r="B269" s="93" t="s">
        <v>10</v>
      </c>
      <c r="C269" s="112">
        <v>260000</v>
      </c>
      <c r="D269" s="87">
        <v>260000</v>
      </c>
      <c r="E269" s="94">
        <v>260000</v>
      </c>
      <c r="F269" s="112">
        <f t="shared" ref="F269" si="87">E269/C269*100</f>
        <v>100</v>
      </c>
      <c r="G269" s="112"/>
      <c r="H269" s="85"/>
      <c r="K269" s="86"/>
    </row>
    <row r="270" spans="1:11" ht="94.5" x14ac:dyDescent="0.25">
      <c r="A270" s="53"/>
      <c r="B270" s="93" t="s">
        <v>129</v>
      </c>
      <c r="C270" s="112">
        <f>C272</f>
        <v>220107.01</v>
      </c>
      <c r="D270" s="112">
        <f t="shared" ref="D270:E270" si="88">D272</f>
        <v>220107.01</v>
      </c>
      <c r="E270" s="112">
        <f t="shared" si="88"/>
        <v>220107.01</v>
      </c>
      <c r="F270" s="112">
        <f t="shared" ref="F270" si="89">E270/C270*100</f>
        <v>100</v>
      </c>
      <c r="G270" s="111" t="s">
        <v>99</v>
      </c>
      <c r="H270" s="85"/>
      <c r="K270" s="86"/>
    </row>
    <row r="271" spans="1:11" ht="15.75" x14ac:dyDescent="0.25">
      <c r="A271" s="53"/>
      <c r="B271" s="93" t="s">
        <v>8</v>
      </c>
      <c r="C271" s="112"/>
      <c r="D271" s="87"/>
      <c r="E271" s="94"/>
      <c r="F271" s="112"/>
      <c r="G271" s="112"/>
      <c r="H271" s="85"/>
      <c r="K271" s="86"/>
    </row>
    <row r="272" spans="1:11" ht="15.75" x14ac:dyDescent="0.25">
      <c r="A272" s="53"/>
      <c r="B272" s="93" t="s">
        <v>131</v>
      </c>
      <c r="C272" s="112">
        <v>220107.01</v>
      </c>
      <c r="D272" s="87">
        <v>220107.01</v>
      </c>
      <c r="E272" s="94">
        <v>220107.01</v>
      </c>
      <c r="F272" s="112">
        <f t="shared" si="65"/>
        <v>100</v>
      </c>
      <c r="G272" s="112"/>
      <c r="H272" s="85"/>
      <c r="K272" s="86"/>
    </row>
    <row r="273" spans="1:13" ht="15.75" x14ac:dyDescent="0.25">
      <c r="A273" s="53"/>
      <c r="B273" s="93" t="s">
        <v>10</v>
      </c>
      <c r="C273" s="112"/>
      <c r="D273" s="87"/>
      <c r="E273" s="94"/>
      <c r="F273" s="112"/>
      <c r="G273" s="112"/>
      <c r="H273" s="85"/>
      <c r="K273" s="86"/>
    </row>
    <row r="274" spans="1:13" ht="60" customHeight="1" x14ac:dyDescent="0.25">
      <c r="A274" s="53"/>
      <c r="B274" s="108" t="s">
        <v>134</v>
      </c>
      <c r="C274" s="112">
        <f>C276+C277</f>
        <v>2751000</v>
      </c>
      <c r="D274" s="112">
        <f t="shared" ref="D274:F274" si="90">D276+D277</f>
        <v>2751000</v>
      </c>
      <c r="E274" s="112">
        <f t="shared" si="90"/>
        <v>2751000</v>
      </c>
      <c r="F274" s="112">
        <f t="shared" si="65"/>
        <v>100</v>
      </c>
      <c r="G274" s="111" t="s">
        <v>99</v>
      </c>
      <c r="H274" s="85"/>
      <c r="K274" s="86"/>
    </row>
    <row r="275" spans="1:13" ht="15.75" x14ac:dyDescent="0.25">
      <c r="A275" s="53"/>
      <c r="B275" s="108" t="s">
        <v>8</v>
      </c>
      <c r="C275" s="112"/>
      <c r="D275" s="87"/>
      <c r="E275" s="94"/>
      <c r="F275" s="112"/>
      <c r="G275" s="112"/>
      <c r="H275" s="85"/>
      <c r="K275" s="86"/>
    </row>
    <row r="276" spans="1:13" ht="15.75" x14ac:dyDescent="0.25">
      <c r="A276" s="53"/>
      <c r="B276" s="108" t="s">
        <v>9</v>
      </c>
      <c r="C276" s="112"/>
      <c r="D276" s="87"/>
      <c r="E276" s="94"/>
      <c r="F276" s="112"/>
      <c r="G276" s="112"/>
      <c r="H276" s="85"/>
      <c r="K276" s="86"/>
    </row>
    <row r="277" spans="1:13" ht="15.75" x14ac:dyDescent="0.25">
      <c r="A277" s="53"/>
      <c r="B277" s="108" t="s">
        <v>10</v>
      </c>
      <c r="C277" s="112">
        <v>2751000</v>
      </c>
      <c r="D277" s="87">
        <v>2751000</v>
      </c>
      <c r="E277" s="94">
        <v>2751000</v>
      </c>
      <c r="F277" s="112">
        <f t="shared" si="65"/>
        <v>100</v>
      </c>
      <c r="G277" s="112"/>
      <c r="H277" s="85"/>
      <c r="K277" s="86"/>
    </row>
    <row r="278" spans="1:13" ht="15.75" x14ac:dyDescent="0.25">
      <c r="A278" s="51" t="s">
        <v>126</v>
      </c>
      <c r="B278" s="88" t="s">
        <v>21</v>
      </c>
      <c r="C278" s="48">
        <f>C279+C283+C287+C291+C295+C299+C303+C307+C311+C315+C319+C323+C327+C331</f>
        <v>543162588.21000004</v>
      </c>
      <c r="D278" s="48">
        <f t="shared" ref="D278:E278" si="91">D279+D283+D287+D291+D295+D299+D303+D307+D311+D315+D319+D323+D327+D331</f>
        <v>531901826.90000004</v>
      </c>
      <c r="E278" s="48">
        <f t="shared" si="91"/>
        <v>531895696.78000003</v>
      </c>
      <c r="F278" s="109">
        <f t="shared" si="65"/>
        <v>97.92568713778131</v>
      </c>
      <c r="G278" s="48"/>
      <c r="H278" s="85"/>
      <c r="K278" s="86"/>
      <c r="M278" s="86"/>
    </row>
    <row r="279" spans="1:13" ht="142.5" customHeight="1" x14ac:dyDescent="0.25">
      <c r="A279" s="53"/>
      <c r="B279" s="95" t="s">
        <v>39</v>
      </c>
      <c r="C279" s="112">
        <f t="shared" ref="C279:E279" si="92">C281+C282</f>
        <v>709839</v>
      </c>
      <c r="D279" s="112">
        <f t="shared" si="92"/>
        <v>669738.30000000005</v>
      </c>
      <c r="E279" s="112">
        <f t="shared" si="92"/>
        <v>669738.30000000005</v>
      </c>
      <c r="F279" s="112">
        <f t="shared" si="65"/>
        <v>94.350733053551579</v>
      </c>
      <c r="G279" s="111" t="s">
        <v>98</v>
      </c>
      <c r="H279" s="85"/>
      <c r="K279" s="86"/>
    </row>
    <row r="280" spans="1:13" ht="15.75" x14ac:dyDescent="0.25">
      <c r="A280" s="53"/>
      <c r="B280" s="108" t="s">
        <v>8</v>
      </c>
      <c r="C280" s="112"/>
      <c r="D280" s="87"/>
      <c r="E280" s="94"/>
      <c r="F280" s="112"/>
      <c r="G280" s="112"/>
      <c r="H280" s="85"/>
      <c r="K280" s="86"/>
    </row>
    <row r="281" spans="1:13" ht="18.399999999999999" customHeight="1" x14ac:dyDescent="0.25">
      <c r="A281" s="51"/>
      <c r="B281" s="108" t="s">
        <v>9</v>
      </c>
      <c r="C281" s="112"/>
      <c r="D281" s="87"/>
      <c r="E281" s="94"/>
      <c r="F281" s="112"/>
      <c r="G281" s="112"/>
      <c r="H281" s="85"/>
      <c r="K281" s="86"/>
    </row>
    <row r="282" spans="1:13" ht="15.75" x14ac:dyDescent="0.25">
      <c r="A282" s="53"/>
      <c r="B282" s="108" t="s">
        <v>90</v>
      </c>
      <c r="C282" s="112">
        <v>709839</v>
      </c>
      <c r="D282" s="87">
        <v>669738.30000000005</v>
      </c>
      <c r="E282" s="107">
        <v>669738.30000000005</v>
      </c>
      <c r="F282" s="112">
        <f t="shared" si="65"/>
        <v>94.350733053551579</v>
      </c>
      <c r="G282" s="112"/>
      <c r="H282" s="85"/>
      <c r="I282" s="21"/>
      <c r="K282" s="86"/>
    </row>
    <row r="283" spans="1:13" ht="63" x14ac:dyDescent="0.25">
      <c r="A283" s="53"/>
      <c r="B283" s="90" t="s">
        <v>40</v>
      </c>
      <c r="C283" s="102">
        <f t="shared" ref="C283:E283" si="93">C285+C286</f>
        <v>67405450.450000003</v>
      </c>
      <c r="D283" s="102">
        <f t="shared" si="93"/>
        <v>67405450.450000003</v>
      </c>
      <c r="E283" s="102">
        <f t="shared" si="93"/>
        <v>67399320.329999998</v>
      </c>
      <c r="F283" s="112">
        <f t="shared" si="65"/>
        <v>99.990905601907443</v>
      </c>
      <c r="G283" s="111" t="s">
        <v>95</v>
      </c>
      <c r="H283" s="85"/>
      <c r="I283" s="21"/>
      <c r="K283" s="86"/>
    </row>
    <row r="284" spans="1:13" ht="15.75" x14ac:dyDescent="0.25">
      <c r="A284" s="53"/>
      <c r="B284" s="108" t="s">
        <v>8</v>
      </c>
      <c r="C284" s="112"/>
      <c r="D284" s="87"/>
      <c r="E284" s="94"/>
      <c r="F284" s="112"/>
      <c r="G284" s="112"/>
      <c r="H284" s="85"/>
      <c r="I284" s="21"/>
      <c r="K284" s="86"/>
      <c r="M284" s="114"/>
    </row>
    <row r="285" spans="1:13" ht="17.649999999999999" customHeight="1" x14ac:dyDescent="0.25">
      <c r="A285" s="53"/>
      <c r="B285" s="108" t="s">
        <v>9</v>
      </c>
      <c r="C285" s="112">
        <v>44145428.420000002</v>
      </c>
      <c r="D285" s="87">
        <v>44145428.420000002</v>
      </c>
      <c r="E285" s="107">
        <v>44141413.659999996</v>
      </c>
      <c r="F285" s="112">
        <f t="shared" si="65"/>
        <v>99.990905604173079</v>
      </c>
      <c r="G285" s="112"/>
      <c r="H285" s="85"/>
      <c r="I285" s="21"/>
      <c r="K285" s="86"/>
      <c r="M285" s="81"/>
    </row>
    <row r="286" spans="1:13" ht="15.75" x14ac:dyDescent="0.25">
      <c r="A286" s="66"/>
      <c r="B286" s="108" t="s">
        <v>11</v>
      </c>
      <c r="C286" s="31">
        <v>23260022.030000001</v>
      </c>
      <c r="D286" s="17">
        <v>23260022.030000001</v>
      </c>
      <c r="E286" s="107">
        <v>23257906.670000002</v>
      </c>
      <c r="F286" s="112">
        <f t="shared" si="65"/>
        <v>99.990905597607465</v>
      </c>
      <c r="G286" s="112"/>
      <c r="H286" s="85"/>
      <c r="I286" s="21"/>
      <c r="K286" s="86"/>
      <c r="M286" s="81"/>
    </row>
    <row r="287" spans="1:13" ht="171.75" customHeight="1" x14ac:dyDescent="0.25">
      <c r="A287" s="53"/>
      <c r="B287" s="90" t="s">
        <v>41</v>
      </c>
      <c r="C287" s="102">
        <f t="shared" ref="C287:E287" si="94">C289+C290</f>
        <v>1034600</v>
      </c>
      <c r="D287" s="102">
        <f>D289+D290</f>
        <v>980464.5</v>
      </c>
      <c r="E287" s="102">
        <f t="shared" si="94"/>
        <v>980464.5</v>
      </c>
      <c r="F287" s="112">
        <f t="shared" si="65"/>
        <v>94.767494683935809</v>
      </c>
      <c r="G287" s="111" t="s">
        <v>120</v>
      </c>
      <c r="H287" s="85"/>
      <c r="K287" s="86"/>
    </row>
    <row r="288" spans="1:13" ht="15.75" x14ac:dyDescent="0.25">
      <c r="A288" s="53"/>
      <c r="B288" s="108" t="s">
        <v>8</v>
      </c>
      <c r="C288" s="112"/>
      <c r="D288" s="87"/>
      <c r="E288" s="94"/>
      <c r="F288" s="112"/>
      <c r="G288" s="112"/>
      <c r="H288" s="85"/>
      <c r="K288" s="86"/>
    </row>
    <row r="289" spans="1:14" ht="15.75" x14ac:dyDescent="0.25">
      <c r="A289" s="53"/>
      <c r="B289" s="108" t="s">
        <v>9</v>
      </c>
      <c r="C289" s="112"/>
      <c r="D289" s="87"/>
      <c r="E289" s="94"/>
      <c r="F289" s="112"/>
      <c r="G289" s="112"/>
      <c r="H289" s="85"/>
      <c r="K289" s="86"/>
    </row>
    <row r="290" spans="1:14" ht="17.45" customHeight="1" x14ac:dyDescent="0.25">
      <c r="A290" s="51"/>
      <c r="B290" s="108" t="s">
        <v>88</v>
      </c>
      <c r="C290" s="112">
        <v>1034600</v>
      </c>
      <c r="D290" s="87">
        <v>980464.5</v>
      </c>
      <c r="E290" s="107">
        <v>980464.5</v>
      </c>
      <c r="F290" s="112">
        <f t="shared" si="65"/>
        <v>94.767494683935809</v>
      </c>
      <c r="G290" s="112"/>
      <c r="H290" s="85"/>
      <c r="K290" s="86"/>
    </row>
    <row r="291" spans="1:14" ht="65.25" customHeight="1" x14ac:dyDescent="0.25">
      <c r="A291" s="51"/>
      <c r="B291" s="90" t="s">
        <v>42</v>
      </c>
      <c r="C291" s="102">
        <f t="shared" ref="C291:E291" si="95">C293+C294</f>
        <v>3126000</v>
      </c>
      <c r="D291" s="102">
        <f t="shared" si="95"/>
        <v>3000000</v>
      </c>
      <c r="E291" s="102">
        <f t="shared" si="95"/>
        <v>3000000</v>
      </c>
      <c r="F291" s="112">
        <f t="shared" si="65"/>
        <v>95.969289827255281</v>
      </c>
      <c r="G291" s="111" t="s">
        <v>92</v>
      </c>
      <c r="H291" s="85"/>
      <c r="K291" s="86"/>
    </row>
    <row r="292" spans="1:14" ht="15.75" x14ac:dyDescent="0.25">
      <c r="A292" s="53"/>
      <c r="B292" s="108" t="s">
        <v>8</v>
      </c>
      <c r="C292" s="112"/>
      <c r="D292" s="87"/>
      <c r="E292" s="94"/>
      <c r="F292" s="112"/>
      <c r="G292" s="112"/>
      <c r="H292" s="85"/>
      <c r="K292" s="86"/>
    </row>
    <row r="293" spans="1:14" ht="15.75" x14ac:dyDescent="0.25">
      <c r="A293" s="53"/>
      <c r="B293" s="108" t="s">
        <v>9</v>
      </c>
      <c r="C293" s="112"/>
      <c r="D293" s="87"/>
      <c r="E293" s="94"/>
      <c r="F293" s="112"/>
      <c r="G293" s="112"/>
      <c r="H293" s="85"/>
      <c r="K293" s="86"/>
    </row>
    <row r="294" spans="1:14" ht="15.75" x14ac:dyDescent="0.25">
      <c r="A294" s="53"/>
      <c r="B294" s="108" t="s">
        <v>88</v>
      </c>
      <c r="C294" s="112">
        <v>3126000</v>
      </c>
      <c r="D294" s="87">
        <v>3000000</v>
      </c>
      <c r="E294" s="107">
        <v>3000000</v>
      </c>
      <c r="F294" s="112">
        <f t="shared" ref="F294:F311" si="96">E294/C294*100</f>
        <v>95.969289827255281</v>
      </c>
      <c r="G294" s="112"/>
      <c r="H294" s="85"/>
      <c r="K294" s="86"/>
    </row>
    <row r="295" spans="1:14" ht="173.25" x14ac:dyDescent="0.25">
      <c r="A295" s="53"/>
      <c r="B295" s="90" t="s">
        <v>43</v>
      </c>
      <c r="C295" s="102">
        <f t="shared" ref="C295:E295" si="97">C297+C298</f>
        <v>66600</v>
      </c>
      <c r="D295" s="102">
        <f t="shared" si="97"/>
        <v>63798</v>
      </c>
      <c r="E295" s="102">
        <f t="shared" si="97"/>
        <v>63798</v>
      </c>
      <c r="F295" s="112">
        <f t="shared" si="96"/>
        <v>95.792792792792795</v>
      </c>
      <c r="G295" s="111" t="s">
        <v>99</v>
      </c>
      <c r="H295" s="85"/>
      <c r="K295" s="86"/>
    </row>
    <row r="296" spans="1:14" ht="15.75" x14ac:dyDescent="0.25">
      <c r="A296" s="53"/>
      <c r="B296" s="108" t="s">
        <v>8</v>
      </c>
      <c r="C296" s="112"/>
      <c r="D296" s="87"/>
      <c r="E296" s="94"/>
      <c r="F296" s="112"/>
      <c r="G296" s="112"/>
      <c r="H296" s="85"/>
      <c r="K296" s="86"/>
    </row>
    <row r="297" spans="1:14" ht="15.75" x14ac:dyDescent="0.25">
      <c r="A297" s="53"/>
      <c r="B297" s="108" t="s">
        <v>9</v>
      </c>
      <c r="C297" s="112"/>
      <c r="D297" s="87"/>
      <c r="E297" s="94"/>
      <c r="F297" s="112"/>
      <c r="G297" s="112"/>
      <c r="H297" s="85"/>
      <c r="K297" s="86"/>
    </row>
    <row r="298" spans="1:14" ht="15.75" x14ac:dyDescent="0.25">
      <c r="A298" s="53"/>
      <c r="B298" s="108" t="s">
        <v>89</v>
      </c>
      <c r="C298" s="112">
        <v>66600</v>
      </c>
      <c r="D298" s="87">
        <v>63798</v>
      </c>
      <c r="E298" s="107">
        <v>63798</v>
      </c>
      <c r="F298" s="112">
        <f t="shared" si="96"/>
        <v>95.792792792792795</v>
      </c>
      <c r="G298" s="112"/>
      <c r="H298" s="85"/>
      <c r="K298" s="86"/>
    </row>
    <row r="299" spans="1:14" ht="98.25" customHeight="1" x14ac:dyDescent="0.25">
      <c r="A299" s="53"/>
      <c r="B299" s="95" t="s">
        <v>44</v>
      </c>
      <c r="C299" s="112">
        <f t="shared" ref="C299:E299" si="98">C301+C302</f>
        <v>11363800</v>
      </c>
      <c r="D299" s="112">
        <f t="shared" si="98"/>
        <v>7913089.1299999999</v>
      </c>
      <c r="E299" s="112">
        <f t="shared" si="98"/>
        <v>7913089.1299999999</v>
      </c>
      <c r="F299" s="112">
        <f t="shared" si="96"/>
        <v>69.634181611784783</v>
      </c>
      <c r="G299" s="111" t="s">
        <v>98</v>
      </c>
      <c r="H299" s="85"/>
      <c r="K299" s="86"/>
    </row>
    <row r="300" spans="1:14" ht="15.75" x14ac:dyDescent="0.25">
      <c r="A300" s="53"/>
      <c r="B300" s="108" t="s">
        <v>8</v>
      </c>
      <c r="C300" s="112"/>
      <c r="D300" s="87"/>
      <c r="E300" s="94"/>
      <c r="F300" s="112"/>
      <c r="G300" s="112"/>
      <c r="H300" s="85"/>
      <c r="K300" s="86"/>
    </row>
    <row r="301" spans="1:14" ht="15.75" x14ac:dyDescent="0.25">
      <c r="A301" s="53"/>
      <c r="B301" s="108" t="s">
        <v>13</v>
      </c>
      <c r="C301" s="112"/>
      <c r="D301" s="87"/>
      <c r="E301" s="94"/>
      <c r="F301" s="112"/>
      <c r="G301" s="112"/>
      <c r="H301" s="85"/>
      <c r="K301" s="86"/>
    </row>
    <row r="302" spans="1:14" ht="15.75" x14ac:dyDescent="0.25">
      <c r="A302" s="53"/>
      <c r="B302" s="108" t="s">
        <v>11</v>
      </c>
      <c r="C302" s="112">
        <v>11363800</v>
      </c>
      <c r="D302" s="87">
        <f>7913089.13</f>
        <v>7913089.1299999999</v>
      </c>
      <c r="E302" s="107">
        <v>7913089.1299999999</v>
      </c>
      <c r="F302" s="112">
        <f t="shared" si="96"/>
        <v>69.634181611784783</v>
      </c>
      <c r="G302" s="112"/>
      <c r="H302" s="85"/>
      <c r="K302" s="86"/>
      <c r="M302" s="81"/>
      <c r="N302" s="86"/>
    </row>
    <row r="303" spans="1:14" ht="95.25" customHeight="1" x14ac:dyDescent="0.25">
      <c r="A303" s="53"/>
      <c r="B303" s="95" t="s">
        <v>60</v>
      </c>
      <c r="C303" s="112">
        <f>C305+C306</f>
        <v>169669465.96000001</v>
      </c>
      <c r="D303" s="112">
        <f t="shared" ref="D303:E303" si="99">D305+D306</f>
        <v>169669465.96000001</v>
      </c>
      <c r="E303" s="112">
        <f t="shared" si="99"/>
        <v>169669465.96000001</v>
      </c>
      <c r="F303" s="112">
        <f t="shared" si="96"/>
        <v>100</v>
      </c>
      <c r="G303" s="111" t="s">
        <v>96</v>
      </c>
      <c r="H303" s="85"/>
      <c r="K303" s="86"/>
    </row>
    <row r="304" spans="1:14" ht="15.75" x14ac:dyDescent="0.25">
      <c r="A304" s="53"/>
      <c r="B304" s="108" t="s">
        <v>8</v>
      </c>
      <c r="C304" s="112"/>
      <c r="D304" s="87"/>
      <c r="E304" s="94"/>
      <c r="F304" s="112"/>
      <c r="G304" s="112"/>
      <c r="H304" s="85"/>
      <c r="K304" s="86"/>
    </row>
    <row r="305" spans="1:13" ht="15.75" x14ac:dyDescent="0.25">
      <c r="A305" s="53"/>
      <c r="B305" s="108" t="s">
        <v>13</v>
      </c>
      <c r="C305" s="112">
        <v>14505446.550000001</v>
      </c>
      <c r="D305" s="87">
        <v>14505446.550000001</v>
      </c>
      <c r="E305" s="75">
        <v>14505446.550000001</v>
      </c>
      <c r="F305" s="112">
        <f t="shared" si="96"/>
        <v>100</v>
      </c>
      <c r="G305" s="112"/>
      <c r="H305" s="85"/>
      <c r="K305" s="86"/>
    </row>
    <row r="306" spans="1:13" ht="27" customHeight="1" x14ac:dyDescent="0.25">
      <c r="A306" s="53"/>
      <c r="B306" s="108" t="s">
        <v>11</v>
      </c>
      <c r="C306" s="112">
        <v>155164019.41</v>
      </c>
      <c r="D306" s="87">
        <v>155164019.41</v>
      </c>
      <c r="E306" s="107">
        <v>155164019.41</v>
      </c>
      <c r="F306" s="112">
        <f t="shared" si="96"/>
        <v>100</v>
      </c>
      <c r="G306" s="112"/>
      <c r="H306" s="85"/>
      <c r="I306" s="21"/>
      <c r="K306" s="86"/>
    </row>
    <row r="307" spans="1:13" ht="90.75" customHeight="1" x14ac:dyDescent="0.25">
      <c r="A307" s="53"/>
      <c r="B307" s="95" t="s">
        <v>60</v>
      </c>
      <c r="C307" s="112">
        <f>C309+C310</f>
        <v>89662617</v>
      </c>
      <c r="D307" s="112">
        <f t="shared" ref="D307:E307" si="100">D309+D310</f>
        <v>89661527</v>
      </c>
      <c r="E307" s="112">
        <f t="shared" si="100"/>
        <v>89661527</v>
      </c>
      <c r="F307" s="112">
        <f t="shared" si="96"/>
        <v>99.998784331713182</v>
      </c>
      <c r="G307" s="111" t="s">
        <v>95</v>
      </c>
      <c r="H307" s="85"/>
      <c r="I307" s="21"/>
      <c r="K307" s="86"/>
    </row>
    <row r="308" spans="1:13" ht="23.25" customHeight="1" x14ac:dyDescent="0.25">
      <c r="A308" s="53"/>
      <c r="B308" s="108" t="s">
        <v>8</v>
      </c>
      <c r="C308" s="112"/>
      <c r="D308" s="87"/>
      <c r="E308" s="107"/>
      <c r="F308" s="112"/>
      <c r="G308" s="112"/>
      <c r="H308" s="85"/>
      <c r="I308" s="21"/>
      <c r="K308" s="86"/>
    </row>
    <row r="309" spans="1:13" ht="27" customHeight="1" x14ac:dyDescent="0.25">
      <c r="A309" s="53"/>
      <c r="B309" s="108" t="s">
        <v>13</v>
      </c>
      <c r="C309" s="112"/>
      <c r="D309" s="87"/>
      <c r="E309" s="107"/>
      <c r="F309" s="112"/>
      <c r="G309" s="112"/>
      <c r="H309" s="85"/>
      <c r="I309" s="21"/>
      <c r="K309" s="86"/>
    </row>
    <row r="310" spans="1:13" ht="27" customHeight="1" x14ac:dyDescent="0.25">
      <c r="A310" s="53"/>
      <c r="B310" s="108" t="s">
        <v>11</v>
      </c>
      <c r="C310" s="112">
        <v>89662617</v>
      </c>
      <c r="D310" s="87">
        <v>89661527</v>
      </c>
      <c r="E310" s="107">
        <v>89661527</v>
      </c>
      <c r="F310" s="112">
        <f t="shared" si="96"/>
        <v>99.998784331713182</v>
      </c>
      <c r="G310" s="112"/>
      <c r="H310" s="85"/>
      <c r="I310" s="21"/>
      <c r="K310" s="86"/>
    </row>
    <row r="311" spans="1:13" ht="47.25" x14ac:dyDescent="0.25">
      <c r="A311" s="53"/>
      <c r="B311" s="95" t="s">
        <v>45</v>
      </c>
      <c r="C311" s="112">
        <f t="shared" ref="C311:E311" si="101">C313+C314</f>
        <v>457000</v>
      </c>
      <c r="D311" s="112">
        <f t="shared" si="101"/>
        <v>457000</v>
      </c>
      <c r="E311" s="112">
        <f t="shared" si="101"/>
        <v>457000</v>
      </c>
      <c r="F311" s="112">
        <f t="shared" si="96"/>
        <v>100</v>
      </c>
      <c r="G311" s="111" t="s">
        <v>100</v>
      </c>
      <c r="H311" s="85"/>
      <c r="K311" s="86"/>
    </row>
    <row r="312" spans="1:13" ht="15.75" x14ac:dyDescent="0.25">
      <c r="A312" s="53"/>
      <c r="B312" s="108" t="s">
        <v>8</v>
      </c>
      <c r="C312" s="112"/>
      <c r="D312" s="87"/>
      <c r="E312" s="94"/>
      <c r="F312" s="112"/>
      <c r="G312" s="112"/>
      <c r="H312" s="85"/>
      <c r="K312" s="86"/>
    </row>
    <row r="313" spans="1:13" ht="15.75" x14ac:dyDescent="0.25">
      <c r="A313" s="53"/>
      <c r="B313" s="108" t="s">
        <v>9</v>
      </c>
      <c r="C313" s="112"/>
      <c r="D313" s="87"/>
      <c r="E313" s="94"/>
      <c r="F313" s="112"/>
      <c r="G313" s="112"/>
      <c r="H313" s="85"/>
      <c r="K313" s="86"/>
    </row>
    <row r="314" spans="1:13" ht="15.75" x14ac:dyDescent="0.25">
      <c r="A314" s="51"/>
      <c r="B314" s="108" t="s">
        <v>11</v>
      </c>
      <c r="C314" s="112">
        <v>457000</v>
      </c>
      <c r="D314" s="87">
        <v>457000</v>
      </c>
      <c r="E314" s="107">
        <v>457000</v>
      </c>
      <c r="F314" s="112">
        <f t="shared" ref="F314:F335" si="102">E314/C314*100</f>
        <v>100</v>
      </c>
      <c r="G314" s="112"/>
      <c r="H314" s="85"/>
      <c r="K314" s="86"/>
    </row>
    <row r="315" spans="1:13" ht="101.25" customHeight="1" x14ac:dyDescent="0.25">
      <c r="A315" s="53"/>
      <c r="B315" s="43" t="s">
        <v>51</v>
      </c>
      <c r="C315" s="112">
        <f t="shared" ref="C315:E315" si="103">C317+C318</f>
        <v>198051</v>
      </c>
      <c r="D315" s="112">
        <f t="shared" si="103"/>
        <v>104052</v>
      </c>
      <c r="E315" s="112">
        <f t="shared" si="103"/>
        <v>104052</v>
      </c>
      <c r="F315" s="112">
        <f t="shared" si="102"/>
        <v>52.537982640834933</v>
      </c>
      <c r="G315" s="111" t="s">
        <v>98</v>
      </c>
      <c r="H315" s="85"/>
      <c r="K315" s="86"/>
      <c r="M315" s="86"/>
    </row>
    <row r="316" spans="1:13" ht="15.75" x14ac:dyDescent="0.25">
      <c r="A316" s="53"/>
      <c r="B316" s="108" t="s">
        <v>8</v>
      </c>
      <c r="C316" s="112"/>
      <c r="D316" s="87"/>
      <c r="E316" s="94"/>
      <c r="F316" s="112"/>
      <c r="G316" s="112"/>
      <c r="H316" s="85"/>
      <c r="K316" s="86"/>
    </row>
    <row r="317" spans="1:13" ht="15.75" x14ac:dyDescent="0.25">
      <c r="A317" s="53"/>
      <c r="B317" s="108" t="s">
        <v>9</v>
      </c>
      <c r="C317" s="112"/>
      <c r="D317" s="87"/>
      <c r="E317" s="94"/>
      <c r="F317" s="112"/>
      <c r="G317" s="112"/>
      <c r="H317" s="85"/>
      <c r="K317" s="86"/>
    </row>
    <row r="318" spans="1:13" ht="15.75" x14ac:dyDescent="0.25">
      <c r="A318" s="51"/>
      <c r="B318" s="108" t="s">
        <v>11</v>
      </c>
      <c r="C318" s="112">
        <v>198051</v>
      </c>
      <c r="D318" s="87">
        <v>104052</v>
      </c>
      <c r="E318" s="107">
        <v>104052</v>
      </c>
      <c r="F318" s="112">
        <f t="shared" si="102"/>
        <v>52.537982640834933</v>
      </c>
      <c r="G318" s="112"/>
      <c r="H318" s="85"/>
      <c r="K318" s="86"/>
    </row>
    <row r="319" spans="1:13" ht="79.5" customHeight="1" x14ac:dyDescent="0.25">
      <c r="A319" s="53"/>
      <c r="B319" s="95" t="s">
        <v>52</v>
      </c>
      <c r="C319" s="112">
        <f t="shared" ref="C319:E319" si="104">C321+C322</f>
        <v>149100</v>
      </c>
      <c r="D319" s="112">
        <f t="shared" si="104"/>
        <v>149053.35999999999</v>
      </c>
      <c r="E319" s="112">
        <f t="shared" si="104"/>
        <v>149053.35999999999</v>
      </c>
      <c r="F319" s="112">
        <f t="shared" si="102"/>
        <v>99.968718980549951</v>
      </c>
      <c r="G319" s="111" t="s">
        <v>98</v>
      </c>
      <c r="H319" s="85"/>
      <c r="K319" s="86"/>
    </row>
    <row r="320" spans="1:13" ht="15.75" x14ac:dyDescent="0.25">
      <c r="A320" s="53"/>
      <c r="B320" s="108" t="s">
        <v>8</v>
      </c>
      <c r="C320" s="112"/>
      <c r="D320" s="87"/>
      <c r="E320" s="94"/>
      <c r="F320" s="112"/>
      <c r="G320" s="112"/>
      <c r="H320" s="85"/>
      <c r="K320" s="86"/>
    </row>
    <row r="321" spans="1:11" ht="15.75" x14ac:dyDescent="0.25">
      <c r="A321" s="53"/>
      <c r="B321" s="108" t="s">
        <v>9</v>
      </c>
      <c r="C321" s="112"/>
      <c r="D321" s="87"/>
      <c r="E321" s="94"/>
      <c r="F321" s="112"/>
      <c r="G321" s="112"/>
      <c r="H321" s="85"/>
      <c r="K321" s="86"/>
    </row>
    <row r="322" spans="1:11" ht="15.75" x14ac:dyDescent="0.25">
      <c r="A322" s="53"/>
      <c r="B322" s="108" t="s">
        <v>91</v>
      </c>
      <c r="C322" s="112">
        <v>149100</v>
      </c>
      <c r="D322" s="87">
        <v>149053.35999999999</v>
      </c>
      <c r="E322" s="94">
        <v>149053.35999999999</v>
      </c>
      <c r="F322" s="112">
        <f t="shared" ref="F322" si="105">E322/C322*100</f>
        <v>99.968718980549951</v>
      </c>
      <c r="G322" s="112"/>
      <c r="H322" s="85"/>
      <c r="K322" s="86"/>
    </row>
    <row r="323" spans="1:11" ht="85.5" customHeight="1" x14ac:dyDescent="0.25">
      <c r="A323" s="53"/>
      <c r="B323" s="95" t="s">
        <v>64</v>
      </c>
      <c r="C323" s="112">
        <f>C325+C326</f>
        <v>23288596.079999998</v>
      </c>
      <c r="D323" s="112">
        <f t="shared" ref="D323:E323" si="106">D325+D326</f>
        <v>23288596.079999998</v>
      </c>
      <c r="E323" s="112">
        <f t="shared" si="106"/>
        <v>23288596.079999998</v>
      </c>
      <c r="F323" s="112">
        <f t="shared" si="102"/>
        <v>100</v>
      </c>
      <c r="G323" s="111" t="s">
        <v>96</v>
      </c>
      <c r="H323" s="85"/>
      <c r="K323" s="86"/>
    </row>
    <row r="324" spans="1:11" ht="15.75" x14ac:dyDescent="0.25">
      <c r="A324" s="53"/>
      <c r="B324" s="108" t="s">
        <v>8</v>
      </c>
      <c r="C324" s="112"/>
      <c r="D324" s="87"/>
      <c r="E324" s="107"/>
      <c r="F324" s="112"/>
      <c r="G324" s="112"/>
      <c r="H324" s="85"/>
      <c r="K324" s="86"/>
    </row>
    <row r="325" spans="1:11" ht="15.75" x14ac:dyDescent="0.25">
      <c r="A325" s="53"/>
      <c r="B325" s="108" t="s">
        <v>9</v>
      </c>
      <c r="C325" s="112"/>
      <c r="D325" s="87"/>
      <c r="E325" s="107"/>
      <c r="F325" s="112"/>
      <c r="G325" s="112"/>
      <c r="H325" s="85"/>
      <c r="K325" s="86"/>
    </row>
    <row r="326" spans="1:11" ht="15.75" x14ac:dyDescent="0.25">
      <c r="A326" s="53"/>
      <c r="B326" s="108" t="s">
        <v>91</v>
      </c>
      <c r="C326" s="112">
        <v>23288596.079999998</v>
      </c>
      <c r="D326" s="87">
        <v>23288596.079999998</v>
      </c>
      <c r="E326" s="107">
        <v>23288596.079999998</v>
      </c>
      <c r="F326" s="112">
        <f t="shared" si="102"/>
        <v>100</v>
      </c>
      <c r="G326" s="112"/>
      <c r="H326" s="85"/>
      <c r="K326" s="86"/>
    </row>
    <row r="327" spans="1:11" ht="78.75" x14ac:dyDescent="0.25">
      <c r="A327" s="53"/>
      <c r="B327" s="95" t="s">
        <v>64</v>
      </c>
      <c r="C327" s="100">
        <f t="shared" ref="C327:E327" si="107">C329+C330</f>
        <v>175217226.34</v>
      </c>
      <c r="D327" s="100">
        <f t="shared" si="107"/>
        <v>167725349.74000001</v>
      </c>
      <c r="E327" s="100">
        <f t="shared" si="107"/>
        <v>167725349.74000001</v>
      </c>
      <c r="F327" s="112">
        <f t="shared" si="102"/>
        <v>95.724235135726659</v>
      </c>
      <c r="G327" s="111" t="s">
        <v>95</v>
      </c>
      <c r="H327" s="85"/>
      <c r="K327" s="86"/>
    </row>
    <row r="328" spans="1:11" ht="15.75" x14ac:dyDescent="0.25">
      <c r="A328" s="53"/>
      <c r="B328" s="108" t="s">
        <v>8</v>
      </c>
      <c r="C328" s="112"/>
      <c r="D328" s="87"/>
      <c r="E328" s="107"/>
      <c r="F328" s="112"/>
      <c r="G328" s="112"/>
      <c r="H328" s="85"/>
      <c r="K328" s="86"/>
    </row>
    <row r="329" spans="1:11" ht="15.75" x14ac:dyDescent="0.25">
      <c r="A329" s="53"/>
      <c r="B329" s="108" t="s">
        <v>9</v>
      </c>
      <c r="C329" s="112"/>
      <c r="D329" s="87"/>
      <c r="E329" s="107"/>
      <c r="F329" s="112"/>
      <c r="G329" s="112"/>
      <c r="H329" s="85"/>
      <c r="K329" s="86"/>
    </row>
    <row r="330" spans="1:11" ht="15.75" x14ac:dyDescent="0.25">
      <c r="A330" s="53"/>
      <c r="B330" s="108" t="s">
        <v>91</v>
      </c>
      <c r="C330" s="112">
        <v>175217226.34</v>
      </c>
      <c r="D330" s="87">
        <v>167725349.74000001</v>
      </c>
      <c r="E330" s="107">
        <v>167725349.74000001</v>
      </c>
      <c r="F330" s="112">
        <f t="shared" si="102"/>
        <v>95.724235135726659</v>
      </c>
      <c r="G330" s="112"/>
      <c r="H330" s="85"/>
      <c r="K330" s="86"/>
    </row>
    <row r="331" spans="1:11" ht="149.25" customHeight="1" x14ac:dyDescent="0.25">
      <c r="A331" s="53"/>
      <c r="B331" s="108" t="s">
        <v>133</v>
      </c>
      <c r="C331" s="112">
        <f>C333</f>
        <v>814242.38</v>
      </c>
      <c r="D331" s="112">
        <f t="shared" ref="D331:E331" si="108">D333</f>
        <v>814242.38</v>
      </c>
      <c r="E331" s="112">
        <f t="shared" si="108"/>
        <v>814242.38</v>
      </c>
      <c r="F331" s="112">
        <f t="shared" si="102"/>
        <v>100</v>
      </c>
      <c r="G331" s="111" t="s">
        <v>99</v>
      </c>
      <c r="H331" s="85"/>
      <c r="K331" s="86"/>
    </row>
    <row r="332" spans="1:11" ht="15.75" x14ac:dyDescent="0.25">
      <c r="A332" s="53"/>
      <c r="B332" s="108" t="s">
        <v>8</v>
      </c>
      <c r="C332" s="112"/>
      <c r="D332" s="87"/>
      <c r="E332" s="107"/>
      <c r="F332" s="112"/>
      <c r="G332" s="112"/>
      <c r="H332" s="85"/>
      <c r="K332" s="86"/>
    </row>
    <row r="333" spans="1:11" ht="15.75" x14ac:dyDescent="0.25">
      <c r="A333" s="53"/>
      <c r="B333" s="108" t="s">
        <v>11</v>
      </c>
      <c r="C333" s="112">
        <v>814242.38</v>
      </c>
      <c r="D333" s="87">
        <v>814242.38</v>
      </c>
      <c r="E333" s="107">
        <v>814242.38</v>
      </c>
      <c r="F333" s="112">
        <f t="shared" si="102"/>
        <v>100</v>
      </c>
      <c r="G333" s="112"/>
      <c r="H333" s="85"/>
      <c r="K333" s="86"/>
    </row>
    <row r="334" spans="1:11" ht="21" customHeight="1" x14ac:dyDescent="0.25">
      <c r="A334" s="51" t="s">
        <v>127</v>
      </c>
      <c r="B334" s="91" t="s">
        <v>23</v>
      </c>
      <c r="C334" s="77">
        <f>C335+C339</f>
        <v>2935357.01</v>
      </c>
      <c r="D334" s="77">
        <f t="shared" ref="D334:E334" si="109">D335+D339</f>
        <v>2935357.01</v>
      </c>
      <c r="E334" s="77">
        <f t="shared" si="109"/>
        <v>2935357.01</v>
      </c>
      <c r="F334" s="109">
        <f t="shared" si="102"/>
        <v>100</v>
      </c>
      <c r="G334" s="77"/>
      <c r="H334" s="85"/>
      <c r="K334" s="86"/>
    </row>
    <row r="335" spans="1:11" ht="63" x14ac:dyDescent="0.25">
      <c r="A335" s="53"/>
      <c r="B335" s="108" t="s">
        <v>46</v>
      </c>
      <c r="C335" s="112">
        <f t="shared" ref="C335:E335" si="110">C337+C338</f>
        <v>2773840</v>
      </c>
      <c r="D335" s="112">
        <f t="shared" si="110"/>
        <v>2773840</v>
      </c>
      <c r="E335" s="112">
        <f t="shared" si="110"/>
        <v>2773840</v>
      </c>
      <c r="F335" s="112">
        <f t="shared" si="102"/>
        <v>100</v>
      </c>
      <c r="G335" s="111" t="s">
        <v>101</v>
      </c>
      <c r="H335" s="85"/>
      <c r="K335" s="86"/>
    </row>
    <row r="336" spans="1:11" ht="15.75" x14ac:dyDescent="0.25">
      <c r="A336" s="53"/>
      <c r="B336" s="108" t="s">
        <v>8</v>
      </c>
      <c r="C336" s="109"/>
      <c r="D336" s="76"/>
      <c r="E336" s="94"/>
      <c r="F336" s="109"/>
      <c r="G336" s="112"/>
      <c r="H336" s="85"/>
      <c r="K336" s="86"/>
    </row>
    <row r="337" spans="1:13" ht="15.75" x14ac:dyDescent="0.25">
      <c r="A337" s="53"/>
      <c r="B337" s="108" t="s">
        <v>9</v>
      </c>
      <c r="C337" s="109"/>
      <c r="D337" s="76"/>
      <c r="E337" s="94"/>
      <c r="F337" s="109"/>
      <c r="G337" s="112"/>
      <c r="H337" s="85"/>
      <c r="K337" s="86"/>
    </row>
    <row r="338" spans="1:13" ht="18" customHeight="1" x14ac:dyDescent="0.25">
      <c r="A338" s="53"/>
      <c r="B338" s="108" t="s">
        <v>11</v>
      </c>
      <c r="C338" s="112">
        <v>2773840</v>
      </c>
      <c r="D338" s="87">
        <v>2773840</v>
      </c>
      <c r="E338" s="94">
        <v>2773840</v>
      </c>
      <c r="F338" s="112">
        <f t="shared" ref="F338:F339" si="111">E338/C338*100</f>
        <v>100</v>
      </c>
      <c r="G338" s="112"/>
      <c r="H338" s="85"/>
      <c r="K338" s="86"/>
    </row>
    <row r="339" spans="1:13" ht="84.75" customHeight="1" x14ac:dyDescent="0.25">
      <c r="A339" s="53"/>
      <c r="B339" s="93" t="s">
        <v>129</v>
      </c>
      <c r="C339" s="112">
        <f>C341</f>
        <v>161517.01</v>
      </c>
      <c r="D339" s="112">
        <f t="shared" ref="D339:E339" si="112">D341</f>
        <v>161517.01</v>
      </c>
      <c r="E339" s="112">
        <f t="shared" si="112"/>
        <v>161517.01</v>
      </c>
      <c r="F339" s="112">
        <f t="shared" si="111"/>
        <v>100</v>
      </c>
      <c r="G339" s="111" t="s">
        <v>101</v>
      </c>
      <c r="H339" s="85"/>
      <c r="K339" s="86"/>
    </row>
    <row r="340" spans="1:13" ht="18" customHeight="1" x14ac:dyDescent="0.25">
      <c r="A340" s="53"/>
      <c r="B340" s="93" t="s">
        <v>8</v>
      </c>
      <c r="C340" s="112"/>
      <c r="D340" s="87"/>
      <c r="E340" s="94"/>
      <c r="F340" s="109"/>
      <c r="G340" s="112"/>
      <c r="H340" s="85"/>
      <c r="K340" s="86"/>
    </row>
    <row r="341" spans="1:13" ht="18" customHeight="1" x14ac:dyDescent="0.25">
      <c r="A341" s="53"/>
      <c r="B341" s="93" t="s">
        <v>131</v>
      </c>
      <c r="C341" s="112">
        <v>161517.01</v>
      </c>
      <c r="D341" s="87">
        <v>161517.01</v>
      </c>
      <c r="E341" s="94">
        <v>161517.01</v>
      </c>
      <c r="F341" s="112">
        <f t="shared" ref="F341" si="113">E341/C341*100</f>
        <v>100</v>
      </c>
      <c r="G341" s="112"/>
      <c r="H341" s="85"/>
      <c r="K341" s="86"/>
    </row>
    <row r="342" spans="1:13" ht="18" customHeight="1" x14ac:dyDescent="0.25">
      <c r="A342" s="53"/>
      <c r="B342" s="93" t="s">
        <v>10</v>
      </c>
      <c r="C342" s="112"/>
      <c r="D342" s="87"/>
      <c r="E342" s="94"/>
      <c r="F342" s="109"/>
      <c r="G342" s="112"/>
      <c r="H342" s="85"/>
      <c r="K342" s="86"/>
    </row>
    <row r="343" spans="1:13" ht="15.75" x14ac:dyDescent="0.25">
      <c r="A343" s="53"/>
      <c r="B343" s="88" t="s">
        <v>22</v>
      </c>
      <c r="C343" s="8">
        <f>C6+C35+C40+C90++C148+C237+C278+C334</f>
        <v>9734516604.8900013</v>
      </c>
      <c r="D343" s="8">
        <f>D6+D35+D40+D90++D148+D237+D278+D334</f>
        <v>9434831715.0300026</v>
      </c>
      <c r="E343" s="8">
        <f>E6+E35+E40+E90++E148+E237+E278+E334</f>
        <v>9179883476.5500031</v>
      </c>
      <c r="F343" s="109">
        <f t="shared" ref="F343" si="114">E343/C343*100</f>
        <v>94.30240708551068</v>
      </c>
      <c r="G343" s="8"/>
      <c r="H343" s="85"/>
      <c r="I343" s="86"/>
      <c r="J343" s="35">
        <v>8825405539.0300007</v>
      </c>
      <c r="L343" s="86"/>
      <c r="M343" s="86"/>
    </row>
    <row r="344" spans="1:13" ht="15.75" x14ac:dyDescent="0.25">
      <c r="A344" s="53"/>
      <c r="B344" s="92"/>
      <c r="C344" s="8"/>
      <c r="D344" s="80"/>
      <c r="E344" s="8"/>
      <c r="F344" s="109"/>
      <c r="G344" s="109"/>
      <c r="H344" s="85"/>
      <c r="I344" s="86"/>
      <c r="J344" s="41"/>
      <c r="L344" s="86"/>
    </row>
    <row r="345" spans="1:13" ht="15.75" x14ac:dyDescent="0.25">
      <c r="A345" s="53"/>
      <c r="B345" s="92"/>
      <c r="C345" s="8"/>
      <c r="D345" s="80"/>
      <c r="E345" s="8"/>
      <c r="F345" s="109"/>
      <c r="G345" s="109"/>
      <c r="H345" s="85"/>
      <c r="I345" s="86"/>
      <c r="J345" s="41"/>
      <c r="L345" s="86"/>
    </row>
    <row r="346" spans="1:13" ht="15.75" x14ac:dyDescent="0.25">
      <c r="A346" s="53"/>
      <c r="B346" s="89" t="s">
        <v>8</v>
      </c>
      <c r="C346" s="36"/>
      <c r="D346" s="18"/>
      <c r="E346" s="58"/>
      <c r="F346" s="109"/>
      <c r="G346" s="58"/>
      <c r="H346" s="85"/>
      <c r="I346" s="86"/>
    </row>
    <row r="347" spans="1:13" ht="15.75" x14ac:dyDescent="0.25">
      <c r="A347" s="53"/>
      <c r="B347" s="89" t="s">
        <v>9</v>
      </c>
      <c r="C347" s="110">
        <f>C9+C13+C17+C25+C33+C38+C43+C63++C72+C76+C80++C93+C112+C116+C120+C124+C146++C151+C155+C159+C163+C169+C174+C178+C182+C190+C191+C223+C240+C244+C272+C281+C285+C289+C293+C297+C301+C305+C313+C317+C321+C337+C341</f>
        <v>823093709.61999989</v>
      </c>
      <c r="D347" s="110">
        <f>D9+D13+D17+D25+D33+D38+D43+D63++D72+D76+D80++D93+D112+D116+D120+D124+D146++D151+D155+D159+D163+D169+D174+D178+D182+D190+D191+D223+D240+D244+D272+D281+D285+D289+D293+D297+D301+D305+D313+D317+D321+D337+D341</f>
        <v>823093709.61999989</v>
      </c>
      <c r="E347" s="110">
        <f>E9+E13+E17+E25+E33+E38+E43+E63++E72+E76+E80++E93+E112+E116+E120+E124+E146++E151+E155+E159+E163+E169+E174+E178+E182+E190+E191+E223+E240+E244+E272+E281+E285+E289+E293+E297+E301+E305+E313+E317+E321+E337+E341</f>
        <v>823089694.8599999</v>
      </c>
      <c r="F347" s="112">
        <f t="shared" ref="F347:F348" si="115">E347/C347*100</f>
        <v>99.999512235368456</v>
      </c>
      <c r="G347" s="105"/>
      <c r="H347" s="85"/>
      <c r="J347" s="86">
        <v>928985039.25999999</v>
      </c>
    </row>
    <row r="348" spans="1:13" ht="21.4" customHeight="1" x14ac:dyDescent="0.25">
      <c r="A348" s="51"/>
      <c r="B348" s="89" t="s">
        <v>10</v>
      </c>
      <c r="C348" s="110">
        <f>C10+C14+C18+C21+C22+C26++C30+C39+C44+C47+C64++C73+C77+C81+C85+C89+C94+C113+C117+C121+C125+C126+C127+C130+C131+C132+C139+C143+C152+C156+C160+C164+C170+C175+C179+C183++C188+C192+C196+C200+C204+C208+C212+C216+C220+C228+C232+C236+C241+C245+C249+C253+C257+C261+C265+C269+C274+C282+C286+C290+C294+C298+C302+C306+C310+C314+C318+C322++C326+C330+C338+C333+C344+C345</f>
        <v>8911422895.2699986</v>
      </c>
      <c r="D348" s="110">
        <f>D10+D14+D18+D21+D22+D26++D30+D39+D44+D47+D64++D73+D77+D81+D85+D89+D94+D113+D117+D121+D125+D126+D127+D130+D131+D132+D139+D143+D152+D156+D160+D164+D170+D175+D179+D183++D188+D192+D196+D200+D204+D208+D212+D216+D220+D228+D232+D236+D241+D245+D249+D253+D257+D261+D265+D269+D274+D282+D286+D290+D294+D298+D302+D306+D310+D314+D318+D322++D326+D330+D338+D333+D344+D345</f>
        <v>8611738005.4099979</v>
      </c>
      <c r="E348" s="110">
        <f>E10+E14+E18+E21+E22+E26++E30+E39+E44+E47+E64++E73+E77+E81+E85+E89+E94+E113+E117+E121+E125+E126+E130+E131+E132+E139+E143+E152+E156+E160+E164+E170+E175+E179+E183++E188+E192+E196+E200+E204+E208+E212+E216+E220+E228+E232+E236+E241+E245+E249+E253+E257+E261+E265+E269+E274+E282+E286+E290+E294+E298+E302+E306+E310+E314+E318+E322++E326+E330+E338+E333+E344+E345</f>
        <v>8356793781.6899996</v>
      </c>
      <c r="F348" s="112">
        <f t="shared" si="115"/>
        <v>93.776200275778791</v>
      </c>
      <c r="G348" s="105"/>
      <c r="H348" s="85"/>
      <c r="J348" s="86">
        <v>7896420499.7700005</v>
      </c>
      <c r="M348" s="86"/>
    </row>
    <row r="349" spans="1:13" ht="21.4" customHeight="1" x14ac:dyDescent="0.25">
      <c r="A349" s="51"/>
      <c r="B349" s="91"/>
      <c r="C349" s="105"/>
      <c r="D349" s="105"/>
      <c r="E349" s="105"/>
      <c r="F349" s="105"/>
      <c r="G349" s="105"/>
      <c r="H349" s="85"/>
      <c r="J349" s="86"/>
      <c r="M349" s="86"/>
    </row>
    <row r="350" spans="1:13" ht="15.75" x14ac:dyDescent="0.25">
      <c r="A350" s="14"/>
      <c r="B350" s="119"/>
      <c r="C350" s="116"/>
      <c r="D350" s="116"/>
      <c r="E350" s="116"/>
      <c r="F350" s="116"/>
      <c r="G350" s="116"/>
      <c r="H350" s="85"/>
    </row>
    <row r="351" spans="1:13" ht="16.5" customHeight="1" x14ac:dyDescent="0.25">
      <c r="A351" s="14"/>
      <c r="B351" s="119"/>
      <c r="C351" s="116"/>
      <c r="D351" s="116"/>
      <c r="E351" s="116"/>
      <c r="F351" s="116"/>
      <c r="G351" s="116"/>
      <c r="H351" s="7"/>
    </row>
    <row r="352" spans="1:13" ht="19.5" customHeight="1" x14ac:dyDescent="0.3">
      <c r="A352" s="59"/>
      <c r="B352" s="117"/>
      <c r="C352" s="118"/>
      <c r="D352" s="119"/>
      <c r="E352" s="119"/>
      <c r="F352" s="119"/>
      <c r="G352" s="119"/>
      <c r="H352" s="7"/>
    </row>
    <row r="353" spans="1:12" ht="19.5" customHeight="1" x14ac:dyDescent="0.25">
      <c r="A353" s="15"/>
      <c r="B353" s="120"/>
      <c r="C353" s="116"/>
      <c r="D353" s="116"/>
      <c r="E353" s="116"/>
      <c r="F353" s="116"/>
      <c r="G353" s="116"/>
      <c r="H353" s="85"/>
      <c r="I353" s="86"/>
    </row>
    <row r="354" spans="1:12" ht="18.75" customHeight="1" x14ac:dyDescent="0.25">
      <c r="B354" s="119"/>
      <c r="C354" s="119"/>
      <c r="D354" s="119"/>
      <c r="E354" s="119"/>
      <c r="F354" s="119"/>
      <c r="G354" s="119"/>
      <c r="H354" s="85"/>
    </row>
    <row r="355" spans="1:12" ht="25.15" customHeight="1" x14ac:dyDescent="0.25">
      <c r="B355" s="119"/>
      <c r="C355" s="119"/>
      <c r="D355" s="119"/>
      <c r="E355" s="119"/>
      <c r="F355" s="119"/>
      <c r="G355" s="119"/>
      <c r="H355" s="85"/>
    </row>
    <row r="356" spans="1:12" ht="0.75" customHeight="1" x14ac:dyDescent="0.25">
      <c r="A356" s="15"/>
      <c r="B356" s="119"/>
      <c r="C356" s="116"/>
      <c r="D356" s="119"/>
      <c r="E356" s="119"/>
      <c r="F356" s="119"/>
      <c r="G356" s="119"/>
      <c r="H356" s="85"/>
    </row>
    <row r="357" spans="1:12" ht="24" customHeight="1" x14ac:dyDescent="0.25">
      <c r="A357" s="15"/>
      <c r="B357" s="119"/>
      <c r="C357" s="116"/>
      <c r="D357" s="116"/>
      <c r="E357" s="116"/>
      <c r="F357" s="119"/>
      <c r="G357" s="119"/>
      <c r="H357" s="85"/>
    </row>
    <row r="358" spans="1:12" ht="30" customHeight="1" x14ac:dyDescent="0.25">
      <c r="B358" s="116"/>
      <c r="C358" s="121"/>
      <c r="D358" s="119"/>
      <c r="E358" s="116"/>
      <c r="F358" s="116"/>
      <c r="G358" s="116"/>
      <c r="H358" s="85"/>
    </row>
    <row r="359" spans="1:12" ht="15.75" x14ac:dyDescent="0.25">
      <c r="B359" s="119"/>
      <c r="C359" s="116"/>
      <c r="D359" s="119"/>
      <c r="E359" s="119"/>
      <c r="F359" s="119"/>
      <c r="G359" s="119"/>
    </row>
    <row r="360" spans="1:12" ht="15.75" x14ac:dyDescent="0.25">
      <c r="B360" s="119"/>
      <c r="C360" s="122"/>
      <c r="D360" s="116"/>
      <c r="E360" s="116"/>
      <c r="F360" s="116"/>
      <c r="G360" s="119"/>
      <c r="L360" s="86"/>
    </row>
    <row r="361" spans="1:12" ht="15.75" x14ac:dyDescent="0.25">
      <c r="B361" s="119"/>
      <c r="C361" s="116"/>
      <c r="D361" s="119"/>
      <c r="E361" s="116"/>
      <c r="F361" s="116"/>
      <c r="G361" s="119"/>
    </row>
    <row r="362" spans="1:12" ht="15.75" x14ac:dyDescent="0.25">
      <c r="B362" s="119"/>
      <c r="C362" s="116"/>
      <c r="D362" s="119"/>
      <c r="E362" s="119"/>
      <c r="F362" s="119"/>
      <c r="G362" s="119"/>
    </row>
    <row r="363" spans="1:12" ht="15.75" x14ac:dyDescent="0.25">
      <c r="B363" s="119"/>
      <c r="C363" s="116"/>
      <c r="D363" s="119"/>
      <c r="E363" s="119"/>
      <c r="F363" s="119"/>
      <c r="G363" s="116"/>
    </row>
    <row r="364" spans="1:12" ht="15.75" x14ac:dyDescent="0.25">
      <c r="B364" s="119"/>
      <c r="C364" s="119"/>
      <c r="D364" s="119"/>
      <c r="E364" s="119"/>
      <c r="F364" s="119"/>
      <c r="G364" s="119"/>
    </row>
    <row r="365" spans="1:12" ht="15.75" x14ac:dyDescent="0.25">
      <c r="B365" s="119"/>
      <c r="C365" s="122"/>
      <c r="D365" s="116"/>
      <c r="E365" s="119"/>
      <c r="F365" s="119"/>
      <c r="G365" s="119"/>
    </row>
    <row r="366" spans="1:12" ht="15.75" x14ac:dyDescent="0.25">
      <c r="B366" s="119"/>
      <c r="C366" s="119"/>
      <c r="D366" s="119"/>
      <c r="E366" s="119"/>
      <c r="F366" s="119"/>
      <c r="G366" s="119"/>
    </row>
    <row r="367" spans="1:12" ht="15.75" x14ac:dyDescent="0.25">
      <c r="B367" s="119"/>
      <c r="C367" s="116"/>
      <c r="D367" s="119"/>
      <c r="E367" s="116"/>
      <c r="F367" s="116"/>
      <c r="G367" s="119"/>
    </row>
    <row r="368" spans="1:12" ht="15.75" x14ac:dyDescent="0.25">
      <c r="B368" s="119"/>
      <c r="C368" s="116"/>
      <c r="D368" s="119"/>
      <c r="E368" s="119"/>
      <c r="F368" s="119"/>
      <c r="G368" s="119"/>
    </row>
    <row r="369" spans="2:7" ht="15.75" x14ac:dyDescent="0.25">
      <c r="B369" s="119"/>
      <c r="C369" s="119"/>
      <c r="D369" s="119"/>
      <c r="E369" s="119"/>
      <c r="F369" s="119"/>
      <c r="G369" s="119"/>
    </row>
    <row r="370" spans="2:7" ht="15.75" x14ac:dyDescent="0.25">
      <c r="B370" s="119"/>
      <c r="C370" s="116"/>
      <c r="D370" s="116"/>
      <c r="E370" s="119"/>
      <c r="F370" s="119"/>
      <c r="G370" s="119"/>
    </row>
    <row r="371" spans="2:7" ht="15.75" x14ac:dyDescent="0.25">
      <c r="B371" s="119"/>
      <c r="C371" s="116"/>
      <c r="D371" s="119"/>
      <c r="E371" s="119"/>
      <c r="F371" s="119"/>
      <c r="G371" s="119"/>
    </row>
    <row r="372" spans="2:7" ht="15.75" x14ac:dyDescent="0.25">
      <c r="B372" s="119"/>
      <c r="C372" s="116"/>
      <c r="D372" s="119"/>
      <c r="E372" s="119"/>
      <c r="F372" s="119"/>
      <c r="G372" s="119"/>
    </row>
    <row r="373" spans="2:7" ht="15.75" x14ac:dyDescent="0.25">
      <c r="B373" s="119"/>
      <c r="C373" s="116"/>
      <c r="D373" s="119"/>
      <c r="E373" s="119"/>
      <c r="F373" s="119"/>
      <c r="G373" s="119"/>
    </row>
    <row r="374" spans="2:7" ht="15.75" x14ac:dyDescent="0.25">
      <c r="B374" s="119"/>
      <c r="C374" s="116"/>
      <c r="D374" s="119"/>
      <c r="E374" s="119"/>
      <c r="F374" s="119"/>
      <c r="G374" s="119"/>
    </row>
    <row r="377" spans="2:7" x14ac:dyDescent="0.25">
      <c r="C377" s="38"/>
    </row>
    <row r="379" spans="2:7" x14ac:dyDescent="0.25">
      <c r="C379" s="40"/>
    </row>
    <row r="380" spans="2:7" x14ac:dyDescent="0.25">
      <c r="C380" s="86"/>
    </row>
    <row r="382" spans="2:7" x14ac:dyDescent="0.25">
      <c r="C382" s="39"/>
    </row>
  </sheetData>
  <autoFilter ref="B1:B382"/>
  <mergeCells count="2">
    <mergeCell ref="A1:D1"/>
    <mergeCell ref="A2:G2"/>
  </mergeCells>
  <pageMargins left="1.1811023622047245" right="0.39370078740157483" top="0.39370078740157483" bottom="0.39370078740157483" header="0.31496062992125984" footer="0.31496062992125984"/>
  <pageSetup paperSize="9" scale="40" fitToHeight="10" orientation="portrait" r:id="rId1"/>
  <colBreaks count="1" manualBreakCount="1">
    <brk id="7" max="30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 2023 ГОД</vt:lpstr>
      <vt:lpstr>'ЗА 2023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Гончарова Ирина Николаевна</cp:lastModifiedBy>
  <cp:lastPrinted>2024-02-01T06:20:50Z</cp:lastPrinted>
  <dcterms:created xsi:type="dcterms:W3CDTF">2012-11-06T14:01:18Z</dcterms:created>
  <dcterms:modified xsi:type="dcterms:W3CDTF">2024-02-16T05:42:12Z</dcterms:modified>
</cp:coreProperties>
</file>