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5.2024" sheetId="29" r:id="rId1"/>
  </sheets>
  <definedNames>
    <definedName name="_xlnm._FilterDatabase" localSheetId="0" hidden="1">'01.05.2024'!$B$1:$B$174</definedName>
    <definedName name="_xlnm.Print_Area" localSheetId="0">'01.05.2024'!$A$1:$F$156</definedName>
  </definedNames>
  <calcPr calcId="125725"/>
</workbook>
</file>

<file path=xl/calcChain.xml><?xml version="1.0" encoding="utf-8"?>
<calcChain xmlns="http://schemas.openxmlformats.org/spreadsheetml/2006/main">
  <c r="C117" i="29"/>
  <c r="B117"/>
  <c r="B107"/>
  <c r="B73"/>
  <c r="B146"/>
  <c r="C59"/>
  <c r="C6"/>
  <c r="C46"/>
  <c r="F49"/>
  <c r="D46"/>
  <c r="D85"/>
  <c r="D91"/>
  <c r="D40"/>
  <c r="B8" l="1"/>
  <c r="C8"/>
  <c r="C107"/>
  <c r="F84"/>
  <c r="E84"/>
  <c r="C146"/>
  <c r="D107"/>
  <c r="E79"/>
  <c r="B91"/>
  <c r="B85" s="1"/>
  <c r="B40"/>
  <c r="C126"/>
  <c r="D135"/>
  <c r="D34"/>
  <c r="C25"/>
  <c r="D25"/>
  <c r="B25"/>
  <c r="C34"/>
  <c r="B34"/>
  <c r="C37"/>
  <c r="D37"/>
  <c r="B37"/>
  <c r="C53"/>
  <c r="D53"/>
  <c r="B53"/>
  <c r="D114"/>
  <c r="C114"/>
  <c r="B114"/>
  <c r="C28"/>
  <c r="C91"/>
  <c r="C85" s="1"/>
  <c r="D8" l="1"/>
  <c r="C73" l="1"/>
  <c r="C56" s="1"/>
  <c r="B59"/>
  <c r="B56" s="1"/>
  <c r="D73"/>
  <c r="D56" s="1"/>
  <c r="F64"/>
  <c r="C40"/>
  <c r="C129"/>
  <c r="D117" l="1"/>
  <c r="C135"/>
  <c r="B135"/>
  <c r="B129"/>
  <c r="D9"/>
  <c r="E115"/>
  <c r="D146"/>
  <c r="C153" l="1"/>
  <c r="B153"/>
  <c r="D126"/>
  <c r="D129"/>
  <c r="D112"/>
  <c r="D28"/>
  <c r="D23"/>
  <c r="D19"/>
  <c r="D14"/>
  <c r="D6"/>
  <c r="E110"/>
  <c r="E111"/>
  <c r="E113"/>
  <c r="D153" l="1"/>
  <c r="D27"/>
  <c r="D5"/>
  <c r="F104"/>
  <c r="E104"/>
  <c r="B28"/>
  <c r="B46"/>
  <c r="E64"/>
  <c r="D4" l="1"/>
  <c r="D50" s="1"/>
  <c r="F43"/>
  <c r="E43"/>
  <c r="E65"/>
  <c r="F65"/>
  <c r="E66"/>
  <c r="F66"/>
  <c r="E67"/>
  <c r="F67"/>
  <c r="E68"/>
  <c r="F68"/>
  <c r="E87"/>
  <c r="F87"/>
  <c r="E88"/>
  <c r="F88"/>
  <c r="E89"/>
  <c r="F89"/>
  <c r="E103"/>
  <c r="F103"/>
  <c r="F109"/>
  <c r="E109"/>
  <c r="E107" s="1"/>
  <c r="E86"/>
  <c r="F86"/>
  <c r="F63" l="1"/>
  <c r="E63"/>
  <c r="F60"/>
  <c r="F61"/>
  <c r="F62"/>
  <c r="E60"/>
  <c r="E61"/>
  <c r="E62"/>
  <c r="F47"/>
  <c r="E47"/>
  <c r="F41"/>
  <c r="F42"/>
  <c r="E42"/>
  <c r="E41"/>
  <c r="F32"/>
  <c r="F33"/>
  <c r="F31"/>
  <c r="E33"/>
  <c r="E32"/>
  <c r="E31"/>
  <c r="F30"/>
  <c r="E30"/>
  <c r="F29"/>
  <c r="E29"/>
  <c r="C9"/>
  <c r="C14"/>
  <c r="C19"/>
  <c r="C23"/>
  <c r="F23" s="1"/>
  <c r="E82"/>
  <c r="F82"/>
  <c r="C112"/>
  <c r="B6"/>
  <c r="D52"/>
  <c r="F152"/>
  <c r="E152"/>
  <c r="F151"/>
  <c r="E151"/>
  <c r="F150"/>
  <c r="E150"/>
  <c r="F149"/>
  <c r="E149"/>
  <c r="F148"/>
  <c r="E148"/>
  <c r="F147"/>
  <c r="E147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4"/>
  <c r="E134"/>
  <c r="F133"/>
  <c r="E133"/>
  <c r="F132"/>
  <c r="E132"/>
  <c r="F131"/>
  <c r="E131"/>
  <c r="F130"/>
  <c r="E130"/>
  <c r="F128"/>
  <c r="E128"/>
  <c r="F127"/>
  <c r="E127"/>
  <c r="B126"/>
  <c r="F125"/>
  <c r="E125"/>
  <c r="F124"/>
  <c r="E124"/>
  <c r="F123"/>
  <c r="E123"/>
  <c r="F120"/>
  <c r="E120"/>
  <c r="F116"/>
  <c r="E116"/>
  <c r="F115"/>
  <c r="F113"/>
  <c r="B112"/>
  <c r="E112" s="1"/>
  <c r="F111"/>
  <c r="F110"/>
  <c r="F106"/>
  <c r="E106"/>
  <c r="F105"/>
  <c r="E105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0"/>
  <c r="E90"/>
  <c r="F83"/>
  <c r="E83"/>
  <c r="F81"/>
  <c r="E81"/>
  <c r="F80"/>
  <c r="E80"/>
  <c r="F78"/>
  <c r="E78"/>
  <c r="F77"/>
  <c r="E77"/>
  <c r="F75"/>
  <c r="E75"/>
  <c r="F74"/>
  <c r="E74"/>
  <c r="F58"/>
  <c r="E58"/>
  <c r="F55"/>
  <c r="E55"/>
  <c r="F54"/>
  <c r="E54"/>
  <c r="E53" s="1"/>
  <c r="F48"/>
  <c r="E48"/>
  <c r="F45"/>
  <c r="E45"/>
  <c r="F39"/>
  <c r="E39"/>
  <c r="F38"/>
  <c r="E38"/>
  <c r="E37" s="1"/>
  <c r="F35"/>
  <c r="F34" s="1"/>
  <c r="E35"/>
  <c r="E34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5" l="1"/>
  <c r="F107"/>
  <c r="F37"/>
  <c r="F53"/>
  <c r="C52"/>
  <c r="C51" s="1"/>
  <c r="E114"/>
  <c r="D51"/>
  <c r="D121" s="1"/>
  <c r="E23"/>
  <c r="B52"/>
  <c r="B51" s="1"/>
  <c r="F6"/>
  <c r="E59"/>
  <c r="E129"/>
  <c r="F59"/>
  <c r="F117"/>
  <c r="E6"/>
  <c r="F114"/>
  <c r="E8"/>
  <c r="E46"/>
  <c r="F91"/>
  <c r="F85" s="1"/>
  <c r="F146"/>
  <c r="F135"/>
  <c r="F129"/>
  <c r="F126"/>
  <c r="F46"/>
  <c r="F19"/>
  <c r="E117"/>
  <c r="E91"/>
  <c r="E85" s="1"/>
  <c r="F73"/>
  <c r="E73"/>
  <c r="E146"/>
  <c r="E135"/>
  <c r="E9"/>
  <c r="F112"/>
  <c r="E40"/>
  <c r="B27"/>
  <c r="C27"/>
  <c r="F28"/>
  <c r="E28"/>
  <c r="E19"/>
  <c r="E14"/>
  <c r="B5"/>
  <c r="F9"/>
  <c r="F8"/>
  <c r="E126"/>
  <c r="F40"/>
  <c r="F14"/>
  <c r="F56" l="1"/>
  <c r="E56"/>
  <c r="E153"/>
  <c r="F153"/>
  <c r="E27"/>
  <c r="B4"/>
  <c r="F27"/>
  <c r="C4"/>
  <c r="C50" s="1"/>
  <c r="E5"/>
  <c r="F5"/>
  <c r="E52"/>
  <c r="F52"/>
  <c r="B121" l="1"/>
  <c r="B154" s="1"/>
  <c r="B50"/>
  <c r="E50" s="1"/>
  <c r="D154"/>
  <c r="F50"/>
  <c r="F4"/>
  <c r="E4"/>
  <c r="F51"/>
  <c r="E51"/>
  <c r="C121"/>
  <c r="C154" s="1"/>
  <c r="F121" l="1"/>
  <c r="E121"/>
</calcChain>
</file>

<file path=xl/sharedStrings.xml><?xml version="1.0" encoding="utf-8"?>
<sst xmlns="http://schemas.openxmlformats.org/spreadsheetml/2006/main" count="160" uniqueCount="157">
  <si>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</si>
  <si>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</si>
  <si>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</si>
  <si>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</si>
  <si>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</si>
  <si>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</si>
  <si>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</si>
  <si>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</si>
  <si>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</si>
  <si>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</si>
  <si>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</si>
  <si>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</si>
  <si>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</si>
  <si>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</si>
  <si>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</si>
  <si>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</si>
  <si>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</si>
  <si>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</si>
  <si>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</si>
  <si>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</si>
  <si>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</si>
  <si>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</si>
  <si>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</si>
  <si>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</si>
  <si>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</si>
  <si>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</si>
  <si>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</si>
  <si>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</si>
  <si>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</si>
  <si>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</si>
  <si>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</si>
  <si>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</si>
  <si>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</si>
  <si>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</si>
  <si>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</si>
  <si>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</si>
  <si>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</si>
  <si>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</si>
  <si>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</si>
  <si>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</si>
  <si>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</si>
  <si>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</si>
  <si>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</si>
  <si>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</si>
  <si>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</si>
  <si>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</si>
  <si>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</si>
  <si>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</si>
  <si>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</si>
  <si>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</si>
  <si>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</si>
  <si>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</si>
  <si>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</si>
  <si>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</si>
  <si>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</si>
  <si>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</si>
  <si>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</si>
  <si>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</si>
  <si>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</si>
  <si>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</si>
  <si>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</si>
  <si>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</si>
  <si>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</si>
  <si>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</si>
  <si>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</si>
  <si>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</si>
  <si>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</si>
  <si>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</si>
  <si>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</si>
  <si>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</si>
  <si>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</si>
  <si>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</si>
  <si>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</si>
  <si>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</si>
  <si>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</si>
  <si>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</si>
  <si>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</si>
  <si>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</si>
  <si>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</si>
  <si>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</si>
  <si>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</si>
  <si>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</si>
  <si>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</si>
  <si>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</si>
  <si>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</si>
  <si>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</si>
  <si>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</si>
  <si>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</si>
  <si>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</si>
  <si>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</si>
  <si>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</si>
  <si>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</si>
  <si>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</si>
  <si>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</si>
  <si>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</si>
  <si>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</si>
  <si>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</si>
  <si>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</si>
  <si>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</si>
  <si>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</si>
  <si>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</si>
  <si>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</si>
  <si>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</si>
  <si>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</si>
  <si>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</si>
  <si>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</si>
  <si>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</si>
  <si>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</si>
  <si>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</si>
  <si>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</si>
  <si>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</si>
  <si>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</si>
  <si>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</si>
  <si>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</si>
  <si>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</si>
  <si>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</si>
  <si>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</si>
  <si>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</si>
  <si>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</si>
  <si>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</si>
  <si>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</si>
  <si>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</si>
  <si>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</si>
  <si>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</si>
  <si>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</si>
  <si>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</si>
  <si>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</si>
  <si>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</si>
  <si>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</si>
  <si>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</si>
  <si>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</si>
  <si>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</si>
  <si>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Доходы бюджетов муниципальных округов от возврата бюджетными учреждениями остатков субсидий прошлых лет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</si>
  <si>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</si>
  <si>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</si>
  <si>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</si>
  <si>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</si>
  <si>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транспортной инфраструктуры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</si>
  <si>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</si>
  <si>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</si>
  <si>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</si>
  <si>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</si>
  <si>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</si>
  <si>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</si>
  <si>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</si>
  <si>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</si>
  <si>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</si>
  <si>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</si>
  <si>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</si>
  <si>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</si>
  <si>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</si>
  <si>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</si>
  <si>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 ИСПОЛНЕНИЕ    БЮДЖЕТА  НА 01 МАЯ 2024 г.</t>
  </si>
  <si>
    <t>Исполнено на 01.05.2024г.</t>
  </si>
  <si>
    <t>Исполнено на 01.05.2023г.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</si>
  <si>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</si>
  <si>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 xml:space="preserve">Прочие неналоговые доходы бюджетов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</si>
</sst>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8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5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5" borderId="12">
      <alignment vertical="center"/>
    </xf>
    <xf numFmtId="0" fontId="13" fillId="5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5" borderId="14">
      <alignment vertical="center"/>
    </xf>
    <xf numFmtId="4" fontId="22" fillId="6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6" borderId="11">
      <alignment horizontal="right" vertical="top" shrinkToFit="1"/>
    </xf>
    <xf numFmtId="0" fontId="15" fillId="5" borderId="16">
      <alignment vertical="center"/>
    </xf>
    <xf numFmtId="0" fontId="13" fillId="5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7" borderId="11">
      <alignment horizontal="right" vertical="top" shrinkToFit="1"/>
    </xf>
    <xf numFmtId="0" fontId="15" fillId="0" borderId="12">
      <alignment horizontal="left" vertical="center" wrapText="1"/>
    </xf>
    <xf numFmtId="10" fontId="22" fillId="7" borderId="11">
      <alignment horizontal="right" vertical="top" shrinkToFit="1"/>
    </xf>
    <xf numFmtId="0" fontId="15" fillId="0" borderId="14">
      <alignment vertical="center" wrapText="1"/>
    </xf>
    <xf numFmtId="0" fontId="13" fillId="5" borderId="12">
      <alignment horizontal="center"/>
    </xf>
    <xf numFmtId="0" fontId="19" fillId="0" borderId="17">
      <alignment horizontal="center" vertical="center" wrapText="1"/>
    </xf>
    <xf numFmtId="0" fontId="13" fillId="5" borderId="12">
      <alignment horizontal="left"/>
    </xf>
    <xf numFmtId="0" fontId="15" fillId="5" borderId="18">
      <alignment vertical="center"/>
    </xf>
    <xf numFmtId="0" fontId="13" fillId="5" borderId="14">
      <alignment horizontal="center"/>
    </xf>
    <xf numFmtId="49" fontId="21" fillId="0" borderId="19">
      <alignment horizontal="center" vertical="center" shrinkToFit="1"/>
    </xf>
    <xf numFmtId="0" fontId="13" fillId="5" borderId="14">
      <alignment horizontal="left"/>
    </xf>
    <xf numFmtId="49" fontId="23" fillId="0" borderId="19">
      <alignment horizontal="center" vertical="center" shrinkToFit="1"/>
    </xf>
    <xf numFmtId="0" fontId="15" fillId="5" borderId="20">
      <alignment vertical="center"/>
    </xf>
    <xf numFmtId="0" fontId="15" fillId="0" borderId="21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5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7" applyNumberFormat="0" applyAlignment="0" applyProtection="0"/>
    <xf numFmtId="0" fontId="28" fillId="15" borderId="28" applyNumberFormat="0" applyAlignment="0" applyProtection="0"/>
    <xf numFmtId="0" fontId="29" fillId="15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6" borderId="33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0" borderId="2" xfId="0" applyNumberFormat="1" applyFont="1" applyFill="1" applyBorder="1" applyAlignment="1">
      <alignment horizontal="center" vertical="center"/>
    </xf>
    <xf numFmtId="164" fontId="8" fillId="20" borderId="2" xfId="0" applyNumberFormat="1" applyFont="1" applyFill="1" applyBorder="1" applyAlignment="1">
      <alignment horizontal="center" vertical="center" wrapText="1"/>
    </xf>
    <xf numFmtId="164" fontId="7" fillId="20" borderId="2" xfId="0" applyNumberFormat="1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164" fontId="8" fillId="2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42" fillId="3" borderId="2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4" fontId="11" fillId="20" borderId="7" xfId="51" applyNumberFormat="1" applyFont="1" applyFill="1" applyBorder="1" applyAlignment="1" applyProtection="1">
      <alignment horizontal="center" vertical="center" shrinkToFit="1"/>
    </xf>
    <xf numFmtId="4" fontId="7" fillId="20" borderId="11" xfId="51" applyNumberFormat="1" applyFont="1" applyFill="1" applyBorder="1" applyAlignment="1" applyProtection="1">
      <alignment horizontal="center" vertical="center" shrinkToFit="1"/>
    </xf>
    <xf numFmtId="4" fontId="7" fillId="20" borderId="11" xfId="51" applyNumberFormat="1" applyFont="1" applyFill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2" xfId="0" applyNumberFormat="1" applyFont="1" applyFill="1" applyBorder="1" applyAlignment="1">
      <alignment horizontal="center" vertical="center"/>
    </xf>
    <xf numFmtId="164" fontId="7" fillId="20" borderId="3" xfId="0" applyNumberFormat="1" applyFont="1" applyFill="1" applyBorder="1" applyAlignment="1">
      <alignment horizontal="center" vertical="center" wrapText="1"/>
    </xf>
    <xf numFmtId="164" fontId="8" fillId="21" borderId="2" xfId="0" applyNumberFormat="1" applyFont="1" applyFill="1" applyBorder="1" applyAlignment="1">
      <alignment horizontal="center" vertical="center"/>
    </xf>
    <xf numFmtId="4" fontId="8" fillId="20" borderId="11" xfId="51" applyNumberFormat="1" applyFont="1" applyFill="1" applyAlignment="1" applyProtection="1">
      <alignment horizontal="center" vertical="center" shrinkToFit="1"/>
    </xf>
    <xf numFmtId="164" fontId="8" fillId="20" borderId="5" xfId="0" applyNumberFormat="1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2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2" xfId="0" applyNumberFormat="1" applyFont="1" applyFill="1" applyBorder="1" applyAlignment="1">
      <alignment horizontal="center" vertical="center" wrapText="1"/>
    </xf>
    <xf numFmtId="164" fontId="8" fillId="21" borderId="2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3" xfId="0" applyFont="1" applyFill="1" applyBorder="1" applyAlignment="1">
      <alignment horizontal="left" vertical="center" wrapText="1"/>
    </xf>
    <xf numFmtId="4" fontId="8" fillId="21" borderId="2" xfId="0" applyNumberFormat="1" applyFont="1" applyFill="1" applyBorder="1" applyAlignment="1">
      <alignment horizontal="center" vertical="center"/>
    </xf>
    <xf numFmtId="4" fontId="7" fillId="20" borderId="7" xfId="51" applyNumberFormat="1" applyFont="1" applyFill="1" applyBorder="1" applyAlignment="1" applyProtection="1">
      <alignment horizontal="center" vertical="center" shrinkToFit="1"/>
    </xf>
    <xf numFmtId="164" fontId="7" fillId="20" borderId="5" xfId="0" applyNumberFormat="1" applyFont="1" applyFill="1" applyBorder="1" applyAlignment="1">
      <alignment horizontal="center" vertical="center"/>
    </xf>
    <xf numFmtId="4" fontId="10" fillId="20" borderId="7" xfId="51" applyNumberFormat="1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/>
    </xf>
    <xf numFmtId="4" fontId="8" fillId="20" borderId="7" xfId="51" applyNumberFormat="1" applyFont="1" applyFill="1" applyBorder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2" xfId="0" applyNumberFormat="1" applyFont="1" applyFill="1" applyBorder="1" applyAlignment="1" applyProtection="1">
      <alignment horizontal="center" vertical="center"/>
      <protection locked="0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5" xfId="0" applyNumberFormat="1" applyFont="1" applyFill="1" applyBorder="1" applyAlignment="1">
      <alignment horizontal="center" vertical="center" wrapText="1"/>
    </xf>
    <xf numFmtId="4" fontId="7" fillId="20" borderId="0" xfId="0" applyNumberFormat="1" applyFont="1" applyFill="1"/>
    <xf numFmtId="164" fontId="7" fillId="20" borderId="0" xfId="0" applyNumberFormat="1" applyFont="1" applyFill="1" applyAlignment="1">
      <alignment horizontal="center"/>
    </xf>
    <xf numFmtId="164" fontId="7" fillId="20" borderId="0" xfId="0" applyNumberFormat="1" applyFont="1" applyFill="1" applyAlignment="1">
      <alignment horizontal="right"/>
    </xf>
    <xf numFmtId="164" fontId="8" fillId="4" borderId="2" xfId="0" applyNumberFormat="1" applyFont="1" applyFill="1" applyBorder="1" applyAlignment="1">
      <alignment horizontal="center" vertical="center" wrapText="1"/>
    </xf>
    <xf numFmtId="0" fontId="47" fillId="0" borderId="13" xfId="31" applyNumberFormat="1" applyFont="1" applyBorder="1" applyAlignment="1" applyProtection="1">
      <alignment wrapText="1"/>
    </xf>
    <xf numFmtId="0" fontId="7" fillId="0" borderId="0" xfId="0" applyFont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4"/>
  <sheetViews>
    <sheetView tabSelected="1" view="pageBreakPreview" topLeftCell="A118" zoomScaleNormal="110" zoomScaleSheetLayoutView="100" workbookViewId="0">
      <selection activeCell="B125" sqref="B125"/>
    </sheetView>
  </sheetViews>
  <sheetFormatPr defaultRowHeight="12.75"/>
  <cols>
    <col min="1" max="1" width="86.5703125" style="2" customWidth="1"/>
    <col min="2" max="2" width="19.140625" style="60" customWidth="1"/>
    <col min="3" max="3" width="18.7109375" style="60" customWidth="1"/>
    <col min="4" max="4" width="19.140625" style="61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85" t="s">
        <v>152</v>
      </c>
      <c r="B1" s="85"/>
      <c r="C1" s="85"/>
      <c r="D1" s="85"/>
      <c r="E1" s="85"/>
      <c r="F1" s="85"/>
    </row>
    <row r="2" spans="1:6">
      <c r="A2" s="3"/>
      <c r="B2" s="81"/>
      <c r="C2" s="82"/>
      <c r="D2" s="67"/>
      <c r="E2" s="86" t="s">
        <v>63</v>
      </c>
      <c r="F2" s="86"/>
    </row>
    <row r="3" spans="1:6" ht="25.5">
      <c r="A3" s="4" t="s">
        <v>0</v>
      </c>
      <c r="B3" s="35" t="s">
        <v>133</v>
      </c>
      <c r="C3" s="35" t="s">
        <v>153</v>
      </c>
      <c r="D3" s="35" t="s">
        <v>154</v>
      </c>
      <c r="E3" s="5" t="s">
        <v>14</v>
      </c>
      <c r="F3" s="32" t="s">
        <v>134</v>
      </c>
    </row>
    <row r="4" spans="1:6" s="1" customFormat="1">
      <c r="A4" s="31" t="s">
        <v>12</v>
      </c>
      <c r="B4" s="20">
        <f>B5+B27</f>
        <v>157440896.49000001</v>
      </c>
      <c r="C4" s="20">
        <f>C5+C27</f>
        <v>33762565.5</v>
      </c>
      <c r="D4" s="50">
        <f>D5+D27</f>
        <v>43812087.659999996</v>
      </c>
      <c r="E4" s="65">
        <f t="shared" ref="E4:E47" si="0">C4/B4*100</f>
        <v>21.444596831385841</v>
      </c>
      <c r="F4" s="6">
        <f>C4/D4*100</f>
        <v>77.062215710905022</v>
      </c>
    </row>
    <row r="5" spans="1:6" s="1" customFormat="1">
      <c r="A5" s="7" t="s">
        <v>8</v>
      </c>
      <c r="B5" s="37">
        <f>B6+B9+B14+B19+B23+B25</f>
        <v>145430140</v>
      </c>
      <c r="C5" s="37">
        <f>C6+C9+C14+C19+C23+C25</f>
        <v>30813457.059999999</v>
      </c>
      <c r="D5" s="37">
        <f>D6+D9+D14+D19+D23+D25</f>
        <v>40347473.609999999</v>
      </c>
      <c r="E5" s="8">
        <f t="shared" si="0"/>
        <v>21.187806777879743</v>
      </c>
      <c r="F5" s="8">
        <f t="shared" ref="F5:F47" si="1">C5/D5*100</f>
        <v>76.370226690880045</v>
      </c>
    </row>
    <row r="6" spans="1:6" s="1" customFormat="1">
      <c r="A6" s="7" t="s">
        <v>13</v>
      </c>
      <c r="B6" s="37">
        <f>B7</f>
        <v>93241540</v>
      </c>
      <c r="C6" s="37">
        <f>C7</f>
        <v>21336354.530000001</v>
      </c>
      <c r="D6" s="37">
        <f>D7</f>
        <v>26523105.780000001</v>
      </c>
      <c r="E6" s="8">
        <f t="shared" si="0"/>
        <v>22.882885171137243</v>
      </c>
      <c r="F6" s="8">
        <f t="shared" si="1"/>
        <v>80.444404614518717</v>
      </c>
    </row>
    <row r="7" spans="1:6" s="1" customFormat="1">
      <c r="A7" s="9" t="s">
        <v>1</v>
      </c>
      <c r="B7" s="46">
        <v>93241540</v>
      </c>
      <c r="C7" s="33">
        <v>21336354.530000001</v>
      </c>
      <c r="D7" s="48">
        <v>26523105.780000001</v>
      </c>
      <c r="E7" s="8">
        <f t="shared" si="0"/>
        <v>22.882885171137243</v>
      </c>
      <c r="F7" s="8">
        <f t="shared" si="1"/>
        <v>80.444404614518717</v>
      </c>
    </row>
    <row r="8" spans="1:6" s="1" customFormat="1">
      <c r="A8" s="9" t="s">
        <v>55</v>
      </c>
      <c r="B8" s="33">
        <f>B7*45.32/63.32</f>
        <v>66735732.672141507</v>
      </c>
      <c r="C8" s="33">
        <f>C7*45.32/63.32</f>
        <v>15271061.075483259</v>
      </c>
      <c r="D8" s="48">
        <f>D7*49.99/64.99</f>
        <v>20401447.267921224</v>
      </c>
      <c r="E8" s="8">
        <f t="shared" si="0"/>
        <v>22.882885171137239</v>
      </c>
      <c r="F8" s="8">
        <f t="shared" si="1"/>
        <v>74.852832129684884</v>
      </c>
    </row>
    <row r="9" spans="1:6" s="1" customFormat="1" ht="25.5">
      <c r="A9" s="10" t="s">
        <v>56</v>
      </c>
      <c r="B9" s="37">
        <f>B10+B11+B12+B13</f>
        <v>9645600</v>
      </c>
      <c r="C9" s="37">
        <f>C10+C11+C12+C13</f>
        <v>2452926.67</v>
      </c>
      <c r="D9" s="37">
        <f>SUM(D10:D13)</f>
        <v>2954835.7600000002</v>
      </c>
      <c r="E9" s="8">
        <f t="shared" si="0"/>
        <v>25.430524487849382</v>
      </c>
      <c r="F9" s="8">
        <f t="shared" si="1"/>
        <v>83.013976722685925</v>
      </c>
    </row>
    <row r="10" spans="1:6" s="1" customFormat="1" ht="38.25">
      <c r="A10" s="11" t="s">
        <v>57</v>
      </c>
      <c r="B10" s="46">
        <v>4661000</v>
      </c>
      <c r="C10" s="46">
        <v>1202776.1499999999</v>
      </c>
      <c r="D10" s="33">
        <v>1518726.79</v>
      </c>
      <c r="E10" s="8">
        <f t="shared" si="0"/>
        <v>25.805109418579704</v>
      </c>
      <c r="F10" s="8">
        <f t="shared" si="1"/>
        <v>79.196347751263403</v>
      </c>
    </row>
    <row r="11" spans="1:6" s="1" customFormat="1" ht="51">
      <c r="A11" s="11" t="s">
        <v>58</v>
      </c>
      <c r="B11" s="46">
        <v>25000</v>
      </c>
      <c r="C11" s="75">
        <v>6332.35</v>
      </c>
      <c r="D11" s="33">
        <v>6973.24</v>
      </c>
      <c r="E11" s="8">
        <f t="shared" si="0"/>
        <v>25.329400000000003</v>
      </c>
      <c r="F11" s="8">
        <f t="shared" si="1"/>
        <v>90.809293814639986</v>
      </c>
    </row>
    <row r="12" spans="1:6" s="1" customFormat="1" ht="38.25">
      <c r="A12" s="11" t="s">
        <v>59</v>
      </c>
      <c r="B12" s="76">
        <v>4959600</v>
      </c>
      <c r="C12" s="47">
        <v>1376704.33</v>
      </c>
      <c r="D12" s="33">
        <v>1617242.07</v>
      </c>
      <c r="E12" s="8">
        <f t="shared" si="0"/>
        <v>27.758374264053554</v>
      </c>
      <c r="F12" s="8">
        <f t="shared" si="1"/>
        <v>85.126670616477355</v>
      </c>
    </row>
    <row r="13" spans="1:6" s="1" customFormat="1" ht="38.25">
      <c r="A13" s="11" t="s">
        <v>60</v>
      </c>
      <c r="B13" s="47">
        <v>0</v>
      </c>
      <c r="C13" s="47">
        <v>-132886.16</v>
      </c>
      <c r="D13" s="33">
        <v>-188106.34</v>
      </c>
      <c r="E13" s="8" t="e">
        <f t="shared" si="0"/>
        <v>#DIV/0!</v>
      </c>
      <c r="F13" s="8">
        <f t="shared" si="1"/>
        <v>70.644168612286009</v>
      </c>
    </row>
    <row r="14" spans="1:6" s="1" customFormat="1">
      <c r="A14" s="7" t="s">
        <v>2</v>
      </c>
      <c r="B14" s="37">
        <f>B16+B17+B18+B15</f>
        <v>20873000</v>
      </c>
      <c r="C14" s="37">
        <f>C16+C17+C18+C15</f>
        <v>5551307.3300000001</v>
      </c>
      <c r="D14" s="37">
        <f>D16+D17+D18+D15</f>
        <v>10341071.800000001</v>
      </c>
      <c r="E14" s="8">
        <f t="shared" si="0"/>
        <v>26.595637090978773</v>
      </c>
      <c r="F14" s="8">
        <f t="shared" si="1"/>
        <v>53.682127320690299</v>
      </c>
    </row>
    <row r="15" spans="1:6" s="1" customFormat="1">
      <c r="A15" s="11" t="s">
        <v>90</v>
      </c>
      <c r="B15" s="33">
        <v>16500000</v>
      </c>
      <c r="C15" s="33">
        <v>2091990.43</v>
      </c>
      <c r="D15" s="33">
        <v>8548135.9700000007</v>
      </c>
      <c r="E15" s="8">
        <f t="shared" si="0"/>
        <v>12.678729878787879</v>
      </c>
      <c r="F15" s="8">
        <f t="shared" si="1"/>
        <v>24.473059826632586</v>
      </c>
    </row>
    <row r="16" spans="1:6" s="1" customFormat="1">
      <c r="A16" s="11" t="s">
        <v>6</v>
      </c>
      <c r="B16" s="35">
        <v>0</v>
      </c>
      <c r="C16" s="77">
        <v>23787.94</v>
      </c>
      <c r="D16" s="35">
        <v>-11511.76</v>
      </c>
      <c r="E16" s="8" t="e">
        <f t="shared" si="0"/>
        <v>#DIV/0!</v>
      </c>
      <c r="F16" s="8">
        <f t="shared" si="1"/>
        <v>-206.64033996539192</v>
      </c>
    </row>
    <row r="17" spans="1:6" s="1" customFormat="1">
      <c r="A17" s="11" t="s">
        <v>3</v>
      </c>
      <c r="B17" s="35">
        <v>2543000</v>
      </c>
      <c r="C17" s="35">
        <v>1784219.29</v>
      </c>
      <c r="D17" s="35">
        <v>1373415.93</v>
      </c>
      <c r="E17" s="8">
        <f t="shared" si="0"/>
        <v>70.1619854502556</v>
      </c>
      <c r="F17" s="8">
        <f t="shared" si="1"/>
        <v>129.9110670720122</v>
      </c>
    </row>
    <row r="18" spans="1:6" s="1" customFormat="1">
      <c r="A18" s="11" t="s">
        <v>49</v>
      </c>
      <c r="B18" s="35">
        <v>1830000</v>
      </c>
      <c r="C18" s="47">
        <v>1651309.67</v>
      </c>
      <c r="D18" s="35">
        <v>431031.66</v>
      </c>
      <c r="E18" s="8">
        <f t="shared" si="0"/>
        <v>90.235501092896172</v>
      </c>
      <c r="F18" s="8">
        <f t="shared" si="1"/>
        <v>383.10635232688009</v>
      </c>
    </row>
    <row r="19" spans="1:6" s="1" customFormat="1">
      <c r="A19" s="10" t="s">
        <v>10</v>
      </c>
      <c r="B19" s="37">
        <f>B21+B20+B22</f>
        <v>16100000</v>
      </c>
      <c r="C19" s="37">
        <f>C21+C20+C22</f>
        <v>1005741.72</v>
      </c>
      <c r="D19" s="37">
        <f>D21+D20+D22</f>
        <v>597406.71</v>
      </c>
      <c r="E19" s="8">
        <f t="shared" si="0"/>
        <v>6.2468429813664592</v>
      </c>
      <c r="F19" s="8">
        <f t="shared" si="1"/>
        <v>168.35125939579757</v>
      </c>
    </row>
    <row r="20" spans="1:6" s="1" customFormat="1">
      <c r="A20" s="11" t="s">
        <v>21</v>
      </c>
      <c r="B20" s="35">
        <v>6700000</v>
      </c>
      <c r="C20" s="47">
        <v>104744.33</v>
      </c>
      <c r="D20" s="35">
        <v>-262767.18</v>
      </c>
      <c r="E20" s="8">
        <f t="shared" si="0"/>
        <v>1.5633482089552238</v>
      </c>
      <c r="F20" s="8">
        <f t="shared" si="1"/>
        <v>-39.862029192534628</v>
      </c>
    </row>
    <row r="21" spans="1:6" s="1" customFormat="1">
      <c r="A21" s="12" t="s">
        <v>61</v>
      </c>
      <c r="B21" s="48">
        <v>2600000</v>
      </c>
      <c r="C21" s="77">
        <v>187821.01</v>
      </c>
      <c r="D21" s="48">
        <v>107238.48</v>
      </c>
      <c r="E21" s="8">
        <f t="shared" si="0"/>
        <v>7.223885000000001</v>
      </c>
      <c r="F21" s="8">
        <f t="shared" si="1"/>
        <v>175.14329744323121</v>
      </c>
    </row>
    <row r="22" spans="1:6" s="1" customFormat="1">
      <c r="A22" s="11" t="s">
        <v>11</v>
      </c>
      <c r="B22" s="35">
        <v>6800000</v>
      </c>
      <c r="C22" s="35">
        <v>713176.38</v>
      </c>
      <c r="D22" s="35">
        <v>752935.41</v>
      </c>
      <c r="E22" s="8">
        <f t="shared" si="0"/>
        <v>10.487887941176471</v>
      </c>
      <c r="F22" s="8">
        <f t="shared" si="1"/>
        <v>94.719463386640285</v>
      </c>
    </row>
    <row r="23" spans="1:6" s="1" customFormat="1" ht="18.75" customHeight="1">
      <c r="A23" s="10" t="s">
        <v>7</v>
      </c>
      <c r="B23" s="34">
        <f>B24</f>
        <v>3700000</v>
      </c>
      <c r="C23" s="34">
        <f>C24</f>
        <v>0</v>
      </c>
      <c r="D23" s="34">
        <f>D24</f>
        <v>-310720.56</v>
      </c>
      <c r="E23" s="8">
        <f t="shared" si="0"/>
        <v>0</v>
      </c>
      <c r="F23" s="8">
        <f t="shared" si="1"/>
        <v>0</v>
      </c>
    </row>
    <row r="24" spans="1:6" s="1" customFormat="1">
      <c r="A24" s="11" t="s">
        <v>4</v>
      </c>
      <c r="B24" s="35">
        <v>3700000</v>
      </c>
      <c r="C24" s="47">
        <v>0</v>
      </c>
      <c r="D24" s="35">
        <v>-310720.56</v>
      </c>
      <c r="E24" s="8">
        <f t="shared" si="0"/>
        <v>0</v>
      </c>
      <c r="F24" s="8">
        <f t="shared" si="1"/>
        <v>0</v>
      </c>
    </row>
    <row r="25" spans="1:6" s="1" customFormat="1">
      <c r="A25" s="10" t="s">
        <v>15</v>
      </c>
      <c r="B25" s="37">
        <f>B26</f>
        <v>1870000</v>
      </c>
      <c r="C25" s="37">
        <f t="shared" ref="C25:F25" si="2">C26</f>
        <v>467126.81</v>
      </c>
      <c r="D25" s="37">
        <f t="shared" si="2"/>
        <v>241774.12</v>
      </c>
      <c r="E25" s="37">
        <f t="shared" si="2"/>
        <v>24.98004331550802</v>
      </c>
      <c r="F25" s="37">
        <f t="shared" si="2"/>
        <v>193.20794549888137</v>
      </c>
    </row>
    <row r="26" spans="1:6" s="1" customFormat="1" ht="25.5">
      <c r="A26" s="11" t="s">
        <v>50</v>
      </c>
      <c r="B26" s="35">
        <v>1870000</v>
      </c>
      <c r="C26" s="47">
        <v>467126.81</v>
      </c>
      <c r="D26" s="35">
        <v>241774.12</v>
      </c>
      <c r="E26" s="8">
        <f t="shared" si="0"/>
        <v>24.98004331550802</v>
      </c>
      <c r="F26" s="8">
        <f t="shared" si="1"/>
        <v>193.20794549888137</v>
      </c>
    </row>
    <row r="27" spans="1:6" s="1" customFormat="1">
      <c r="A27" s="10" t="s">
        <v>9</v>
      </c>
      <c r="B27" s="37">
        <f>B28+B34+B37+B40+B45+B46</f>
        <v>12010756.49</v>
      </c>
      <c r="C27" s="37">
        <f>C28+C34+C37+C40+C45+C46</f>
        <v>2949108.44</v>
      </c>
      <c r="D27" s="37">
        <f>D28+D34+D37+D40+D45+D46</f>
        <v>3464614.05</v>
      </c>
      <c r="E27" s="8">
        <f t="shared" si="0"/>
        <v>24.553894190223481</v>
      </c>
      <c r="F27" s="8">
        <f t="shared" si="1"/>
        <v>85.120835898012942</v>
      </c>
    </row>
    <row r="28" spans="1:6" s="1" customFormat="1" ht="25.5">
      <c r="A28" s="10" t="s">
        <v>77</v>
      </c>
      <c r="B28" s="34">
        <f>SUM(B29:B33)</f>
        <v>3287800</v>
      </c>
      <c r="C28" s="34">
        <f>SUM(C29:C33)</f>
        <v>795638.04</v>
      </c>
      <c r="D28" s="34">
        <f>SUM(D29:D33)</f>
        <v>599261.37</v>
      </c>
      <c r="E28" s="8">
        <f t="shared" si="0"/>
        <v>24.199709228055237</v>
      </c>
      <c r="F28" s="8">
        <f t="shared" si="1"/>
        <v>132.76978624535735</v>
      </c>
    </row>
    <row r="29" spans="1:6" s="1" customFormat="1" ht="38.25">
      <c r="A29" s="11" t="s">
        <v>101</v>
      </c>
      <c r="B29" s="78">
        <v>2347010</v>
      </c>
      <c r="C29" s="49">
        <v>530101.84</v>
      </c>
      <c r="D29" s="35">
        <v>488738.07</v>
      </c>
      <c r="E29" s="8">
        <f t="shared" si="0"/>
        <v>22.58626252125044</v>
      </c>
      <c r="F29" s="8">
        <f t="shared" si="1"/>
        <v>108.46338203201562</v>
      </c>
    </row>
    <row r="30" spans="1:6" s="1" customFormat="1" ht="38.25">
      <c r="A30" s="11" t="s">
        <v>102</v>
      </c>
      <c r="B30" s="35">
        <v>632860</v>
      </c>
      <c r="C30" s="35">
        <v>178858.85</v>
      </c>
      <c r="D30" s="35">
        <v>94081</v>
      </c>
      <c r="E30" s="8">
        <f t="shared" si="0"/>
        <v>28.261993173845717</v>
      </c>
      <c r="F30" s="8">
        <f t="shared" si="1"/>
        <v>190.11155281087576</v>
      </c>
    </row>
    <row r="31" spans="1:6" s="1" customFormat="1" ht="25.5">
      <c r="A31" s="11" t="s">
        <v>103</v>
      </c>
      <c r="B31" s="35">
        <v>97730</v>
      </c>
      <c r="C31" s="35">
        <v>21761.16</v>
      </c>
      <c r="D31" s="35">
        <v>16250.57</v>
      </c>
      <c r="E31" s="8">
        <f t="shared" si="0"/>
        <v>22.266612094546197</v>
      </c>
      <c r="F31" s="8">
        <f t="shared" si="1"/>
        <v>133.91013361377478</v>
      </c>
    </row>
    <row r="32" spans="1:6" s="1" customFormat="1" ht="38.25">
      <c r="A32" s="11" t="s">
        <v>104</v>
      </c>
      <c r="B32" s="35">
        <v>103200</v>
      </c>
      <c r="C32" s="35">
        <v>56901.14</v>
      </c>
      <c r="D32" s="35">
        <v>0</v>
      </c>
      <c r="E32" s="8">
        <f t="shared" si="0"/>
        <v>55.136763565891464</v>
      </c>
      <c r="F32" s="8" t="e">
        <f t="shared" si="1"/>
        <v>#DIV/0!</v>
      </c>
    </row>
    <row r="33" spans="1:9" s="1" customFormat="1" ht="51">
      <c r="A33" s="11" t="s">
        <v>105</v>
      </c>
      <c r="B33" s="35">
        <v>107000</v>
      </c>
      <c r="C33" s="35">
        <v>8015.05</v>
      </c>
      <c r="D33" s="35">
        <v>191.73</v>
      </c>
      <c r="E33" s="8">
        <f t="shared" si="0"/>
        <v>7.4907009345794391</v>
      </c>
      <c r="F33" s="8">
        <f t="shared" si="1"/>
        <v>4180.3838731549577</v>
      </c>
    </row>
    <row r="34" spans="1:9" s="1" customFormat="1">
      <c r="A34" s="10" t="s">
        <v>5</v>
      </c>
      <c r="B34" s="34">
        <f>B35</f>
        <v>210000</v>
      </c>
      <c r="C34" s="34">
        <f t="shared" ref="C34:F34" si="3">C35</f>
        <v>120354.43</v>
      </c>
      <c r="D34" s="34">
        <f>D35+D36</f>
        <v>138420.24</v>
      </c>
      <c r="E34" s="34">
        <f t="shared" si="3"/>
        <v>57.311633333333333</v>
      </c>
      <c r="F34" s="34">
        <f t="shared" si="3"/>
        <v>87.44038960870067</v>
      </c>
    </row>
    <row r="35" spans="1:9" s="1" customFormat="1">
      <c r="A35" s="11" t="s">
        <v>78</v>
      </c>
      <c r="B35" s="35">
        <v>210000</v>
      </c>
      <c r="C35" s="35">
        <v>120354.43</v>
      </c>
      <c r="D35" s="35">
        <v>137641.69</v>
      </c>
      <c r="E35" s="8">
        <f t="shared" si="0"/>
        <v>57.311633333333333</v>
      </c>
      <c r="F35" s="8">
        <f t="shared" si="1"/>
        <v>87.44038960870067</v>
      </c>
    </row>
    <row r="36" spans="1:9" s="1" customFormat="1">
      <c r="A36" s="11" t="s">
        <v>142</v>
      </c>
      <c r="B36" s="35"/>
      <c r="C36" s="35"/>
      <c r="D36" s="35">
        <v>778.55</v>
      </c>
      <c r="E36" s="8"/>
      <c r="F36" s="8"/>
    </row>
    <row r="37" spans="1:9" s="1" customFormat="1" ht="20.25" customHeight="1">
      <c r="A37" s="10" t="s">
        <v>79</v>
      </c>
      <c r="B37" s="37">
        <f>B38+B39</f>
        <v>3330000</v>
      </c>
      <c r="C37" s="37">
        <f t="shared" ref="C37:F37" si="4">C38+C39</f>
        <v>824849.13</v>
      </c>
      <c r="D37" s="37">
        <f t="shared" si="4"/>
        <v>20963.829999999998</v>
      </c>
      <c r="E37" s="37">
        <f t="shared" si="4"/>
        <v>58.149645127986346</v>
      </c>
      <c r="F37" s="37">
        <f t="shared" si="4"/>
        <v>18043.241649571577</v>
      </c>
    </row>
    <row r="38" spans="1:9" s="1" customFormat="1" ht="25.5">
      <c r="A38" s="11" t="s">
        <v>99</v>
      </c>
      <c r="B38" s="46">
        <v>400000</v>
      </c>
      <c r="C38" s="46">
        <v>138962.13</v>
      </c>
      <c r="D38" s="33">
        <v>16981.89</v>
      </c>
      <c r="E38" s="8">
        <f t="shared" si="0"/>
        <v>34.7405325</v>
      </c>
      <c r="F38" s="8">
        <f t="shared" si="1"/>
        <v>818.29602005430502</v>
      </c>
    </row>
    <row r="39" spans="1:9" s="1" customFormat="1">
      <c r="A39" s="11" t="s">
        <v>98</v>
      </c>
      <c r="B39" s="46">
        <v>2930000</v>
      </c>
      <c r="C39" s="46">
        <v>685887</v>
      </c>
      <c r="D39" s="33">
        <v>3981.94</v>
      </c>
      <c r="E39" s="8">
        <f t="shared" si="0"/>
        <v>23.409112627986346</v>
      </c>
      <c r="F39" s="8">
        <f t="shared" si="1"/>
        <v>17224.945629517271</v>
      </c>
    </row>
    <row r="40" spans="1:9" s="1" customFormat="1">
      <c r="A40" s="10" t="s">
        <v>80</v>
      </c>
      <c r="B40" s="34">
        <f>SUM(B41:B43)</f>
        <v>2300000</v>
      </c>
      <c r="C40" s="34">
        <f>SUM(C41:C43)</f>
        <v>1014294.64</v>
      </c>
      <c r="D40" s="34">
        <f>SUM(D41:D44)</f>
        <v>1804113.8900000001</v>
      </c>
      <c r="E40" s="8">
        <f t="shared" si="0"/>
        <v>44.099766956521741</v>
      </c>
      <c r="F40" s="8">
        <f t="shared" si="1"/>
        <v>56.221208961480805</v>
      </c>
      <c r="I40" s="66"/>
    </row>
    <row r="41" spans="1:9" s="63" customFormat="1" ht="51">
      <c r="A41" s="68" t="s">
        <v>106</v>
      </c>
      <c r="B41" s="79">
        <v>250000</v>
      </c>
      <c r="C41" s="79">
        <v>4320</v>
      </c>
      <c r="D41" s="35">
        <v>390950</v>
      </c>
      <c r="E41" s="62">
        <f t="shared" si="0"/>
        <v>1.728</v>
      </c>
      <c r="F41" s="62">
        <f t="shared" si="1"/>
        <v>1.1050006394679628</v>
      </c>
    </row>
    <row r="42" spans="1:9" s="63" customFormat="1" ht="25.5">
      <c r="A42" s="68" t="s">
        <v>107</v>
      </c>
      <c r="B42" s="79">
        <v>2000000</v>
      </c>
      <c r="C42" s="79">
        <v>993008.36</v>
      </c>
      <c r="D42" s="35">
        <v>1402030.56</v>
      </c>
      <c r="E42" s="62">
        <f t="shared" si="0"/>
        <v>49.650418000000002</v>
      </c>
      <c r="F42" s="62">
        <f t="shared" si="1"/>
        <v>70.826441900096668</v>
      </c>
    </row>
    <row r="43" spans="1:9" s="1" customFormat="1" ht="45" customHeight="1">
      <c r="A43" s="13" t="s">
        <v>130</v>
      </c>
      <c r="B43" s="79">
        <v>50000</v>
      </c>
      <c r="C43" s="79">
        <v>16966.28</v>
      </c>
      <c r="D43" s="35">
        <v>0</v>
      </c>
      <c r="E43" s="62">
        <f t="shared" si="0"/>
        <v>33.932559999999995</v>
      </c>
      <c r="F43" s="62" t="e">
        <f t="shared" si="1"/>
        <v>#DIV/0!</v>
      </c>
      <c r="G43" s="63"/>
      <c r="H43" s="63"/>
    </row>
    <row r="44" spans="1:9" s="1" customFormat="1" ht="45" customHeight="1">
      <c r="A44" s="13" t="s">
        <v>155</v>
      </c>
      <c r="B44" s="79"/>
      <c r="C44" s="79"/>
      <c r="D44" s="35">
        <v>11133.33</v>
      </c>
      <c r="E44" s="62"/>
      <c r="F44" s="62"/>
      <c r="G44" s="63"/>
      <c r="H44" s="63"/>
    </row>
    <row r="45" spans="1:9" s="1" customFormat="1">
      <c r="A45" s="10" t="s">
        <v>75</v>
      </c>
      <c r="B45" s="34">
        <v>1100000</v>
      </c>
      <c r="C45" s="34">
        <v>225189.57</v>
      </c>
      <c r="D45" s="34">
        <v>156349.76000000001</v>
      </c>
      <c r="E45" s="8">
        <f t="shared" si="0"/>
        <v>20.471779090909092</v>
      </c>
      <c r="F45" s="8">
        <f t="shared" si="1"/>
        <v>144.02936723407828</v>
      </c>
    </row>
    <row r="46" spans="1:9" s="1" customFormat="1">
      <c r="A46" s="14" t="s">
        <v>81</v>
      </c>
      <c r="B46" s="34">
        <f>SUM(B47:B48)</f>
        <v>1782956.49</v>
      </c>
      <c r="C46" s="34">
        <f>SUM(C47:C49)</f>
        <v>-31217.37000000001</v>
      </c>
      <c r="D46" s="34">
        <f>SUM(D47:D49)</f>
        <v>745504.96</v>
      </c>
      <c r="E46" s="8">
        <f t="shared" si="0"/>
        <v>-1.7508767137665828</v>
      </c>
      <c r="F46" s="8">
        <f t="shared" si="1"/>
        <v>-4.1874127839471402</v>
      </c>
    </row>
    <row r="47" spans="1:9" s="38" customFormat="1">
      <c r="A47" s="15" t="s">
        <v>108</v>
      </c>
      <c r="B47" s="35">
        <v>0</v>
      </c>
      <c r="C47" s="35">
        <v>0</v>
      </c>
      <c r="D47" s="35">
        <v>72644.7</v>
      </c>
      <c r="E47" s="8" t="e">
        <f t="shared" si="0"/>
        <v>#DIV/0!</v>
      </c>
      <c r="F47" s="8">
        <f t="shared" si="1"/>
        <v>0</v>
      </c>
    </row>
    <row r="48" spans="1:9" s="1" customFormat="1">
      <c r="A48" s="16" t="s">
        <v>92</v>
      </c>
      <c r="B48" s="35">
        <v>1782956.49</v>
      </c>
      <c r="C48" s="35">
        <v>-113766.57</v>
      </c>
      <c r="D48" s="35">
        <v>0</v>
      </c>
      <c r="E48" s="17">
        <f t="shared" ref="E48" si="5">C48/B48*100</f>
        <v>-6.3807821805006588</v>
      </c>
      <c r="F48" s="17" t="e">
        <f>C48/D48*100</f>
        <v>#DIV/0!</v>
      </c>
    </row>
    <row r="49" spans="1:7" s="1" customFormat="1">
      <c r="A49" s="16" t="s">
        <v>156</v>
      </c>
      <c r="B49" s="35"/>
      <c r="C49" s="35">
        <v>82549.2</v>
      </c>
      <c r="D49" s="35">
        <v>672860.26</v>
      </c>
      <c r="E49" s="17"/>
      <c r="F49" s="17">
        <f>C49/D49*100</f>
        <v>12.268401762945548</v>
      </c>
    </row>
    <row r="50" spans="1:7" s="1" customFormat="1">
      <c r="A50" s="29" t="s">
        <v>18</v>
      </c>
      <c r="B50" s="83">
        <f>B4</f>
        <v>157440896.49000001</v>
      </c>
      <c r="C50" s="83">
        <f>C4</f>
        <v>33762565.5</v>
      </c>
      <c r="D50" s="83">
        <f>D4</f>
        <v>43812087.659999996</v>
      </c>
      <c r="E50" s="6">
        <f t="shared" ref="E50:E81" si="6">C50/B50*100</f>
        <v>21.444596831385841</v>
      </c>
      <c r="F50" s="6">
        <f t="shared" ref="F50:F91" si="7">C50/D50*100</f>
        <v>77.062215710905022</v>
      </c>
    </row>
    <row r="51" spans="1:7" s="1" customFormat="1">
      <c r="A51" s="30" t="s">
        <v>17</v>
      </c>
      <c r="B51" s="83">
        <f>B52+B112+B114+B117</f>
        <v>730589982.18999994</v>
      </c>
      <c r="C51" s="83">
        <f>C52+C112+C114+C117</f>
        <v>217755246.11999997</v>
      </c>
      <c r="D51" s="50">
        <f>D52+D112+D114+D117</f>
        <v>156082328.25999999</v>
      </c>
      <c r="E51" s="6">
        <f t="shared" si="6"/>
        <v>29.805397203402901</v>
      </c>
      <c r="F51" s="6">
        <f t="shared" si="7"/>
        <v>139.51306887046559</v>
      </c>
    </row>
    <row r="52" spans="1:7" s="28" customFormat="1">
      <c r="A52" s="21" t="s">
        <v>47</v>
      </c>
      <c r="B52" s="37">
        <f>B53+B56+B85+B107</f>
        <v>736851676.74000001</v>
      </c>
      <c r="C52" s="37">
        <f>C53+C56+C85+C107</f>
        <v>217989087.40999997</v>
      </c>
      <c r="D52" s="37">
        <f>D53+D56+D85+D107</f>
        <v>157635747.01999998</v>
      </c>
      <c r="E52" s="17">
        <f t="shared" si="6"/>
        <v>29.583849001258088</v>
      </c>
      <c r="F52" s="17">
        <f t="shared" si="7"/>
        <v>138.28658253660109</v>
      </c>
    </row>
    <row r="53" spans="1:7" s="28" customFormat="1">
      <c r="A53" s="21" t="s">
        <v>51</v>
      </c>
      <c r="B53" s="37">
        <f>B54+B55</f>
        <v>89254800</v>
      </c>
      <c r="C53" s="37">
        <f t="shared" ref="C53:F53" si="8">C54+C55</f>
        <v>37189500</v>
      </c>
      <c r="D53" s="37">
        <f t="shared" si="8"/>
        <v>40488700</v>
      </c>
      <c r="E53" s="37">
        <f t="shared" si="8"/>
        <v>83.334282285047976</v>
      </c>
      <c r="F53" s="37" t="e">
        <f t="shared" si="8"/>
        <v>#DIV/0!</v>
      </c>
    </row>
    <row r="54" spans="1:7" s="28" customFormat="1">
      <c r="A54" s="22" t="s">
        <v>100</v>
      </c>
      <c r="B54" s="64">
        <v>72408500</v>
      </c>
      <c r="C54" s="64">
        <v>30170000</v>
      </c>
      <c r="D54" s="35">
        <v>40488700</v>
      </c>
      <c r="E54" s="17">
        <f t="shared" si="6"/>
        <v>41.666378947223052</v>
      </c>
      <c r="F54" s="17">
        <f t="shared" si="7"/>
        <v>74.514617658754162</v>
      </c>
    </row>
    <row r="55" spans="1:7" s="28" customFormat="1">
      <c r="A55" s="16" t="s">
        <v>52</v>
      </c>
      <c r="B55" s="64">
        <v>16846300</v>
      </c>
      <c r="C55" s="64">
        <v>7019500</v>
      </c>
      <c r="D55" s="35">
        <v>0</v>
      </c>
      <c r="E55" s="17">
        <f t="shared" si="6"/>
        <v>41.667903337824924</v>
      </c>
      <c r="F55" s="17" t="e">
        <f t="shared" si="7"/>
        <v>#DIV/0!</v>
      </c>
    </row>
    <row r="56" spans="1:7" s="28" customFormat="1">
      <c r="A56" s="21" t="s">
        <v>16</v>
      </c>
      <c r="B56" s="34">
        <f>B57+B58+B59+B63+B64+B65+B66+B67+B68+B69+B70+B73+B71+B72</f>
        <v>225910751.58000001</v>
      </c>
      <c r="C56" s="34">
        <f>C57+C58+C59+C63+C64+C65+C66+C67+C68+C69+C70+C73+C71+C72</f>
        <v>43694293.289999999</v>
      </c>
      <c r="D56" s="34">
        <f>D57+D58+D59+D63+D64+D65+D66+D67+D68+D69+D70+D73+D71</f>
        <v>23478347.240000002</v>
      </c>
      <c r="E56" s="34">
        <f>E57+E58+E59+E63+E64+E65+E66+E67+E68+E69+E70+E73</f>
        <v>296.53310355041799</v>
      </c>
      <c r="F56" s="34" t="e">
        <f>F57+F58+F59+F63+F64+F65+F66+F67+F68+F69+F70+F73</f>
        <v>#DIV/0!</v>
      </c>
      <c r="G56" s="73"/>
    </row>
    <row r="57" spans="1:7" s="28" customFormat="1" ht="16.5" customHeight="1">
      <c r="A57" s="16" t="s">
        <v>137</v>
      </c>
      <c r="B57" s="35">
        <v>57729000</v>
      </c>
      <c r="C57" s="35">
        <v>0</v>
      </c>
      <c r="D57" s="35"/>
      <c r="E57" s="17"/>
      <c r="F57" s="17"/>
    </row>
    <row r="58" spans="1:7" s="28" customFormat="1" ht="38.25">
      <c r="A58" s="16" t="s">
        <v>91</v>
      </c>
      <c r="B58" s="35">
        <v>10957060.609999999</v>
      </c>
      <c r="C58" s="35">
        <v>4208436.0599999996</v>
      </c>
      <c r="D58" s="35">
        <v>3826813.59</v>
      </c>
      <c r="E58" s="17">
        <f t="shared" si="6"/>
        <v>38.408440089846316</v>
      </c>
      <c r="F58" s="17">
        <f t="shared" si="7"/>
        <v>109.97232974705726</v>
      </c>
    </row>
    <row r="59" spans="1:7" s="28" customFormat="1" ht="51">
      <c r="A59" s="24" t="s">
        <v>109</v>
      </c>
      <c r="B59" s="35">
        <f>B60+B61+B62</f>
        <v>21932900</v>
      </c>
      <c r="C59" s="35">
        <f>C60+C61+C62</f>
        <v>5813999.8700000001</v>
      </c>
      <c r="D59" s="35">
        <v>0</v>
      </c>
      <c r="E59" s="17">
        <f t="shared" si="6"/>
        <v>26.508121908183597</v>
      </c>
      <c r="F59" s="17" t="e">
        <f t="shared" si="7"/>
        <v>#DIV/0!</v>
      </c>
    </row>
    <row r="60" spans="1:7" s="40" customFormat="1" ht="25.5">
      <c r="A60" s="25" t="s">
        <v>110</v>
      </c>
      <c r="B60" s="36">
        <v>13757100</v>
      </c>
      <c r="C60" s="36">
        <v>5813999.8700000001</v>
      </c>
      <c r="D60" s="36">
        <v>0</v>
      </c>
      <c r="E60" s="39">
        <f t="shared" si="6"/>
        <v>42.261812954765176</v>
      </c>
      <c r="F60" s="39" t="e">
        <f t="shared" si="7"/>
        <v>#DIV/0!</v>
      </c>
    </row>
    <row r="61" spans="1:7" s="40" customFormat="1" ht="25.5">
      <c r="A61" s="25" t="s">
        <v>96</v>
      </c>
      <c r="B61" s="36">
        <v>7484600</v>
      </c>
      <c r="C61" s="36">
        <v>0</v>
      </c>
      <c r="D61" s="36">
        <v>0</v>
      </c>
      <c r="E61" s="39">
        <f t="shared" si="6"/>
        <v>0</v>
      </c>
      <c r="F61" s="39" t="e">
        <f t="shared" si="7"/>
        <v>#DIV/0!</v>
      </c>
    </row>
    <row r="62" spans="1:7" s="40" customFormat="1" ht="25.5">
      <c r="A62" s="25" t="s">
        <v>97</v>
      </c>
      <c r="B62" s="36">
        <v>691200</v>
      </c>
      <c r="C62" s="36">
        <v>0</v>
      </c>
      <c r="D62" s="36">
        <v>0</v>
      </c>
      <c r="E62" s="39">
        <f t="shared" si="6"/>
        <v>0</v>
      </c>
      <c r="F62" s="39" t="e">
        <f t="shared" si="7"/>
        <v>#DIV/0!</v>
      </c>
    </row>
    <row r="63" spans="1:7" s="28" customFormat="1" ht="25.5">
      <c r="A63" s="24" t="s">
        <v>111</v>
      </c>
      <c r="B63" s="35">
        <v>3581615.1</v>
      </c>
      <c r="C63" s="35">
        <v>0</v>
      </c>
      <c r="D63" s="35">
        <v>0</v>
      </c>
      <c r="E63" s="17">
        <f t="shared" si="6"/>
        <v>0</v>
      </c>
      <c r="F63" s="17" t="e">
        <f t="shared" si="7"/>
        <v>#DIV/0!</v>
      </c>
    </row>
    <row r="64" spans="1:7" s="28" customFormat="1">
      <c r="A64" s="24" t="s">
        <v>138</v>
      </c>
      <c r="B64" s="35">
        <v>30463636.359999999</v>
      </c>
      <c r="C64" s="35">
        <v>0</v>
      </c>
      <c r="D64" s="35">
        <v>0</v>
      </c>
      <c r="E64" s="17">
        <f t="shared" ref="E64:E68" si="9">C64/B64*100</f>
        <v>0</v>
      </c>
      <c r="F64" s="17" t="e">
        <f t="shared" ref="F64:F68" si="10">C64/D64*100</f>
        <v>#DIV/0!</v>
      </c>
    </row>
    <row r="65" spans="1:6" s="28" customFormat="1" ht="25.5">
      <c r="A65" s="24" t="s">
        <v>112</v>
      </c>
      <c r="B65" s="35">
        <v>3651810.47</v>
      </c>
      <c r="C65" s="35">
        <v>3651810.47</v>
      </c>
      <c r="D65" s="35">
        <v>4683946.21</v>
      </c>
      <c r="E65" s="17">
        <f t="shared" si="9"/>
        <v>100</v>
      </c>
      <c r="F65" s="17">
        <f t="shared" si="10"/>
        <v>77.964398100976481</v>
      </c>
    </row>
    <row r="66" spans="1:6" s="28" customFormat="1" ht="25.5">
      <c r="A66" s="24" t="s">
        <v>113</v>
      </c>
      <c r="B66" s="35">
        <v>4252041.0999999996</v>
      </c>
      <c r="C66" s="35">
        <v>0</v>
      </c>
      <c r="D66" s="35">
        <v>0</v>
      </c>
      <c r="E66" s="17">
        <f t="shared" si="9"/>
        <v>0</v>
      </c>
      <c r="F66" s="17" t="e">
        <f t="shared" si="10"/>
        <v>#DIV/0!</v>
      </c>
    </row>
    <row r="67" spans="1:6" s="28" customFormat="1" ht="25.5">
      <c r="A67" s="24" t="s">
        <v>114</v>
      </c>
      <c r="B67" s="35">
        <v>1189292.93</v>
      </c>
      <c r="C67" s="35">
        <v>1189292.93</v>
      </c>
      <c r="D67" s="35">
        <v>0</v>
      </c>
      <c r="E67" s="17">
        <f t="shared" si="9"/>
        <v>100</v>
      </c>
      <c r="F67" s="17" t="e">
        <f t="shared" si="10"/>
        <v>#DIV/0!</v>
      </c>
    </row>
    <row r="68" spans="1:6" s="28" customFormat="1" ht="25.5">
      <c r="A68" s="24" t="s">
        <v>115</v>
      </c>
      <c r="B68" s="35">
        <v>171010.1</v>
      </c>
      <c r="C68" s="35">
        <v>0</v>
      </c>
      <c r="D68" s="35">
        <v>0</v>
      </c>
      <c r="E68" s="17">
        <f t="shared" si="9"/>
        <v>0</v>
      </c>
      <c r="F68" s="17" t="e">
        <f t="shared" si="10"/>
        <v>#DIV/0!</v>
      </c>
    </row>
    <row r="69" spans="1:6" s="28" customFormat="1">
      <c r="A69" s="24" t="s">
        <v>139</v>
      </c>
      <c r="B69" s="35">
        <v>728454.55</v>
      </c>
      <c r="C69" s="35"/>
      <c r="D69" s="35"/>
      <c r="E69" s="17"/>
      <c r="F69" s="17"/>
    </row>
    <row r="70" spans="1:6" s="28" customFormat="1" ht="63.75">
      <c r="A70" s="24" t="s">
        <v>135</v>
      </c>
      <c r="B70" s="35">
        <v>542323.23</v>
      </c>
      <c r="C70" s="35">
        <v>489599.01</v>
      </c>
      <c r="D70" s="35">
        <v>315667.28000000003</v>
      </c>
      <c r="E70" s="17"/>
      <c r="F70" s="17"/>
    </row>
    <row r="71" spans="1:6" s="28" customFormat="1" ht="25.5">
      <c r="A71" s="24" t="s">
        <v>143</v>
      </c>
      <c r="B71" s="35">
        <v>1720202.02</v>
      </c>
      <c r="C71" s="35">
        <v>0</v>
      </c>
      <c r="D71" s="35">
        <v>581826.71</v>
      </c>
      <c r="E71" s="17"/>
      <c r="F71" s="17"/>
    </row>
    <row r="72" spans="1:6" s="28" customFormat="1">
      <c r="A72" s="84" t="s">
        <v>144</v>
      </c>
      <c r="B72" s="35">
        <v>300000</v>
      </c>
      <c r="C72" s="35">
        <v>300000</v>
      </c>
      <c r="D72" s="35"/>
      <c r="E72" s="17"/>
      <c r="F72" s="17"/>
    </row>
    <row r="73" spans="1:6" s="28" customFormat="1">
      <c r="A73" s="16" t="s">
        <v>48</v>
      </c>
      <c r="B73" s="35">
        <f>SUM(B75:B84)</f>
        <v>88691405.109999999</v>
      </c>
      <c r="C73" s="35">
        <f>SUM(C75:C83)</f>
        <v>28041154.949999999</v>
      </c>
      <c r="D73" s="35">
        <f>SUM(D75:D83)</f>
        <v>14070093.449999999</v>
      </c>
      <c r="E73" s="17">
        <f t="shared" si="6"/>
        <v>31.616541552388082</v>
      </c>
      <c r="F73" s="17">
        <f t="shared" si="7"/>
        <v>199.2961528624389</v>
      </c>
    </row>
    <row r="74" spans="1:6" s="28" customFormat="1">
      <c r="A74" s="16" t="s">
        <v>22</v>
      </c>
      <c r="B74" s="35"/>
      <c r="C74" s="35"/>
      <c r="D74" s="35"/>
      <c r="E74" s="17" t="e">
        <f t="shared" si="6"/>
        <v>#DIV/0!</v>
      </c>
      <c r="F74" s="17" t="e">
        <f t="shared" si="7"/>
        <v>#DIV/0!</v>
      </c>
    </row>
    <row r="75" spans="1:6" s="28" customFormat="1">
      <c r="A75" s="23" t="s">
        <v>93</v>
      </c>
      <c r="B75" s="36">
        <v>530700</v>
      </c>
      <c r="C75" s="36">
        <v>530700</v>
      </c>
      <c r="D75" s="36">
        <v>57800</v>
      </c>
      <c r="E75" s="17">
        <f t="shared" si="6"/>
        <v>100</v>
      </c>
      <c r="F75" s="17">
        <f t="shared" si="7"/>
        <v>918.16608996539787</v>
      </c>
    </row>
    <row r="76" spans="1:6" s="28" customFormat="1" ht="25.5">
      <c r="A76" s="23" t="s">
        <v>149</v>
      </c>
      <c r="B76" s="36">
        <v>5485713.3399999999</v>
      </c>
      <c r="C76" s="36">
        <v>0</v>
      </c>
      <c r="D76" s="36">
        <v>0</v>
      </c>
      <c r="E76" s="17"/>
      <c r="F76" s="17"/>
    </row>
    <row r="77" spans="1:6" s="28" customFormat="1" ht="25.5">
      <c r="A77" s="23" t="s">
        <v>116</v>
      </c>
      <c r="B77" s="36">
        <v>10864900</v>
      </c>
      <c r="C77" s="36">
        <v>5008666.12</v>
      </c>
      <c r="D77" s="36">
        <v>2910955</v>
      </c>
      <c r="E77" s="17">
        <f t="shared" si="6"/>
        <v>46.099514215501294</v>
      </c>
      <c r="F77" s="17">
        <f t="shared" si="7"/>
        <v>172.06264335930993</v>
      </c>
    </row>
    <row r="78" spans="1:6" s="28" customFormat="1" ht="25.5">
      <c r="A78" s="23" t="s">
        <v>94</v>
      </c>
      <c r="B78" s="35">
        <v>190100</v>
      </c>
      <c r="C78" s="35">
        <v>0</v>
      </c>
      <c r="D78" s="36">
        <v>0</v>
      </c>
      <c r="E78" s="17">
        <f t="shared" si="6"/>
        <v>0</v>
      </c>
      <c r="F78" s="17" t="e">
        <f t="shared" si="7"/>
        <v>#DIV/0!</v>
      </c>
    </row>
    <row r="79" spans="1:6" s="28" customFormat="1">
      <c r="A79" s="23" t="s">
        <v>136</v>
      </c>
      <c r="B79" s="35">
        <v>25856100</v>
      </c>
      <c r="C79" s="35">
        <v>0</v>
      </c>
      <c r="D79" s="36"/>
      <c r="E79" s="17">
        <f t="shared" si="6"/>
        <v>0</v>
      </c>
      <c r="F79" s="17"/>
    </row>
    <row r="80" spans="1:6" s="28" customFormat="1" ht="25.5">
      <c r="A80" s="23" t="s">
        <v>117</v>
      </c>
      <c r="B80" s="35">
        <v>2612200</v>
      </c>
      <c r="C80" s="35">
        <v>2147301.29</v>
      </c>
      <c r="D80" s="36">
        <v>888305</v>
      </c>
      <c r="E80" s="17">
        <f t="shared" si="6"/>
        <v>82.202790368271963</v>
      </c>
      <c r="F80" s="17">
        <f t="shared" si="7"/>
        <v>241.73018163806353</v>
      </c>
    </row>
    <row r="81" spans="1:6" s="28" customFormat="1" ht="25.5">
      <c r="A81" s="23" t="s">
        <v>74</v>
      </c>
      <c r="B81" s="36">
        <v>12515573.57</v>
      </c>
      <c r="C81" s="36">
        <v>0</v>
      </c>
      <c r="D81" s="36">
        <v>0</v>
      </c>
      <c r="E81" s="17">
        <f t="shared" si="6"/>
        <v>0</v>
      </c>
      <c r="F81" s="17" t="e">
        <f t="shared" si="7"/>
        <v>#DIV/0!</v>
      </c>
    </row>
    <row r="82" spans="1:6" s="28" customFormat="1" ht="18.75" customHeight="1">
      <c r="A82" s="26" t="s">
        <v>85</v>
      </c>
      <c r="B82" s="36">
        <v>19740400</v>
      </c>
      <c r="C82" s="36">
        <v>19740400</v>
      </c>
      <c r="D82" s="36">
        <v>9760700</v>
      </c>
      <c r="E82" s="17">
        <f t="shared" ref="E82:E116" si="11">C82/B82*100</f>
        <v>100</v>
      </c>
      <c r="F82" s="17">
        <f t="shared" si="7"/>
        <v>202.24369153851671</v>
      </c>
    </row>
    <row r="83" spans="1:6" s="28" customFormat="1" ht="38.25">
      <c r="A83" s="27" t="s">
        <v>95</v>
      </c>
      <c r="B83" s="36">
        <v>1689800</v>
      </c>
      <c r="C83" s="36">
        <v>614087.54</v>
      </c>
      <c r="D83" s="36">
        <v>452333.45</v>
      </c>
      <c r="E83" s="17">
        <f t="shared" si="11"/>
        <v>36.340841519706473</v>
      </c>
      <c r="F83" s="17">
        <f t="shared" si="7"/>
        <v>135.75992224320353</v>
      </c>
    </row>
    <row r="84" spans="1:6" s="28" customFormat="1" ht="25.5">
      <c r="A84" s="27" t="s">
        <v>150</v>
      </c>
      <c r="B84" s="36">
        <v>9205918.1999999993</v>
      </c>
      <c r="C84" s="36">
        <v>0</v>
      </c>
      <c r="D84" s="36">
        <v>0</v>
      </c>
      <c r="E84" s="17">
        <f t="shared" si="11"/>
        <v>0</v>
      </c>
      <c r="F84" s="17" t="e">
        <f t="shared" si="7"/>
        <v>#DIV/0!</v>
      </c>
    </row>
    <row r="85" spans="1:6" s="1" customFormat="1">
      <c r="A85" s="10" t="s">
        <v>19</v>
      </c>
      <c r="B85" s="34">
        <f>B86+B87+B88+B89+B90+B91</f>
        <v>392063122.10000002</v>
      </c>
      <c r="C85" s="34">
        <f t="shared" ref="C85:F85" si="12">C86+C87+C88+C89+C90+C91</f>
        <v>128479533.05999999</v>
      </c>
      <c r="D85" s="34">
        <f t="shared" si="12"/>
        <v>86552855.339999989</v>
      </c>
      <c r="E85" s="34">
        <f t="shared" si="12"/>
        <v>171.0189213019415</v>
      </c>
      <c r="F85" s="34" t="e">
        <f t="shared" si="12"/>
        <v>#DIV/0!</v>
      </c>
    </row>
    <row r="86" spans="1:6" s="1" customFormat="1" ht="25.5">
      <c r="A86" s="11" t="s">
        <v>118</v>
      </c>
      <c r="B86" s="35">
        <v>1260100</v>
      </c>
      <c r="C86" s="35">
        <v>417004.76</v>
      </c>
      <c r="D86" s="35">
        <v>381096.25</v>
      </c>
      <c r="E86" s="8">
        <f t="shared" si="11"/>
        <v>33.092989445282122</v>
      </c>
      <c r="F86" s="8">
        <f t="shared" si="7"/>
        <v>109.42242543714352</v>
      </c>
    </row>
    <row r="87" spans="1:6" s="1" customFormat="1" ht="38.25">
      <c r="A87" s="11" t="s">
        <v>121</v>
      </c>
      <c r="B87" s="35">
        <v>337500</v>
      </c>
      <c r="C87" s="35">
        <v>63148.75</v>
      </c>
      <c r="D87" s="35">
        <v>30217.22</v>
      </c>
      <c r="E87" s="8">
        <f t="shared" ref="E87:E89" si="13">C87/B87*100</f>
        <v>18.710740740740743</v>
      </c>
      <c r="F87" s="8">
        <f t="shared" ref="F87:F89" si="14">C87/D87*100</f>
        <v>208.98265955637214</v>
      </c>
    </row>
    <row r="88" spans="1:6" s="1" customFormat="1" ht="38.25">
      <c r="A88" s="11" t="s">
        <v>122</v>
      </c>
      <c r="B88" s="35">
        <v>18549498</v>
      </c>
      <c r="C88" s="35">
        <v>11915508</v>
      </c>
      <c r="D88" s="35">
        <v>1434939</v>
      </c>
      <c r="E88" s="8">
        <f t="shared" si="13"/>
        <v>64.236282836333359</v>
      </c>
      <c r="F88" s="8">
        <f t="shared" si="14"/>
        <v>830.38428811259575</v>
      </c>
    </row>
    <row r="89" spans="1:6" s="1" customFormat="1" ht="25.5">
      <c r="A89" s="11" t="s">
        <v>119</v>
      </c>
      <c r="B89" s="35">
        <v>1779600</v>
      </c>
      <c r="C89" s="35">
        <v>422304.91</v>
      </c>
      <c r="D89" s="35">
        <v>305481.63</v>
      </c>
      <c r="E89" s="8">
        <f t="shared" si="13"/>
        <v>23.730327601708247</v>
      </c>
      <c r="F89" s="8">
        <f t="shared" si="14"/>
        <v>138.24232573330187</v>
      </c>
    </row>
    <row r="90" spans="1:6" s="1" customFormat="1" ht="38.25">
      <c r="A90" s="11" t="s">
        <v>120</v>
      </c>
      <c r="B90" s="35">
        <v>2600</v>
      </c>
      <c r="C90" s="35">
        <v>0</v>
      </c>
      <c r="D90" s="35">
        <v>0</v>
      </c>
      <c r="E90" s="8">
        <f t="shared" si="11"/>
        <v>0</v>
      </c>
      <c r="F90" s="8" t="e">
        <f t="shared" si="7"/>
        <v>#DIV/0!</v>
      </c>
    </row>
    <row r="91" spans="1:6" s="1" customFormat="1" ht="25.5">
      <c r="A91" s="11" t="s">
        <v>131</v>
      </c>
      <c r="B91" s="35">
        <f>SUM(B93:B106)</f>
        <v>370133824.10000002</v>
      </c>
      <c r="C91" s="35">
        <f>SUM(C93:C106)</f>
        <v>115661566.63999999</v>
      </c>
      <c r="D91" s="35">
        <f>SUM(D93:D106)</f>
        <v>84401121.239999995</v>
      </c>
      <c r="E91" s="8">
        <f t="shared" si="11"/>
        <v>31.248580677877037</v>
      </c>
      <c r="F91" s="8">
        <f t="shared" si="7"/>
        <v>137.03795037403461</v>
      </c>
    </row>
    <row r="92" spans="1:6" s="1" customFormat="1">
      <c r="A92" s="11" t="s">
        <v>22</v>
      </c>
      <c r="B92" s="35"/>
      <c r="C92" s="35"/>
      <c r="D92" s="35"/>
      <c r="E92" s="8"/>
      <c r="F92" s="8"/>
    </row>
    <row r="93" spans="1:6" s="1" customFormat="1" ht="25.5">
      <c r="A93" s="19" t="s">
        <v>140</v>
      </c>
      <c r="B93" s="36">
        <v>1600</v>
      </c>
      <c r="C93" s="36">
        <v>400</v>
      </c>
      <c r="D93" s="36">
        <v>500</v>
      </c>
      <c r="E93" s="8">
        <f t="shared" si="11"/>
        <v>25</v>
      </c>
      <c r="F93" s="8">
        <f t="shared" ref="F93:F120" si="15">C93/D93*100</f>
        <v>80</v>
      </c>
    </row>
    <row r="94" spans="1:6" s="1" customFormat="1" ht="25.5">
      <c r="A94" s="18" t="s">
        <v>82</v>
      </c>
      <c r="B94" s="36">
        <v>900</v>
      </c>
      <c r="C94" s="36">
        <v>0</v>
      </c>
      <c r="D94" s="36">
        <v>0</v>
      </c>
      <c r="E94" s="8">
        <f t="shared" si="11"/>
        <v>0</v>
      </c>
      <c r="F94" s="8" t="e">
        <f t="shared" si="15"/>
        <v>#DIV/0!</v>
      </c>
    </row>
    <row r="95" spans="1:6" s="28" customFormat="1" ht="38.25">
      <c r="A95" s="23" t="s">
        <v>123</v>
      </c>
      <c r="B95" s="36">
        <v>15719024.1</v>
      </c>
      <c r="C95" s="36">
        <v>7693646.6100000003</v>
      </c>
      <c r="D95" s="36">
        <v>0</v>
      </c>
      <c r="E95" s="17">
        <f t="shared" si="11"/>
        <v>48.944810829573065</v>
      </c>
      <c r="F95" s="17" t="e">
        <f t="shared" si="15"/>
        <v>#DIV/0!</v>
      </c>
    </row>
    <row r="96" spans="1:6" s="28" customFormat="1" ht="25.5">
      <c r="A96" s="23" t="s">
        <v>141</v>
      </c>
      <c r="B96" s="36">
        <v>85200</v>
      </c>
      <c r="C96" s="36">
        <v>25756.35</v>
      </c>
      <c r="D96" s="36">
        <v>20811.16</v>
      </c>
      <c r="E96" s="17">
        <f t="shared" si="11"/>
        <v>30.230457746478873</v>
      </c>
      <c r="F96" s="17">
        <f t="shared" si="15"/>
        <v>123.76220258745786</v>
      </c>
    </row>
    <row r="97" spans="1:6" s="28" customFormat="1" ht="25.5">
      <c r="A97" s="23" t="s">
        <v>68</v>
      </c>
      <c r="B97" s="36">
        <v>952300</v>
      </c>
      <c r="C97" s="36">
        <v>256117.8</v>
      </c>
      <c r="D97" s="36">
        <v>172527.07</v>
      </c>
      <c r="E97" s="17">
        <f t="shared" si="11"/>
        <v>26.894655045678885</v>
      </c>
      <c r="F97" s="17">
        <f t="shared" si="15"/>
        <v>148.4507909396479</v>
      </c>
    </row>
    <row r="98" spans="1:6" s="28" customFormat="1">
      <c r="A98" s="23" t="s">
        <v>69</v>
      </c>
      <c r="B98" s="36">
        <v>1370600</v>
      </c>
      <c r="C98" s="36">
        <v>276128.53999999998</v>
      </c>
      <c r="D98" s="36">
        <v>238358.01</v>
      </c>
      <c r="E98" s="17">
        <f t="shared" si="11"/>
        <v>20.146544579016489</v>
      </c>
      <c r="F98" s="17">
        <f t="shared" si="15"/>
        <v>115.84613414082455</v>
      </c>
    </row>
    <row r="99" spans="1:6" s="28" customFormat="1" ht="38.25">
      <c r="A99" s="23" t="s">
        <v>70</v>
      </c>
      <c r="B99" s="36">
        <v>61478900</v>
      </c>
      <c r="C99" s="36">
        <v>19309485</v>
      </c>
      <c r="D99" s="36">
        <v>13643000</v>
      </c>
      <c r="E99" s="17">
        <f t="shared" si="11"/>
        <v>31.4083124454081</v>
      </c>
      <c r="F99" s="17">
        <f t="shared" si="15"/>
        <v>141.53401011507734</v>
      </c>
    </row>
    <row r="100" spans="1:6" s="28" customFormat="1" ht="38.25">
      <c r="A100" s="23" t="s">
        <v>73</v>
      </c>
      <c r="B100" s="36">
        <v>281010500</v>
      </c>
      <c r="C100" s="36">
        <v>85515048.209999993</v>
      </c>
      <c r="D100" s="36">
        <v>67435506</v>
      </c>
      <c r="E100" s="17">
        <f t="shared" si="11"/>
        <v>30.431264386917924</v>
      </c>
      <c r="F100" s="17">
        <f t="shared" si="15"/>
        <v>126.81012315678331</v>
      </c>
    </row>
    <row r="101" spans="1:6" s="28" customFormat="1" ht="25.5">
      <c r="A101" s="23" t="s">
        <v>76</v>
      </c>
      <c r="B101" s="36">
        <v>600000</v>
      </c>
      <c r="C101" s="36">
        <v>0</v>
      </c>
      <c r="D101" s="36">
        <v>0</v>
      </c>
      <c r="E101" s="17">
        <f t="shared" si="11"/>
        <v>0</v>
      </c>
      <c r="F101" s="17" t="e">
        <f t="shared" si="15"/>
        <v>#DIV/0!</v>
      </c>
    </row>
    <row r="102" spans="1:6" s="28" customFormat="1" ht="38.25">
      <c r="A102" s="23" t="s">
        <v>86</v>
      </c>
      <c r="B102" s="36">
        <v>250100</v>
      </c>
      <c r="C102" s="36">
        <v>0</v>
      </c>
      <c r="D102" s="36">
        <v>285852</v>
      </c>
      <c r="E102" s="17">
        <f t="shared" si="11"/>
        <v>0</v>
      </c>
      <c r="F102" s="17">
        <f t="shared" si="15"/>
        <v>0</v>
      </c>
    </row>
    <row r="103" spans="1:6" s="40" customFormat="1" ht="76.5">
      <c r="A103" s="41" t="s">
        <v>124</v>
      </c>
      <c r="B103" s="36">
        <v>812600</v>
      </c>
      <c r="C103" s="36">
        <v>183496.13</v>
      </c>
      <c r="D103" s="36">
        <v>89112</v>
      </c>
      <c r="E103" s="39">
        <f t="shared" ref="E103:E104" si="16">C103/B103*100</f>
        <v>22.581359832635982</v>
      </c>
      <c r="F103" s="39">
        <f t="shared" ref="F103:F104" si="17">C103/D103*100</f>
        <v>205.91629634617109</v>
      </c>
    </row>
    <row r="104" spans="1:6" s="40" customFormat="1" ht="38.25">
      <c r="A104" s="42" t="s">
        <v>129</v>
      </c>
      <c r="B104" s="36">
        <v>218000</v>
      </c>
      <c r="C104" s="36">
        <v>0</v>
      </c>
      <c r="D104" s="36">
        <v>0</v>
      </c>
      <c r="E104" s="39">
        <f t="shared" si="16"/>
        <v>0</v>
      </c>
      <c r="F104" s="39" t="e">
        <f t="shared" si="17"/>
        <v>#DIV/0!</v>
      </c>
    </row>
    <row r="105" spans="1:6" s="40" customFormat="1" ht="25.5">
      <c r="A105" s="23" t="s">
        <v>71</v>
      </c>
      <c r="B105" s="36">
        <v>1024500</v>
      </c>
      <c r="C105" s="36">
        <v>334611</v>
      </c>
      <c r="D105" s="36">
        <v>326019</v>
      </c>
      <c r="E105" s="39">
        <f t="shared" si="11"/>
        <v>32.660907759882868</v>
      </c>
      <c r="F105" s="39">
        <f t="shared" si="15"/>
        <v>102.63542922345017</v>
      </c>
    </row>
    <row r="106" spans="1:6" s="28" customFormat="1" ht="38.25">
      <c r="A106" s="23" t="s">
        <v>72</v>
      </c>
      <c r="B106" s="36">
        <v>6609600</v>
      </c>
      <c r="C106" s="36">
        <v>2066877</v>
      </c>
      <c r="D106" s="36">
        <v>2189436</v>
      </c>
      <c r="E106" s="17">
        <f t="shared" si="11"/>
        <v>31.270833333333332</v>
      </c>
      <c r="F106" s="17">
        <f t="shared" si="15"/>
        <v>94.402257019616016</v>
      </c>
    </row>
    <row r="107" spans="1:6" s="1" customFormat="1">
      <c r="A107" s="10" t="s">
        <v>20</v>
      </c>
      <c r="B107" s="34">
        <f>B111+B110+B109</f>
        <v>29623003.060000002</v>
      </c>
      <c r="C107" s="34">
        <f>C111+C110+C109</f>
        <v>8625761.0600000005</v>
      </c>
      <c r="D107" s="34">
        <f>D111+D110+D109+D108</f>
        <v>7115844.4399999995</v>
      </c>
      <c r="E107" s="34">
        <f t="shared" ref="E107:F107" si="18">E111+E110+E109</f>
        <v>82.599845571079683</v>
      </c>
      <c r="F107" s="34" t="e">
        <f t="shared" si="18"/>
        <v>#DIV/0!</v>
      </c>
    </row>
    <row r="108" spans="1:6" s="38" customFormat="1" ht="25.5">
      <c r="A108" s="11" t="s">
        <v>145</v>
      </c>
      <c r="B108" s="35"/>
      <c r="C108" s="35"/>
      <c r="D108" s="35">
        <v>2556415</v>
      </c>
      <c r="E108" s="35"/>
      <c r="F108" s="35"/>
    </row>
    <row r="109" spans="1:6" s="1" customFormat="1" ht="63.75">
      <c r="A109" s="11" t="s">
        <v>125</v>
      </c>
      <c r="B109" s="35">
        <v>16170800</v>
      </c>
      <c r="C109" s="35">
        <v>7499520</v>
      </c>
      <c r="D109" s="35">
        <v>3945060</v>
      </c>
      <c r="E109" s="8">
        <f t="shared" si="11"/>
        <v>46.376926311623414</v>
      </c>
      <c r="F109" s="8">
        <f t="shared" si="15"/>
        <v>190.0990099009901</v>
      </c>
    </row>
    <row r="110" spans="1:6" s="1" customFormat="1" ht="38.25">
      <c r="A110" s="11" t="s">
        <v>128</v>
      </c>
      <c r="B110" s="35">
        <v>2422593</v>
      </c>
      <c r="C110" s="35">
        <v>807531</v>
      </c>
      <c r="D110" s="35">
        <v>614369.43999999994</v>
      </c>
      <c r="E110" s="8">
        <f t="shared" si="11"/>
        <v>33.333333333333329</v>
      </c>
      <c r="F110" s="8">
        <f t="shared" si="15"/>
        <v>131.44061983291357</v>
      </c>
    </row>
    <row r="111" spans="1:6" s="1" customFormat="1">
      <c r="A111" s="11" t="s">
        <v>126</v>
      </c>
      <c r="B111" s="35">
        <v>11029610.060000001</v>
      </c>
      <c r="C111" s="35">
        <v>318710.06</v>
      </c>
      <c r="D111" s="35">
        <v>0</v>
      </c>
      <c r="E111" s="8">
        <f t="shared" si="11"/>
        <v>2.8895859261229404</v>
      </c>
      <c r="F111" s="8" t="e">
        <f t="shared" si="15"/>
        <v>#DIV/0!</v>
      </c>
    </row>
    <row r="112" spans="1:6" s="1" customFormat="1">
      <c r="A112" s="10" t="s">
        <v>83</v>
      </c>
      <c r="B112" s="34">
        <f>B113</f>
        <v>600000</v>
      </c>
      <c r="C112" s="34">
        <f>C113</f>
        <v>71495</v>
      </c>
      <c r="D112" s="34">
        <f>D113</f>
        <v>88325.3</v>
      </c>
      <c r="E112" s="8">
        <f t="shared" si="11"/>
        <v>11.915833333333333</v>
      </c>
      <c r="F112" s="8">
        <f t="shared" si="15"/>
        <v>80.945097271110313</v>
      </c>
    </row>
    <row r="113" spans="1:7" s="1" customFormat="1">
      <c r="A113" s="11" t="s">
        <v>127</v>
      </c>
      <c r="B113" s="35">
        <v>600000</v>
      </c>
      <c r="C113" s="35">
        <v>71495</v>
      </c>
      <c r="D113" s="35">
        <v>88325.3</v>
      </c>
      <c r="E113" s="8">
        <f t="shared" si="11"/>
        <v>11.915833333333333</v>
      </c>
      <c r="F113" s="8">
        <f t="shared" si="15"/>
        <v>80.945097271110313</v>
      </c>
    </row>
    <row r="114" spans="1:7" s="1" customFormat="1" ht="25.5">
      <c r="A114" s="10" t="s">
        <v>87</v>
      </c>
      <c r="B114" s="37">
        <f>B116+B115</f>
        <v>1006477.67</v>
      </c>
      <c r="C114" s="37">
        <f>C116+C115</f>
        <v>7562835.9299999997</v>
      </c>
      <c r="D114" s="37">
        <f>D116+D115</f>
        <v>0</v>
      </c>
      <c r="E114" s="8">
        <f t="shared" si="11"/>
        <v>751.41616703726766</v>
      </c>
      <c r="F114" s="8" t="e">
        <f t="shared" si="15"/>
        <v>#DIV/0!</v>
      </c>
    </row>
    <row r="115" spans="1:7" s="1" customFormat="1" ht="25.5">
      <c r="A115" s="11" t="s">
        <v>132</v>
      </c>
      <c r="B115" s="33">
        <v>1006477.67</v>
      </c>
      <c r="C115" s="35">
        <v>7562835.9299999997</v>
      </c>
      <c r="D115" s="35">
        <v>0</v>
      </c>
      <c r="E115" s="8">
        <f t="shared" si="11"/>
        <v>751.41616703726766</v>
      </c>
      <c r="F115" s="8" t="e">
        <f t="shared" si="15"/>
        <v>#DIV/0!</v>
      </c>
    </row>
    <row r="116" spans="1:7" s="1" customFormat="1">
      <c r="A116" s="11" t="s">
        <v>89</v>
      </c>
      <c r="B116" s="35"/>
      <c r="C116" s="35"/>
      <c r="D116" s="35"/>
      <c r="E116" s="8" t="e">
        <f t="shared" si="11"/>
        <v>#DIV/0!</v>
      </c>
      <c r="F116" s="8" t="e">
        <f t="shared" si="15"/>
        <v>#DIV/0!</v>
      </c>
    </row>
    <row r="117" spans="1:7" s="1" customFormat="1" ht="25.5">
      <c r="A117" s="10" t="s">
        <v>88</v>
      </c>
      <c r="B117" s="34">
        <f>B120+B119+B118</f>
        <v>-7868172.2200000007</v>
      </c>
      <c r="C117" s="34">
        <f>C120+C119+C118</f>
        <v>-7868172.2200000007</v>
      </c>
      <c r="D117" s="34">
        <f>SUM(D120)</f>
        <v>-1641744.06</v>
      </c>
      <c r="E117" s="8">
        <f>C117/B117*100</f>
        <v>100</v>
      </c>
      <c r="F117" s="8">
        <f t="shared" si="15"/>
        <v>479.25693241125538</v>
      </c>
    </row>
    <row r="118" spans="1:7" s="1" customFormat="1" ht="38.25">
      <c r="A118" s="11" t="s">
        <v>146</v>
      </c>
      <c r="B118" s="35">
        <v>-715095.11</v>
      </c>
      <c r="C118" s="35">
        <v>-715095.11</v>
      </c>
      <c r="D118" s="34"/>
      <c r="E118" s="8"/>
      <c r="F118" s="8"/>
    </row>
    <row r="119" spans="1:7" s="1" customFormat="1" ht="63.75">
      <c r="A119" s="11" t="s">
        <v>147</v>
      </c>
      <c r="B119" s="35">
        <v>-128522.88</v>
      </c>
      <c r="C119" s="35">
        <v>-128522.88</v>
      </c>
      <c r="D119" s="34"/>
      <c r="E119" s="8"/>
      <c r="F119" s="8"/>
    </row>
    <row r="120" spans="1:7" s="1" customFormat="1" ht="25.5">
      <c r="A120" s="11" t="s">
        <v>148</v>
      </c>
      <c r="B120" s="33">
        <v>-7024554.2300000004</v>
      </c>
      <c r="C120" s="33">
        <v>-7024554.2300000004</v>
      </c>
      <c r="D120" s="35">
        <v>-1641744.06</v>
      </c>
      <c r="E120" s="8">
        <f>C120/B120*100</f>
        <v>100</v>
      </c>
      <c r="F120" s="8">
        <f t="shared" si="15"/>
        <v>427.87145701626599</v>
      </c>
    </row>
    <row r="121" spans="1:7" s="1" customFormat="1">
      <c r="A121" s="31" t="s">
        <v>65</v>
      </c>
      <c r="B121" s="20">
        <f>B50+B51</f>
        <v>888030878.67999995</v>
      </c>
      <c r="C121" s="20">
        <f>C50+C51</f>
        <v>251517811.61999997</v>
      </c>
      <c r="D121" s="69">
        <f>D50+D51</f>
        <v>199894415.91999999</v>
      </c>
      <c r="E121" s="6">
        <f>C121/B121*100</f>
        <v>28.323092998057099</v>
      </c>
      <c r="F121" s="6">
        <f>C121/D121*100</f>
        <v>125.82533156937224</v>
      </c>
      <c r="G121" s="66"/>
    </row>
    <row r="122" spans="1:7" s="1" customFormat="1">
      <c r="A122" s="11" t="s">
        <v>23</v>
      </c>
      <c r="B122" s="33"/>
      <c r="C122" s="33"/>
      <c r="D122" s="33"/>
      <c r="E122" s="8"/>
      <c r="F122" s="8"/>
    </row>
    <row r="123" spans="1:7" s="1" customFormat="1">
      <c r="A123" s="10" t="s">
        <v>24</v>
      </c>
      <c r="B123" s="74">
        <v>92229332.870000005</v>
      </c>
      <c r="C123" s="74">
        <v>27155955.469999999</v>
      </c>
      <c r="D123" s="51">
        <v>24616418.93</v>
      </c>
      <c r="E123" s="8">
        <f t="shared" ref="E123:E153" si="19">C123/B123*100</f>
        <v>29.443946546026879</v>
      </c>
      <c r="F123" s="8">
        <f t="shared" ref="F123:F151" si="20">C123/D123*100</f>
        <v>110.31643370719965</v>
      </c>
    </row>
    <row r="124" spans="1:7" s="1" customFormat="1">
      <c r="A124" s="11" t="s">
        <v>25</v>
      </c>
      <c r="B124" s="70">
        <v>73416962</v>
      </c>
      <c r="C124" s="45">
        <v>23754248.059999999</v>
      </c>
      <c r="D124" s="33">
        <v>20419241.789999999</v>
      </c>
      <c r="E124" s="8">
        <f t="shared" si="19"/>
        <v>32.355258802454941</v>
      </c>
      <c r="F124" s="8">
        <f t="shared" si="20"/>
        <v>116.33266457343811</v>
      </c>
    </row>
    <row r="125" spans="1:7" s="1" customFormat="1">
      <c r="A125" s="11" t="s">
        <v>26</v>
      </c>
      <c r="B125" s="71">
        <v>3040042</v>
      </c>
      <c r="C125" s="45">
        <v>1199374.56</v>
      </c>
      <c r="D125" s="33">
        <v>642543.31999999995</v>
      </c>
      <c r="E125" s="8">
        <f t="shared" si="19"/>
        <v>39.452565457977229</v>
      </c>
      <c r="F125" s="8">
        <f t="shared" si="20"/>
        <v>186.66049784783385</v>
      </c>
    </row>
    <row r="126" spans="1:7" s="1" customFormat="1">
      <c r="A126" s="11" t="s">
        <v>27</v>
      </c>
      <c r="B126" s="71">
        <f>B123-B124-B125</f>
        <v>15772328.870000005</v>
      </c>
      <c r="C126" s="33">
        <f>C123-C124-C125</f>
        <v>2202332.85</v>
      </c>
      <c r="D126" s="33">
        <f>D123-D124-D125</f>
        <v>3554633.8200000008</v>
      </c>
      <c r="E126" s="8">
        <f t="shared" si="19"/>
        <v>13.96326990232229</v>
      </c>
      <c r="F126" s="8">
        <f t="shared" si="20"/>
        <v>61.956672937973664</v>
      </c>
    </row>
    <row r="127" spans="1:7" s="1" customFormat="1">
      <c r="A127" s="10" t="s">
        <v>28</v>
      </c>
      <c r="B127" s="72">
        <v>1779600</v>
      </c>
      <c r="C127" s="72">
        <v>422304.91</v>
      </c>
      <c r="D127" s="37">
        <v>305481.63</v>
      </c>
      <c r="E127" s="8">
        <f t="shared" si="19"/>
        <v>23.730327601708247</v>
      </c>
      <c r="F127" s="8">
        <f t="shared" si="20"/>
        <v>138.24232573330187</v>
      </c>
    </row>
    <row r="128" spans="1:7" s="1" customFormat="1">
      <c r="A128" s="10" t="s">
        <v>29</v>
      </c>
      <c r="B128" s="72">
        <v>7793446</v>
      </c>
      <c r="C128" s="72">
        <v>1694198.77</v>
      </c>
      <c r="D128" s="37">
        <v>1340014.54</v>
      </c>
      <c r="E128" s="8">
        <f t="shared" si="19"/>
        <v>21.738763186400469</v>
      </c>
      <c r="F128" s="8">
        <f t="shared" si="20"/>
        <v>126.43137215511109</v>
      </c>
    </row>
    <row r="129" spans="1:6" s="1" customFormat="1">
      <c r="A129" s="10" t="s">
        <v>30</v>
      </c>
      <c r="B129" s="52">
        <f>SUM(B130:B134)</f>
        <v>132284695.49000001</v>
      </c>
      <c r="C129" s="52">
        <f>SUM(C130:C134)</f>
        <v>14742630.689999999</v>
      </c>
      <c r="D129" s="52">
        <f>SUM(D130:D134)</f>
        <v>5646692</v>
      </c>
      <c r="E129" s="8">
        <f t="shared" si="19"/>
        <v>11.144623068746801</v>
      </c>
      <c r="F129" s="8">
        <f t="shared" si="20"/>
        <v>261.08437807480914</v>
      </c>
    </row>
    <row r="130" spans="1:6" s="1" customFormat="1">
      <c r="A130" s="11" t="s">
        <v>84</v>
      </c>
      <c r="B130" s="33">
        <v>500000</v>
      </c>
      <c r="C130" s="33">
        <v>37554.94</v>
      </c>
      <c r="D130" s="33">
        <v>0</v>
      </c>
      <c r="E130" s="8">
        <f t="shared" si="19"/>
        <v>7.5109880000000002</v>
      </c>
      <c r="F130" s="8" t="e">
        <f t="shared" si="20"/>
        <v>#DIV/0!</v>
      </c>
    </row>
    <row r="131" spans="1:6" s="1" customFormat="1">
      <c r="A131" s="11" t="s">
        <v>31</v>
      </c>
      <c r="B131" s="33">
        <v>773453.3</v>
      </c>
      <c r="C131" s="33">
        <v>0</v>
      </c>
      <c r="D131" s="33">
        <v>285852</v>
      </c>
      <c r="E131" s="8">
        <f t="shared" si="19"/>
        <v>0</v>
      </c>
      <c r="F131" s="8">
        <f t="shared" si="20"/>
        <v>0</v>
      </c>
    </row>
    <row r="132" spans="1:6" s="1" customFormat="1">
      <c r="A132" s="11" t="s">
        <v>32</v>
      </c>
      <c r="B132" s="33">
        <v>126328043.76000001</v>
      </c>
      <c r="C132" s="33">
        <v>14411075.75</v>
      </c>
      <c r="D132" s="33">
        <v>5060840</v>
      </c>
      <c r="E132" s="8">
        <f t="shared" si="19"/>
        <v>11.407661609466848</v>
      </c>
      <c r="F132" s="8">
        <f t="shared" si="20"/>
        <v>284.75659673097749</v>
      </c>
    </row>
    <row r="133" spans="1:6" s="1" customFormat="1">
      <c r="A133" s="11" t="s">
        <v>53</v>
      </c>
      <c r="B133" s="43">
        <v>3796198.43</v>
      </c>
      <c r="C133" s="43">
        <v>0</v>
      </c>
      <c r="D133" s="33">
        <v>0</v>
      </c>
      <c r="E133" s="8">
        <f t="shared" si="19"/>
        <v>0</v>
      </c>
      <c r="F133" s="8" t="e">
        <f t="shared" si="20"/>
        <v>#DIV/0!</v>
      </c>
    </row>
    <row r="134" spans="1:6" s="1" customFormat="1">
      <c r="A134" s="11" t="s">
        <v>33</v>
      </c>
      <c r="B134" s="43">
        <v>887000</v>
      </c>
      <c r="C134" s="45">
        <v>294000</v>
      </c>
      <c r="D134" s="33">
        <v>300000</v>
      </c>
      <c r="E134" s="8">
        <f t="shared" si="19"/>
        <v>33.145434047350619</v>
      </c>
      <c r="F134" s="8">
        <f t="shared" si="20"/>
        <v>98</v>
      </c>
    </row>
    <row r="135" spans="1:6" s="1" customFormat="1">
      <c r="A135" s="10" t="s">
        <v>34</v>
      </c>
      <c r="B135" s="52">
        <f>SUM(B136:B139)</f>
        <v>45494797.049999997</v>
      </c>
      <c r="C135" s="52">
        <f>SUM(C136:C139)</f>
        <v>4583756.24</v>
      </c>
      <c r="D135" s="52">
        <f>SUM(D136:D139)</f>
        <v>6501200.0899999999</v>
      </c>
      <c r="E135" s="8">
        <f t="shared" si="19"/>
        <v>10.075341659316184</v>
      </c>
      <c r="F135" s="8">
        <f t="shared" si="20"/>
        <v>70.506309243590749</v>
      </c>
    </row>
    <row r="136" spans="1:6" s="1" customFormat="1">
      <c r="A136" s="11" t="s">
        <v>35</v>
      </c>
      <c r="B136" s="43">
        <v>150000</v>
      </c>
      <c r="C136" s="45">
        <v>31170.39</v>
      </c>
      <c r="D136" s="33">
        <v>0</v>
      </c>
      <c r="E136" s="8">
        <f t="shared" si="19"/>
        <v>20.780260000000002</v>
      </c>
      <c r="F136" s="8" t="e">
        <f t="shared" si="20"/>
        <v>#DIV/0!</v>
      </c>
    </row>
    <row r="137" spans="1:6" s="1" customFormat="1">
      <c r="A137" s="11" t="s">
        <v>36</v>
      </c>
      <c r="B137" s="43">
        <v>16296523.199999999</v>
      </c>
      <c r="C137" s="45">
        <v>735132.4</v>
      </c>
      <c r="D137" s="33">
        <v>3678253.18</v>
      </c>
      <c r="E137" s="8">
        <f t="shared" si="19"/>
        <v>4.510976918070476</v>
      </c>
      <c r="F137" s="8">
        <f t="shared" si="20"/>
        <v>19.985910812153502</v>
      </c>
    </row>
    <row r="138" spans="1:6" s="1" customFormat="1">
      <c r="A138" s="11" t="s">
        <v>37</v>
      </c>
      <c r="B138" s="43">
        <v>24334515.850000001</v>
      </c>
      <c r="C138" s="45">
        <v>2198311.2999999998</v>
      </c>
      <c r="D138" s="33">
        <v>1789195.68</v>
      </c>
      <c r="E138" s="8">
        <f t="shared" si="19"/>
        <v>9.0337170196874883</v>
      </c>
      <c r="F138" s="8">
        <f t="shared" si="20"/>
        <v>122.86589580855683</v>
      </c>
    </row>
    <row r="139" spans="1:6" s="1" customFormat="1">
      <c r="A139" s="11" t="s">
        <v>62</v>
      </c>
      <c r="B139" s="43">
        <v>4713758</v>
      </c>
      <c r="C139" s="45">
        <v>1619142.15</v>
      </c>
      <c r="D139" s="33">
        <v>1033751.23</v>
      </c>
      <c r="E139" s="8">
        <f t="shared" si="19"/>
        <v>34.349284583553079</v>
      </c>
      <c r="F139" s="8">
        <f t="shared" si="20"/>
        <v>156.62783298453729</v>
      </c>
    </row>
    <row r="140" spans="1:6" s="1" customFormat="1">
      <c r="A140" s="10" t="s">
        <v>66</v>
      </c>
      <c r="B140" s="52">
        <v>2580790.2000000002</v>
      </c>
      <c r="C140" s="37">
        <v>0</v>
      </c>
      <c r="D140" s="37">
        <v>0</v>
      </c>
      <c r="E140" s="8">
        <f t="shared" si="19"/>
        <v>0</v>
      </c>
      <c r="F140" s="8" t="e">
        <f t="shared" si="20"/>
        <v>#DIV/0!</v>
      </c>
    </row>
    <row r="141" spans="1:6" s="1" customFormat="1">
      <c r="A141" s="10" t="s">
        <v>38</v>
      </c>
      <c r="B141" s="72">
        <v>475256347.13</v>
      </c>
      <c r="C141" s="51">
        <v>163579269.55000001</v>
      </c>
      <c r="D141" s="51">
        <v>119198041.8</v>
      </c>
      <c r="E141" s="8">
        <f t="shared" si="19"/>
        <v>34.419165685598955</v>
      </c>
      <c r="F141" s="8">
        <f t="shared" si="20"/>
        <v>137.23318527704205</v>
      </c>
    </row>
    <row r="142" spans="1:6" s="1" customFormat="1">
      <c r="A142" s="11" t="s">
        <v>46</v>
      </c>
      <c r="B142" s="71">
        <v>465307897.89999998</v>
      </c>
      <c r="C142" s="33">
        <v>160935262.78</v>
      </c>
      <c r="D142" s="33">
        <v>117237965.79000001</v>
      </c>
      <c r="E142" s="8">
        <f t="shared" si="19"/>
        <v>34.586832397714176</v>
      </c>
      <c r="F142" s="8">
        <f t="shared" si="20"/>
        <v>137.27230909846375</v>
      </c>
    </row>
    <row r="143" spans="1:6" s="1" customFormat="1">
      <c r="A143" s="11" t="s">
        <v>25</v>
      </c>
      <c r="B143" s="70">
        <v>6734529</v>
      </c>
      <c r="C143" s="45">
        <v>1818205.3</v>
      </c>
      <c r="D143" s="33">
        <v>1412938.29</v>
      </c>
      <c r="E143" s="8">
        <f t="shared" si="19"/>
        <v>26.998254814850455</v>
      </c>
      <c r="F143" s="8">
        <f t="shared" si="20"/>
        <v>128.68256971081163</v>
      </c>
    </row>
    <row r="144" spans="1:6" s="1" customFormat="1">
      <c r="A144" s="10" t="s">
        <v>45</v>
      </c>
      <c r="B144" s="72">
        <v>132431386.13</v>
      </c>
      <c r="C144" s="51">
        <v>33172915.960000001</v>
      </c>
      <c r="D144" s="37">
        <v>28565796.18</v>
      </c>
      <c r="E144" s="8">
        <f t="shared" si="19"/>
        <v>25.049134445694111</v>
      </c>
      <c r="F144" s="8">
        <f t="shared" si="20"/>
        <v>116.12809862175529</v>
      </c>
    </row>
    <row r="145" spans="1:6" s="1" customFormat="1">
      <c r="A145" s="11" t="s">
        <v>46</v>
      </c>
      <c r="B145" s="71">
        <v>117242781.01000001</v>
      </c>
      <c r="C145" s="33">
        <v>30421973.469999999</v>
      </c>
      <c r="D145" s="33">
        <v>20707730.539999999</v>
      </c>
      <c r="E145" s="8">
        <f t="shared" si="19"/>
        <v>25.947843618111733</v>
      </c>
      <c r="F145" s="8">
        <f t="shared" si="20"/>
        <v>146.91119053937624</v>
      </c>
    </row>
    <row r="146" spans="1:6" s="1" customFormat="1">
      <c r="A146" s="10" t="s">
        <v>39</v>
      </c>
      <c r="B146" s="52">
        <f>SUM(B147:B150)</f>
        <v>49101063.920000002</v>
      </c>
      <c r="C146" s="52">
        <f>SUM(C147:C150)</f>
        <v>27939813.710000001</v>
      </c>
      <c r="D146" s="52">
        <f>D147+D148+D149+D150</f>
        <v>9557027.4299999997</v>
      </c>
      <c r="E146" s="8">
        <f t="shared" si="19"/>
        <v>56.902664584869541</v>
      </c>
      <c r="F146" s="8">
        <f t="shared" si="20"/>
        <v>292.34836788576632</v>
      </c>
    </row>
    <row r="147" spans="1:6" s="1" customFormat="1">
      <c r="A147" s="11" t="s">
        <v>40</v>
      </c>
      <c r="B147" s="43">
        <v>0</v>
      </c>
      <c r="C147" s="45">
        <v>0</v>
      </c>
      <c r="D147" s="33">
        <v>0</v>
      </c>
      <c r="E147" s="8" t="e">
        <f t="shared" si="19"/>
        <v>#DIV/0!</v>
      </c>
      <c r="F147" s="8" t="e">
        <f t="shared" si="20"/>
        <v>#DIV/0!</v>
      </c>
    </row>
    <row r="148" spans="1:6" s="1" customFormat="1">
      <c r="A148" s="11" t="s">
        <v>41</v>
      </c>
      <c r="B148" s="43">
        <v>9759092.8900000006</v>
      </c>
      <c r="C148" s="44">
        <v>3791561.42</v>
      </c>
      <c r="D148" s="33">
        <v>2515455</v>
      </c>
      <c r="E148" s="8">
        <f t="shared" si="19"/>
        <v>38.851576296452279</v>
      </c>
      <c r="F148" s="8">
        <f t="shared" si="20"/>
        <v>150.73063998362124</v>
      </c>
    </row>
    <row r="149" spans="1:6" s="1" customFormat="1">
      <c r="A149" s="11" t="s">
        <v>42</v>
      </c>
      <c r="B149" s="43">
        <v>38947832.57</v>
      </c>
      <c r="C149" s="44">
        <v>24014113.829999998</v>
      </c>
      <c r="D149" s="33">
        <v>6839102.4299999997</v>
      </c>
      <c r="E149" s="8">
        <f t="shared" si="19"/>
        <v>61.657125044994508</v>
      </c>
      <c r="F149" s="8">
        <f t="shared" si="20"/>
        <v>351.12961204764412</v>
      </c>
    </row>
    <row r="150" spans="1:6" s="1" customFormat="1">
      <c r="A150" s="11" t="s">
        <v>54</v>
      </c>
      <c r="B150" s="43">
        <v>394138.46</v>
      </c>
      <c r="C150" s="44">
        <v>134138.46</v>
      </c>
      <c r="D150" s="33">
        <v>202470</v>
      </c>
      <c r="E150" s="8">
        <f t="shared" si="19"/>
        <v>34.033334376959807</v>
      </c>
      <c r="F150" s="8">
        <f t="shared" si="20"/>
        <v>66.251029782189946</v>
      </c>
    </row>
    <row r="151" spans="1:6" s="1" customFormat="1" ht="12" customHeight="1">
      <c r="A151" s="10" t="s">
        <v>43</v>
      </c>
      <c r="B151" s="72">
        <v>1188970</v>
      </c>
      <c r="C151" s="51">
        <v>129000</v>
      </c>
      <c r="D151" s="37">
        <v>235877.03</v>
      </c>
      <c r="E151" s="8">
        <f t="shared" si="19"/>
        <v>10.849727074694904</v>
      </c>
      <c r="F151" s="8">
        <f t="shared" si="20"/>
        <v>54.689513429942714</v>
      </c>
    </row>
    <row r="152" spans="1:6" s="1" customFormat="1" hidden="1">
      <c r="A152" s="16" t="s">
        <v>67</v>
      </c>
      <c r="B152" s="33">
        <v>0</v>
      </c>
      <c r="C152" s="33">
        <v>0</v>
      </c>
      <c r="D152" s="33">
        <v>0</v>
      </c>
      <c r="E152" s="8" t="e">
        <f t="shared" si="19"/>
        <v>#DIV/0!</v>
      </c>
      <c r="F152" s="8" t="e">
        <f>C152/D152*100</f>
        <v>#DIV/0!</v>
      </c>
    </row>
    <row r="153" spans="1:6" s="1" customFormat="1">
      <c r="A153" s="31" t="s">
        <v>64</v>
      </c>
      <c r="B153" s="20">
        <f>B152+B151+B146+B144+B141+B140+B135+B129+B128+B127+B123</f>
        <v>940140428.79000008</v>
      </c>
      <c r="C153" s="20">
        <f>C152+C151+C146+C144+C141+C140+C135+C129+C128+C127+C123</f>
        <v>273419845.30000007</v>
      </c>
      <c r="D153" s="50">
        <f>D152+D151+D146+D144+D141+D140+D135+D129+D128+D127+D123</f>
        <v>195966549.63</v>
      </c>
      <c r="E153" s="6">
        <f t="shared" si="19"/>
        <v>29.082872826977862</v>
      </c>
      <c r="F153" s="6">
        <f>C153/D153*100</f>
        <v>139.52373291066149</v>
      </c>
    </row>
    <row r="154" spans="1:6" s="1" customFormat="1">
      <c r="A154" s="53" t="s">
        <v>44</v>
      </c>
      <c r="B154" s="35">
        <f>B121-B153</f>
        <v>-52109550.110000134</v>
      </c>
      <c r="C154" s="35">
        <f>C121-C153</f>
        <v>-21902033.680000097</v>
      </c>
      <c r="D154" s="35">
        <f>D121-D153</f>
        <v>3927866.2899999917</v>
      </c>
      <c r="E154" s="54"/>
      <c r="F154" s="54"/>
    </row>
    <row r="155" spans="1:6">
      <c r="A155" s="55"/>
      <c r="B155" s="56"/>
      <c r="C155" s="57"/>
      <c r="D155" s="58"/>
      <c r="E155" s="59"/>
      <c r="F155" s="59"/>
    </row>
    <row r="156" spans="1:6">
      <c r="A156" s="87" t="s">
        <v>151</v>
      </c>
      <c r="B156" s="87"/>
      <c r="C156" s="87"/>
      <c r="D156" s="87"/>
      <c r="E156" s="87"/>
      <c r="F156" s="87"/>
    </row>
    <row r="157" spans="1:6">
      <c r="A157" s="60"/>
      <c r="E157" s="60"/>
      <c r="F157" s="60"/>
    </row>
    <row r="158" spans="1:6">
      <c r="A158" s="60"/>
      <c r="E158" s="60"/>
      <c r="F158" s="60"/>
    </row>
    <row r="159" spans="1:6">
      <c r="A159" s="60"/>
      <c r="E159" s="60"/>
      <c r="F159" s="60"/>
    </row>
    <row r="160" spans="1:6">
      <c r="A160" s="60"/>
      <c r="B160" s="80"/>
      <c r="C160" s="80"/>
      <c r="E160" s="60"/>
      <c r="F160" s="60"/>
    </row>
    <row r="161" spans="1:6">
      <c r="A161" s="60"/>
      <c r="E161" s="60"/>
      <c r="F161" s="60"/>
    </row>
    <row r="162" spans="1:6">
      <c r="A162" s="60"/>
      <c r="E162" s="60"/>
      <c r="F162" s="60"/>
    </row>
    <row r="163" spans="1:6">
      <c r="A163" s="60"/>
      <c r="E163" s="60"/>
      <c r="F163" s="60"/>
    </row>
    <row r="164" spans="1:6">
      <c r="A164" s="60"/>
      <c r="E164" s="60"/>
      <c r="F164" s="60"/>
    </row>
    <row r="165" spans="1:6">
      <c r="A165" s="60"/>
      <c r="E165" s="60"/>
      <c r="F165" s="60"/>
    </row>
    <row r="166" spans="1:6">
      <c r="A166" s="60"/>
      <c r="E166" s="60"/>
      <c r="F166" s="60"/>
    </row>
    <row r="167" spans="1:6">
      <c r="A167" s="60"/>
      <c r="E167" s="60"/>
      <c r="F167" s="60"/>
    </row>
    <row r="168" spans="1:6">
      <c r="A168" s="60"/>
      <c r="E168" s="60"/>
      <c r="F168" s="60"/>
    </row>
    <row r="169" spans="1:6">
      <c r="A169" s="60"/>
      <c r="E169" s="60"/>
      <c r="F169" s="60"/>
    </row>
    <row r="170" spans="1:6">
      <c r="A170" s="60"/>
      <c r="E170" s="60"/>
      <c r="F170" s="60"/>
    </row>
    <row r="171" spans="1:6">
      <c r="A171" s="60"/>
      <c r="E171" s="60"/>
      <c r="F171" s="60"/>
    </row>
    <row r="172" spans="1:6">
      <c r="A172" s="60"/>
      <c r="E172" s="60"/>
      <c r="F172" s="60"/>
    </row>
    <row r="173" spans="1:6">
      <c r="A173" s="60"/>
      <c r="E173" s="60"/>
      <c r="F173" s="60"/>
    </row>
    <row r="174" spans="1:6">
      <c r="A174" s="60"/>
      <c r="E174" s="60"/>
      <c r="F174" s="60"/>
    </row>
  </sheetData>
  <mergeCells count="3">
    <mergeCell ref="A1:F1"/>
    <mergeCell ref="E2:F2"/>
    <mergeCell ref="A156:F156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01.05.2024</vt:lpstr>
      <vt:lpstr>'01.05.2024'!Область_печати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2024-04-08T05:48:18Z</cp:lastPrinted>
  <dcterms:created xsi:type="dcterms:W3CDTF">2006-03-13T07:15:44Z</dcterms:created>
  <dcterms:modified xsi:type="dcterms:W3CDTF">2024-05-07T07:59:54Z</dcterms:modified>
</cp:coreProperties>
</file>