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'Лист1'!$A$1:$E$420</definedName>
  </definedNames>
  <calcPr fullCalcOnLoad="1"/>
</workbook>
</file>

<file path=xl/sharedStrings.xml><?xml version="1.0" encoding="utf-8"?>
<sst xmlns="http://schemas.openxmlformats.org/spreadsheetml/2006/main" count="399" uniqueCount="279">
  <si>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</si>
  <si>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</si>
  <si>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</si>
  <si>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</si>
  <si>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</si>
  <si>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</si>
  <si>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</si>
  <si>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</si>
  <si>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</si>
  <si>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</si>
  <si>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</si>
  <si>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</si>
  <si>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</si>
  <si>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</si>
  <si>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</si>
  <si>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</si>
  <si>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</si>
  <si>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</si>
  <si>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</si>
  <si>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</si>
  <si>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</si>
  <si>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</si>
  <si>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</si>
  <si>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</si>
  <si>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</si>
  <si>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</si>
  <si>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</si>
  <si>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</si>
  <si>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</si>
  <si>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</si>
  <si>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</si>
  <si>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</si>
  <si>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</si>
  <si>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</si>
  <si>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</si>
  <si>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</si>
  <si>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</si>
  <si>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</si>
  <si>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</si>
  <si>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</si>
  <si>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</si>
  <si>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</si>
  <si>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</si>
  <si>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</si>
  <si>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</si>
  <si>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</si>
  <si>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</si>
  <si>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</si>
  <si>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</si>
  <si>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</si>
  <si>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</si>
  <si>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</si>
  <si>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</si>
  <si>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</si>
  <si>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</si>
  <si>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</si>
  <si>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</si>
  <si>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</si>
  <si>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</si>
  <si>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</si>
  <si>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</si>
  <si>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</si>
  <si>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</si>
  <si>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</si>
  <si>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</si>
  <si>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</si>
  <si>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</si>
  <si>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</si>
  <si>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</si>
  <si>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</si>
  <si>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</si>
  <si>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</si>
  <si>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</si>
  <si>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</si>
  <si>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</si>
  <si>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</si>
  <si>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</si>
  <si>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</si>
  <si>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</si>
  <si>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</si>
  <si>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</si>
  <si>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</si>
  <si>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</si>
  <si>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</si>
  <si>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</si>
  <si>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</si>
  <si>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</si>
  <si>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</si>
  <si>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</si>
  <si>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</si>
  <si>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</si>
  <si>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</si>
  <si>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</si>
  <si>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</si>
  <si>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</si>
  <si>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</si>
  <si>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</si>
  <si>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</si>
  <si>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</si>
  <si>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</si>
  <si>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</si>
  <si>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</si>
  <si>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</si>
  <si>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</si>
  <si>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</si>
  <si>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</si>
  <si>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</si>
  <si>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</si>
  <si>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</si>
  <si>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</si>
  <si>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</si>
  <si>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</si>
  <si>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</si>
  <si>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</si>
  <si>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</si>
  <si>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</si>
  <si>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</si>
  <si>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</si>
  <si>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</si>
  <si>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</si>
  <si>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</si>
  <si>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</si>
  <si>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</si>
  <si>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</si>
  <si>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</si>
  <si>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</si>
  <si>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</si>
  <si>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</si>
  <si>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</si>
  <si>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</si>
  <si>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</si>
  <si>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</si>
  <si>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</si>
  <si>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</si>
  <si>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</si>
  <si>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</si>
  <si>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</si>
  <si>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</si>
  <si>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</si>
  <si>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</si>
  <si>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</si>
  <si>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</si>
  <si>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</si>
  <si>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модернизация и развитие автоматизированной системы центрального оповещения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</si>
  <si>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</si>
  <si>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</si>
  <si>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</si>
  <si>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</si>
  <si>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</si>
  <si>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</si>
  <si>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</si>
  <si>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</si>
  <si>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</si>
  <si>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</si>
  <si>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</si>
  <si>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</si>
  <si>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</si>
  <si>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</si>
  <si>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</si>
  <si>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</si>
  <si>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</si>
  <si>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</si>
  <si>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</si>
  <si>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</si>
  <si>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</si>
  <si>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</si>
  <si>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</si>
  <si>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</si>
  <si>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</si>
  <si>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</si>
  <si>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</si>
  <si>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</si>
  <si>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</si>
  <si>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</si>
  <si>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</si>
  <si>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</si>
  <si>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</si>
  <si>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</si>
  <si>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</si>
  <si>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</si>
  <si>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</si>
  <si>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</si>
  <si>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</si>
  <si>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</si>
  <si>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</si>
  <si>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</si>
  <si>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</si>
  <si>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</si>
  <si>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</si>
  <si>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</si>
  <si>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</si>
  <si>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</si>
  <si>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</si>
  <si>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</si>
  <si>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</si>
  <si>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</si>
  <si>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</si>
  <si>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</si>
  <si>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</si>
  <si>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</si>
  <si>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</si>
  <si>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</si>
  <si>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</si>
  <si>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</si>
  <si>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</si>
  <si>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</si>
  <si>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</si>
  <si>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</si>
  <si>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</si>
  <si>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</si>
  <si>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</si>
  <si>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</si>
  <si>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</si>
  <si>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</si>
  <si>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</si>
  <si>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</si>
  <si>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</si>
  <si>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</si>
  <si>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</si>
  <si>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</si>
  <si>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талантливой и одаренной молодежи</t>
  </si>
  <si>
    <t>Инициативные платежи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</si>
  <si>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</si>
  <si>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</si>
  <si>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</si>
  <si>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</si>
  <si>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</si>
  <si>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</si>
  <si>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</si>
  <si>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</si>
  <si>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в т.ч. на ремонт автомобильных дорог</t>
  </si>
  <si>
    <t>Обеспечение проведение выборов и референдумов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</si>
  <si>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</si>
  <si>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</si>
  <si>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строительство (реконструкция) котельных, инженерных сетей муниципальных образований</t>
  </si>
  <si>
    <t>поощрение победителей ежегодного районного (городского) смотра-конкурса на лучшее озеленение и благоустройство</t>
  </si>
  <si>
    <t xml:space="preserve">              выполнение мероприятий по обеспечению пожарной безопасности</t>
  </si>
  <si>
    <t>оказание материальной помощи гражданам</t>
  </si>
  <si>
    <t>членские взносы в Совет муниципальных образований</t>
  </si>
  <si>
    <t xml:space="preserve">              АПК "Безопасный город"</t>
  </si>
  <si>
    <t xml:space="preserve"> средства бюджета МО в рамках софинансирования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</si>
  <si>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</t>
  </si>
  <si>
    <t xml:space="preserve">Уточненный план на 2024 год </t>
  </si>
  <si>
    <t>% исполне-ния к плану 2024 г.</t>
  </si>
  <si>
    <t>Отклонение от плана 2024 г            ( +, - )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</si>
  <si>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</si>
  <si>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</si>
  <si>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</si>
  <si>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техническое оснащение региональных и муниципальных музеев</t>
  </si>
  <si>
    <t>обеспечение контейнерами и бункерами для твердых коммунальных отходов (республиканские средства)</t>
  </si>
  <si>
    <t>Субвенции на выполнение передаваемых полномочий (республиканские средства)</t>
  </si>
  <si>
    <t>предоставление многодетным семьям, имеющим пять,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</si>
  <si>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проведение комплексных кадастровых работ</t>
  </si>
  <si>
    <t xml:space="preserve"> средства бюджета МО (софинансирование)</t>
  </si>
  <si>
    <t xml:space="preserve">              организация мероприятий по добровольной сдаче оружия</t>
  </si>
  <si>
    <t xml:space="preserve">              осуществление мер по противодействию терроризма</t>
  </si>
  <si>
    <t xml:space="preserve">             предупреждение и ликвидация чрезвыйчайных ситуаций</t>
  </si>
  <si>
    <t>обеспечение контейнерами и бункерами для твердых коммунальных отходов</t>
  </si>
  <si>
    <t>укрепление материально-технической базы 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</si>
  <si>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</si>
  <si>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техническое оснащение муниципальных музеев</t>
  </si>
  <si>
    <t>укрепление материально-технической базы муниципальных музеев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</si>
  <si>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ДНР и ЛНР</t>
  </si>
  <si>
    <t xml:space="preserve">         предоставление социальных выплат молодым семьям на строительство (приобретение) жилья</t>
  </si>
  <si>
    <t xml:space="preserve">         обеспечение жилыми помещениями многодетных семей, имеющих пять и более несовершеннолетних детей (республиканские средства)</t>
  </si>
  <si>
    <t>реализация инициативных проектов (устройство покрытия беговых дорожек на футбольном поле, установка малых архитектурных форм и ограждения футбольного поля, расположенном по адресу: г. Козловка, ул. Лобачевского, д. 41)</t>
  </si>
  <si>
    <t>реализация инициативных проектов (расширение парковочной площадки у д.№2 (со стороны магазина «Лидер») по ул. Маяковского)</t>
  </si>
  <si>
    <t>реализация инициативных проектов (ремонт родника в д. Пиндиково Солдыбаевского территориального отдела)</t>
  </si>
  <si>
    <t>реализация инициативных проектов (очистка пруда д. Пиндиково Солдыбаевского территориального отдела)</t>
  </si>
  <si>
    <t>направление свободных остатков дорожного фонда на 01.01.2024</t>
  </si>
  <si>
    <t>администрации Козловского муниципального округа Чувашской Республики</t>
  </si>
  <si>
    <t>Е.Е. Матушкина</t>
  </si>
  <si>
    <t xml:space="preserve">Анализ исполнения бюджета Козловского муниципального округа Чувашской Республики 
на 01.04.2024 </t>
  </si>
  <si>
    <t xml:space="preserve">Фактическое исполнение на 01.04.2024 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</si>
  <si>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(респ. ср-ва)возмещение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</si>
  <si>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</si>
  <si>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создание муниципальных модельных библиотек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</si>
  <si>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</si>
  <si>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создание модельных муниципальных библиотек (республиканские средства)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</si>
</sst>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view="pageBreakPreview" zoomScaleSheetLayoutView="100" workbookViewId="0" topLeftCell="A382">
      <selection activeCell="C392" sqref="C392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2" t="s">
        <v>272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242</v>
      </c>
      <c r="C3" s="44" t="s">
        <v>273</v>
      </c>
      <c r="D3" s="43" t="s">
        <v>243</v>
      </c>
      <c r="E3" s="45" t="s">
        <v>244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69</v>
      </c>
      <c r="B6" s="50">
        <f>SUM(B7)</f>
        <v>112097900</v>
      </c>
      <c r="C6" s="50">
        <f>SUM(C7)</f>
        <v>17315848.33</v>
      </c>
      <c r="D6" s="28">
        <f aca="true" t="shared" si="0" ref="D6:D45">IF(B6=0,"   ",C6/B6)</f>
        <v>0.15447076466196064</v>
      </c>
      <c r="E6" s="31">
        <f aca="true" t="shared" si="1" ref="E6:E45">C6-B6</f>
        <v>-94782051.67</v>
      </c>
    </row>
    <row r="7" spans="1:5" s="5" customFormat="1" ht="15" customHeight="1">
      <c r="A7" s="27" t="s">
        <v>26</v>
      </c>
      <c r="B7" s="51">
        <v>112097900</v>
      </c>
      <c r="C7" s="55">
        <v>17315848.33</v>
      </c>
      <c r="D7" s="28">
        <f t="shared" si="0"/>
        <v>0.15447076466196064</v>
      </c>
      <c r="E7" s="31">
        <f t="shared" si="1"/>
        <v>-94782051.67</v>
      </c>
    </row>
    <row r="8" spans="1:5" s="5" customFormat="1" ht="45" customHeight="1">
      <c r="A8" s="27" t="s">
        <v>57</v>
      </c>
      <c r="B8" s="50">
        <f>SUM(B9)</f>
        <v>14641400</v>
      </c>
      <c r="C8" s="50">
        <f>SUM(C9)</f>
        <v>3723398.62</v>
      </c>
      <c r="D8" s="28">
        <f t="shared" si="0"/>
        <v>0.254306187932848</v>
      </c>
      <c r="E8" s="31">
        <f t="shared" si="1"/>
        <v>-10918001.379999999</v>
      </c>
    </row>
    <row r="9" spans="1:5" s="5" customFormat="1" ht="29.25" customHeight="1">
      <c r="A9" s="27" t="s">
        <v>58</v>
      </c>
      <c r="B9" s="51">
        <v>14641400</v>
      </c>
      <c r="C9" s="55">
        <v>3723398.62</v>
      </c>
      <c r="D9" s="28">
        <f t="shared" si="0"/>
        <v>0.254306187932848</v>
      </c>
      <c r="E9" s="31">
        <f t="shared" si="1"/>
        <v>-10918001.379999999</v>
      </c>
    </row>
    <row r="10" spans="1:5" s="6" customFormat="1" ht="15" customHeight="1">
      <c r="A10" s="39" t="s">
        <v>3</v>
      </c>
      <c r="B10" s="51">
        <f>SUM(B11:B14)</f>
        <v>8955000</v>
      </c>
      <c r="C10" s="51">
        <f>SUM(C11:C14)</f>
        <v>2643919.66</v>
      </c>
      <c r="D10" s="28">
        <f t="shared" si="0"/>
        <v>0.295245076493579</v>
      </c>
      <c r="E10" s="31">
        <f t="shared" si="1"/>
        <v>-6311080.34</v>
      </c>
    </row>
    <row r="11" spans="1:5" s="5" customFormat="1" ht="28.5" customHeight="1">
      <c r="A11" s="27" t="s">
        <v>103</v>
      </c>
      <c r="B11" s="51">
        <v>6695000</v>
      </c>
      <c r="C11" s="55">
        <v>644968.35</v>
      </c>
      <c r="D11" s="28">
        <f>IF(B11=0,"   ",C11/B11)</f>
        <v>0.09633582524271844</v>
      </c>
      <c r="E11" s="31">
        <f>C11-B11</f>
        <v>-6050031.65</v>
      </c>
    </row>
    <row r="12" spans="1:5" s="5" customFormat="1" ht="15">
      <c r="A12" s="27" t="s">
        <v>121</v>
      </c>
      <c r="B12" s="51">
        <v>0</v>
      </c>
      <c r="C12" s="55">
        <v>0</v>
      </c>
      <c r="D12" s="28">
        <v>0</v>
      </c>
      <c r="E12" s="31">
        <f>C12-B12</f>
        <v>0</v>
      </c>
    </row>
    <row r="13" spans="1:5" s="5" customFormat="1" ht="15">
      <c r="A13" s="27" t="s">
        <v>14</v>
      </c>
      <c r="B13" s="51">
        <v>1405000</v>
      </c>
      <c r="C13" s="55">
        <v>1015196.73</v>
      </c>
      <c r="D13" s="28">
        <f>IF(B13=0,"   ",C13/B13)</f>
        <v>0.722559950177936</v>
      </c>
      <c r="E13" s="31">
        <f>C13-B13</f>
        <v>-389803.27</v>
      </c>
    </row>
    <row r="14" spans="1:5" s="5" customFormat="1" ht="30">
      <c r="A14" s="27" t="s">
        <v>110</v>
      </c>
      <c r="B14" s="51">
        <v>855000</v>
      </c>
      <c r="C14" s="55">
        <v>983754.58</v>
      </c>
      <c r="D14" s="28">
        <f>IF(B14=0,"   ",C14/B14)</f>
        <v>1.1505901520467836</v>
      </c>
      <c r="E14" s="31">
        <f>C14-B14</f>
        <v>128754.57999999996</v>
      </c>
    </row>
    <row r="15" spans="1:5" s="5" customFormat="1" ht="15">
      <c r="A15" s="39" t="s">
        <v>59</v>
      </c>
      <c r="B15" s="50">
        <f>B17+B18+B16+B19+B20</f>
        <v>12750000</v>
      </c>
      <c r="C15" s="50">
        <f>C17+C18+C16+C19+C20</f>
        <v>789079.2899999999</v>
      </c>
      <c r="D15" s="28">
        <f t="shared" si="0"/>
        <v>0.06188857176470588</v>
      </c>
      <c r="E15" s="31">
        <f t="shared" si="1"/>
        <v>-11960920.71</v>
      </c>
    </row>
    <row r="16" spans="1:6" s="5" customFormat="1" ht="15">
      <c r="A16" s="27" t="s">
        <v>134</v>
      </c>
      <c r="B16" s="63">
        <v>5900000</v>
      </c>
      <c r="C16" s="63">
        <v>116431.43</v>
      </c>
      <c r="D16" s="28">
        <f>IF(B16=0,"   ",C16/B16)</f>
        <v>0.0197341406779661</v>
      </c>
      <c r="E16" s="31">
        <f t="shared" si="1"/>
        <v>-5783568.57</v>
      </c>
      <c r="F16" s="6"/>
    </row>
    <row r="17" spans="1:5" s="5" customFormat="1" ht="15">
      <c r="A17" s="27" t="s">
        <v>77</v>
      </c>
      <c r="B17" s="51">
        <v>102000</v>
      </c>
      <c r="C17" s="55">
        <v>22568.27</v>
      </c>
      <c r="D17" s="28">
        <f t="shared" si="0"/>
        <v>0.22125754901960784</v>
      </c>
      <c r="E17" s="31">
        <f t="shared" si="1"/>
        <v>-79431.73</v>
      </c>
    </row>
    <row r="18" spans="1:5" s="5" customFormat="1" ht="15">
      <c r="A18" s="27" t="s">
        <v>78</v>
      </c>
      <c r="B18" s="51">
        <v>1538000</v>
      </c>
      <c r="C18" s="55">
        <v>140223.53</v>
      </c>
      <c r="D18" s="28">
        <f>IF(B18=0,"   ",C18/B18)</f>
        <v>0.09117264629388816</v>
      </c>
      <c r="E18" s="31">
        <f>C18-B18</f>
        <v>-1397776.47</v>
      </c>
    </row>
    <row r="19" spans="1:5" s="5" customFormat="1" ht="15">
      <c r="A19" s="27" t="s">
        <v>135</v>
      </c>
      <c r="B19" s="63">
        <v>2115000</v>
      </c>
      <c r="C19" s="63">
        <v>364724.97</v>
      </c>
      <c r="D19" s="28">
        <f>IF(B19=0,"   ",C19/B19)</f>
        <v>0.17244679432624113</v>
      </c>
      <c r="E19" s="31">
        <f>C19-B19</f>
        <v>-1750275.03</v>
      </c>
    </row>
    <row r="20" spans="1:5" s="5" customFormat="1" ht="15">
      <c r="A20" s="27" t="s">
        <v>136</v>
      </c>
      <c r="B20" s="63">
        <v>3095000</v>
      </c>
      <c r="C20" s="63">
        <v>145131.09</v>
      </c>
      <c r="D20" s="28">
        <f>IF(B20=0,"   ",C20/B20)</f>
        <v>0.04689211308562197</v>
      </c>
      <c r="E20" s="31">
        <f>C20-B20</f>
        <v>-2949868.91</v>
      </c>
    </row>
    <row r="21" spans="1:5" s="5" customFormat="1" ht="29.25" customHeight="1">
      <c r="A21" s="39" t="s">
        <v>70</v>
      </c>
      <c r="B21" s="51">
        <f>SUM(B22:B23)</f>
        <v>0</v>
      </c>
      <c r="C21" s="51">
        <f>SUM(C22:C23)</f>
        <v>898.4</v>
      </c>
      <c r="D21" s="28">
        <v>0</v>
      </c>
      <c r="E21" s="31">
        <f>C21-B21</f>
        <v>898.4</v>
      </c>
    </row>
    <row r="22" spans="1:5" s="5" customFormat="1" ht="15">
      <c r="A22" s="27" t="s">
        <v>15</v>
      </c>
      <c r="B22" s="51">
        <v>0</v>
      </c>
      <c r="C22" s="51">
        <v>0</v>
      </c>
      <c r="D22" s="28">
        <v>0</v>
      </c>
      <c r="E22" s="31">
        <f>C22-B22</f>
        <v>0</v>
      </c>
    </row>
    <row r="23" spans="1:5" s="5" customFormat="1" ht="15">
      <c r="A23" s="27" t="s">
        <v>34</v>
      </c>
      <c r="B23" s="51">
        <v>0</v>
      </c>
      <c r="C23" s="51">
        <v>898.4</v>
      </c>
      <c r="D23" s="28">
        <v>0</v>
      </c>
      <c r="E23" s="31">
        <f t="shared" si="1"/>
        <v>898.4</v>
      </c>
    </row>
    <row r="24" spans="1:5" s="5" customFormat="1" ht="15">
      <c r="A24" s="39" t="s">
        <v>16</v>
      </c>
      <c r="B24" s="51">
        <v>1755000</v>
      </c>
      <c r="C24" s="51">
        <v>522904.09</v>
      </c>
      <c r="D24" s="28">
        <f t="shared" si="0"/>
        <v>0.2979510484330484</v>
      </c>
      <c r="E24" s="31">
        <f t="shared" si="1"/>
        <v>-1232095.91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118</v>
      </c>
      <c r="B26" s="51">
        <f>B6+B8+B10+B15+B21+B24</f>
        <v>150199300</v>
      </c>
      <c r="C26" s="51">
        <f>C6+C8+C10+C15+C21+C24</f>
        <v>24996048.389999997</v>
      </c>
      <c r="D26" s="28">
        <f>IF(B26=0,"   ",C26/B26)</f>
        <v>0.16641920694703635</v>
      </c>
      <c r="E26" s="31">
        <f>C26-B26</f>
        <v>-125203251.61</v>
      </c>
    </row>
    <row r="27" spans="1:5" s="5" customFormat="1" ht="44.25" customHeight="1">
      <c r="A27" s="39" t="s">
        <v>72</v>
      </c>
      <c r="B27" s="51">
        <f>SUM(B28:B30)</f>
        <v>7715000</v>
      </c>
      <c r="C27" s="51">
        <f>SUM(C28:C30)</f>
        <v>2196820.47</v>
      </c>
      <c r="D27" s="28">
        <f t="shared" si="0"/>
        <v>0.28474665845755026</v>
      </c>
      <c r="E27" s="31">
        <f t="shared" si="1"/>
        <v>-5518179.529999999</v>
      </c>
    </row>
    <row r="28" spans="1:5" s="5" customFormat="1" ht="15">
      <c r="A28" s="27" t="s">
        <v>44</v>
      </c>
      <c r="B28" s="51">
        <v>5950000</v>
      </c>
      <c r="C28" s="80">
        <v>1526602.33</v>
      </c>
      <c r="D28" s="28">
        <f t="shared" si="0"/>
        <v>0.25657182016806723</v>
      </c>
      <c r="E28" s="31">
        <f t="shared" si="1"/>
        <v>-4423397.67</v>
      </c>
    </row>
    <row r="29" spans="1:5" s="5" customFormat="1" ht="16.5" customHeight="1">
      <c r="A29" s="27" t="s">
        <v>87</v>
      </c>
      <c r="B29" s="51">
        <v>1115000</v>
      </c>
      <c r="C29" s="80">
        <v>231199.69</v>
      </c>
      <c r="D29" s="28">
        <f t="shared" si="0"/>
        <v>0.20735398206278027</v>
      </c>
      <c r="E29" s="31">
        <f t="shared" si="1"/>
        <v>-883800.31</v>
      </c>
    </row>
    <row r="30" spans="1:5" s="5" customFormat="1" ht="16.5" customHeight="1">
      <c r="A30" s="27" t="s">
        <v>116</v>
      </c>
      <c r="B30" s="51">
        <v>650000</v>
      </c>
      <c r="C30" s="80">
        <v>439018.45</v>
      </c>
      <c r="D30" s="28">
        <f t="shared" si="0"/>
        <v>0.675413</v>
      </c>
      <c r="E30" s="31">
        <f>C30-B30</f>
        <v>-210981.55</v>
      </c>
    </row>
    <row r="31" spans="1:5" s="5" customFormat="1" ht="30" customHeight="1">
      <c r="A31" s="39" t="s">
        <v>17</v>
      </c>
      <c r="B31" s="51">
        <f>SUM(B32)</f>
        <v>35000</v>
      </c>
      <c r="C31" s="51">
        <f>SUM(C32)</f>
        <v>60757.47</v>
      </c>
      <c r="D31" s="28">
        <f t="shared" si="0"/>
        <v>1.7359277142857144</v>
      </c>
      <c r="E31" s="31">
        <f t="shared" si="1"/>
        <v>25757.47</v>
      </c>
    </row>
    <row r="32" spans="1:5" s="5" customFormat="1" ht="15">
      <c r="A32" s="27" t="s">
        <v>18</v>
      </c>
      <c r="B32" s="51">
        <v>35000</v>
      </c>
      <c r="C32" s="51">
        <v>60757.47</v>
      </c>
      <c r="D32" s="28">
        <f t="shared" si="0"/>
        <v>1.7359277142857144</v>
      </c>
      <c r="E32" s="31">
        <f t="shared" si="1"/>
        <v>25757.47</v>
      </c>
    </row>
    <row r="33" spans="1:5" s="5" customFormat="1" ht="30">
      <c r="A33" s="39" t="s">
        <v>73</v>
      </c>
      <c r="B33" s="51">
        <v>1646100</v>
      </c>
      <c r="C33" s="51">
        <v>451299.94</v>
      </c>
      <c r="D33" s="28">
        <f t="shared" si="0"/>
        <v>0.2741631371119616</v>
      </c>
      <c r="E33" s="31">
        <f t="shared" si="1"/>
        <v>-1194800.06</v>
      </c>
    </row>
    <row r="34" spans="1:5" s="5" customFormat="1" ht="30" customHeight="1">
      <c r="A34" s="39" t="s">
        <v>74</v>
      </c>
      <c r="B34" s="51">
        <f>SUM(B35,B36)</f>
        <v>2000000</v>
      </c>
      <c r="C34" s="51">
        <f>SUM(C35,C36)</f>
        <v>4291177.41</v>
      </c>
      <c r="D34" s="28">
        <f t="shared" si="0"/>
        <v>2.145588705</v>
      </c>
      <c r="E34" s="31">
        <f t="shared" si="1"/>
        <v>2291177.41</v>
      </c>
    </row>
    <row r="35" spans="1:5" s="5" customFormat="1" ht="15">
      <c r="A35" s="27" t="s">
        <v>180</v>
      </c>
      <c r="B35" s="51">
        <v>2000000</v>
      </c>
      <c r="C35" s="51">
        <v>0</v>
      </c>
      <c r="D35" s="28">
        <v>0</v>
      </c>
      <c r="E35" s="31">
        <f t="shared" si="1"/>
        <v>-2000000</v>
      </c>
    </row>
    <row r="36" spans="1:5" s="5" customFormat="1" ht="15">
      <c r="A36" s="27" t="s">
        <v>179</v>
      </c>
      <c r="B36" s="51">
        <v>0</v>
      </c>
      <c r="C36" s="51">
        <v>4291177.41</v>
      </c>
      <c r="D36" s="28" t="str">
        <f t="shared" si="0"/>
        <v>   </v>
      </c>
      <c r="E36" s="31">
        <f t="shared" si="1"/>
        <v>4291177.41</v>
      </c>
    </row>
    <row r="37" spans="1:5" s="5" customFormat="1" ht="17.25" customHeight="1">
      <c r="A37" s="39" t="s">
        <v>71</v>
      </c>
      <c r="B37" s="51">
        <v>1365500</v>
      </c>
      <c r="C37" s="51">
        <v>184303.57</v>
      </c>
      <c r="D37" s="28">
        <f t="shared" si="0"/>
        <v>0.13497149029659467</v>
      </c>
      <c r="E37" s="31">
        <f t="shared" si="1"/>
        <v>-1181196.43</v>
      </c>
    </row>
    <row r="38" spans="1:5" s="5" customFormat="1" ht="15">
      <c r="A38" s="39" t="s">
        <v>19</v>
      </c>
      <c r="B38" s="51">
        <f>B39+B42+B40</f>
        <v>648229.8</v>
      </c>
      <c r="C38" s="51">
        <f>C39+C42+C40</f>
        <v>2006435.48</v>
      </c>
      <c r="D38" s="28">
        <f t="shared" si="0"/>
        <v>3.095253380822665</v>
      </c>
      <c r="E38" s="31">
        <f t="shared" si="1"/>
        <v>1358205.68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221</v>
      </c>
      <c r="B40" s="51">
        <v>648229.8</v>
      </c>
      <c r="C40" s="50">
        <v>2006435.48</v>
      </c>
      <c r="D40" s="28">
        <f t="shared" si="0"/>
        <v>3.095253380822665</v>
      </c>
      <c r="E40" s="31">
        <f>C40-B40</f>
        <v>1358205.68</v>
      </c>
    </row>
    <row r="41" spans="1:5" s="8" customFormat="1" ht="15" customHeight="1">
      <c r="A41" s="27" t="s">
        <v>230</v>
      </c>
      <c r="B41" s="51">
        <v>0</v>
      </c>
      <c r="C41" s="50">
        <v>0</v>
      </c>
      <c r="D41" s="28">
        <v>0</v>
      </c>
      <c r="E41" s="31">
        <f>C41-B41</f>
        <v>0</v>
      </c>
    </row>
    <row r="42" spans="1:5" s="8" customFormat="1" ht="15" customHeight="1">
      <c r="A42" s="27" t="s">
        <v>76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119</v>
      </c>
      <c r="B43" s="51">
        <f>B27+B31+B33+B34+B37+B38</f>
        <v>13409829.8</v>
      </c>
      <c r="C43" s="51">
        <f>C27+C31+C33+C34+C37+C38</f>
        <v>9190794.340000002</v>
      </c>
      <c r="D43" s="28">
        <f>IF(B43=0,"   ",C43/B43)</f>
        <v>0.6853774042680244</v>
      </c>
      <c r="E43" s="31">
        <f>C43-B43</f>
        <v>-4219035.459999999</v>
      </c>
    </row>
    <row r="44" spans="1:5" s="8" customFormat="1" ht="17.25" customHeight="1">
      <c r="A44" s="40" t="s">
        <v>4</v>
      </c>
      <c r="B44" s="52">
        <f>SUM(B6,B10,B21,B24,B25,B27,B31,B33,B34,B37,B38,B8,B15)</f>
        <v>163609129.8</v>
      </c>
      <c r="C44" s="52">
        <f>SUM(C6,C10,C21,C24,C25,C27,C31,C33,C34,C37,C38,C8,C15)</f>
        <v>34186842.73</v>
      </c>
      <c r="D44" s="30">
        <f t="shared" si="0"/>
        <v>0.2089543705280437</v>
      </c>
      <c r="E44" s="32">
        <f t="shared" si="1"/>
        <v>-129422287.07000002</v>
      </c>
    </row>
    <row r="45" spans="1:5" s="8" customFormat="1" ht="18" customHeight="1">
      <c r="A45" s="40" t="s">
        <v>48</v>
      </c>
      <c r="B45" s="52">
        <f>B46+B49+B52+B106+B131+B48+B137</f>
        <v>465937568.26</v>
      </c>
      <c r="C45" s="52">
        <f>C46+C49+C52+C106+C131+C48+C137</f>
        <v>104192682.33000001</v>
      </c>
      <c r="D45" s="30">
        <f t="shared" si="0"/>
        <v>0.2236194061773078</v>
      </c>
      <c r="E45" s="32">
        <f t="shared" si="1"/>
        <v>-361744885.92999995</v>
      </c>
    </row>
    <row r="46" spans="1:5" s="8" customFormat="1" ht="31.5" customHeight="1">
      <c r="A46" s="27" t="s">
        <v>35</v>
      </c>
      <c r="B46" s="51">
        <v>0</v>
      </c>
      <c r="C46" s="51">
        <v>-2918864.6</v>
      </c>
      <c r="D46" s="28">
        <v>0</v>
      </c>
      <c r="E46" s="31">
        <f aca="true" t="shared" si="2" ref="E46:E73">C46-B46</f>
        <v>-2918864.6</v>
      </c>
    </row>
    <row r="47" spans="1:5" s="8" customFormat="1" ht="13.5" customHeight="1">
      <c r="A47" s="27" t="s">
        <v>230</v>
      </c>
      <c r="B47" s="51">
        <v>0</v>
      </c>
      <c r="C47" s="51">
        <v>-125557.58</v>
      </c>
      <c r="D47" s="28">
        <v>1</v>
      </c>
      <c r="E47" s="31">
        <f>C47-B47</f>
        <v>-125557.58</v>
      </c>
    </row>
    <row r="48" spans="1:5" s="8" customFormat="1" ht="46.5" customHeight="1">
      <c r="A48" s="27" t="s">
        <v>55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65</v>
      </c>
      <c r="B49" s="51">
        <f>B50+B51</f>
        <v>74975900</v>
      </c>
      <c r="C49" s="51">
        <f>C50+C51</f>
        <v>18744000</v>
      </c>
      <c r="D49" s="28">
        <f aca="true" t="shared" si="3" ref="D49:D57">IF(B49=0,"   ",C49/B49)</f>
        <v>0.2500003334404789</v>
      </c>
      <c r="E49" s="31">
        <f t="shared" si="2"/>
        <v>-56231900</v>
      </c>
    </row>
    <row r="50" spans="1:5" s="8" customFormat="1" ht="30" customHeight="1">
      <c r="A50" s="27" t="s">
        <v>181</v>
      </c>
      <c r="B50" s="51">
        <v>66888100</v>
      </c>
      <c r="C50" s="50">
        <v>16722000</v>
      </c>
      <c r="D50" s="28">
        <f t="shared" si="3"/>
        <v>0.24999962624143907</v>
      </c>
      <c r="E50" s="31">
        <f t="shared" si="2"/>
        <v>-50166100</v>
      </c>
    </row>
    <row r="51" spans="1:5" s="8" customFormat="1" ht="30" customHeight="1">
      <c r="A51" s="27" t="s">
        <v>245</v>
      </c>
      <c r="B51" s="51">
        <v>8087800</v>
      </c>
      <c r="C51" s="50">
        <v>2022000</v>
      </c>
      <c r="D51" s="28">
        <f>IF(B51=0,"   ",C51/B51)</f>
        <v>0.25000618215089393</v>
      </c>
      <c r="E51" s="31">
        <f>C51-B51</f>
        <v>-6065800</v>
      </c>
    </row>
    <row r="52" spans="1:5" s="5" customFormat="1" ht="30.75" customHeight="1">
      <c r="A52" s="27" t="s">
        <v>104</v>
      </c>
      <c r="B52" s="51">
        <f>B53+B58+B61+B67+B73+B78+B84+B87+B92+B64+B70+B81</f>
        <v>121835824.71000001</v>
      </c>
      <c r="C52" s="51">
        <f>C53+C58+C61+C67+C73+C78+C84+C87+C92+C64</f>
        <v>31594970.85</v>
      </c>
      <c r="D52" s="28">
        <f t="shared" si="3"/>
        <v>0.2593241431672827</v>
      </c>
      <c r="E52" s="31">
        <f t="shared" si="2"/>
        <v>-90240853.86000001</v>
      </c>
    </row>
    <row r="53" spans="1:5" s="5" customFormat="1" ht="89.25" customHeight="1">
      <c r="A53" s="27" t="s">
        <v>182</v>
      </c>
      <c r="B53" s="51">
        <f>B55+B56+B57</f>
        <v>31756800</v>
      </c>
      <c r="C53" s="51">
        <f>C55+C56+C57</f>
        <v>0</v>
      </c>
      <c r="D53" s="28">
        <f t="shared" si="3"/>
        <v>0</v>
      </c>
      <c r="E53" s="31">
        <f t="shared" si="2"/>
        <v>-31756800</v>
      </c>
    </row>
    <row r="54" spans="1:5" s="5" customFormat="1" ht="15">
      <c r="A54" s="27" t="s">
        <v>66</v>
      </c>
      <c r="B54" s="51"/>
      <c r="C54" s="55"/>
      <c r="D54" s="28" t="str">
        <f t="shared" si="3"/>
        <v>   </v>
      </c>
      <c r="E54" s="31">
        <f t="shared" si="2"/>
        <v>0</v>
      </c>
    </row>
    <row r="55" spans="1:5" s="5" customFormat="1" ht="45">
      <c r="A55" s="27" t="s">
        <v>137</v>
      </c>
      <c r="B55" s="51">
        <v>17173000</v>
      </c>
      <c r="C55" s="55">
        <v>0</v>
      </c>
      <c r="D55" s="28">
        <f t="shared" si="3"/>
        <v>0</v>
      </c>
      <c r="E55" s="31">
        <f t="shared" si="2"/>
        <v>-17173000</v>
      </c>
    </row>
    <row r="56" spans="1:5" s="5" customFormat="1" ht="45.75" customHeight="1">
      <c r="A56" s="27" t="s">
        <v>190</v>
      </c>
      <c r="B56" s="51">
        <v>12737100</v>
      </c>
      <c r="C56" s="55">
        <v>0</v>
      </c>
      <c r="D56" s="28">
        <f t="shared" si="3"/>
        <v>0</v>
      </c>
      <c r="E56" s="31">
        <f t="shared" si="2"/>
        <v>-12737100</v>
      </c>
    </row>
    <row r="57" spans="1:5" s="5" customFormat="1" ht="33" customHeight="1">
      <c r="A57" s="27" t="s">
        <v>92</v>
      </c>
      <c r="B57" s="51">
        <v>1846700</v>
      </c>
      <c r="C57" s="55">
        <v>0</v>
      </c>
      <c r="D57" s="28">
        <f t="shared" si="3"/>
        <v>0</v>
      </c>
      <c r="E57" s="31">
        <f t="shared" si="2"/>
        <v>-1846700</v>
      </c>
    </row>
    <row r="58" spans="1:5" s="5" customFormat="1" ht="105">
      <c r="A58" s="81" t="s">
        <v>246</v>
      </c>
      <c r="B58" s="51">
        <f>B59+B60</f>
        <v>71515.15</v>
      </c>
      <c r="C58" s="51">
        <f>C59+C60</f>
        <v>0</v>
      </c>
      <c r="D58" s="28">
        <f aca="true" t="shared" si="4" ref="D58:D63">IF(B58=0,"   ",C58/B58)</f>
        <v>0</v>
      </c>
      <c r="E58" s="31">
        <f t="shared" si="2"/>
        <v>-71515.15</v>
      </c>
    </row>
    <row r="59" spans="1:5" s="5" customFormat="1" ht="15" customHeight="1">
      <c r="A59" s="41" t="s">
        <v>53</v>
      </c>
      <c r="B59" s="51">
        <v>70800</v>
      </c>
      <c r="C59" s="51">
        <v>0</v>
      </c>
      <c r="D59" s="28">
        <f t="shared" si="4"/>
        <v>0</v>
      </c>
      <c r="E59" s="31">
        <f t="shared" si="2"/>
        <v>-70800</v>
      </c>
    </row>
    <row r="60" spans="1:5" s="5" customFormat="1" ht="15.75" customHeight="1">
      <c r="A60" s="41" t="s">
        <v>45</v>
      </c>
      <c r="B60" s="51">
        <v>715.15</v>
      </c>
      <c r="C60" s="51">
        <v>0</v>
      </c>
      <c r="D60" s="28">
        <f t="shared" si="4"/>
        <v>0</v>
      </c>
      <c r="E60" s="31">
        <f t="shared" si="2"/>
        <v>-715.15</v>
      </c>
    </row>
    <row r="61" spans="1:5" s="5" customFormat="1" ht="75" customHeight="1">
      <c r="A61" s="27" t="s">
        <v>183</v>
      </c>
      <c r="B61" s="51">
        <f>B62+B63</f>
        <v>7284606.06</v>
      </c>
      <c r="C61" s="51">
        <f>C62+C63</f>
        <v>1703440</v>
      </c>
      <c r="D61" s="28">
        <f t="shared" si="4"/>
        <v>0.233841059622104</v>
      </c>
      <c r="E61" s="31">
        <f t="shared" si="2"/>
        <v>-5581166.06</v>
      </c>
    </row>
    <row r="62" spans="1:5" s="5" customFormat="1" ht="15" customHeight="1">
      <c r="A62" s="41" t="s">
        <v>53</v>
      </c>
      <c r="B62" s="51">
        <v>7248000</v>
      </c>
      <c r="C62" s="51">
        <v>1694880</v>
      </c>
      <c r="D62" s="28">
        <f t="shared" si="4"/>
        <v>0.233841059602649</v>
      </c>
      <c r="E62" s="31">
        <f t="shared" si="2"/>
        <v>-5553120</v>
      </c>
    </row>
    <row r="63" spans="1:5" s="5" customFormat="1" ht="15.75" customHeight="1">
      <c r="A63" s="41" t="s">
        <v>45</v>
      </c>
      <c r="B63" s="51">
        <v>36606.06</v>
      </c>
      <c r="C63" s="51">
        <v>8560</v>
      </c>
      <c r="D63" s="28">
        <f t="shared" si="4"/>
        <v>0.23384106347418981</v>
      </c>
      <c r="E63" s="31">
        <f t="shared" si="2"/>
        <v>-28046.059999999998</v>
      </c>
    </row>
    <row r="64" spans="1:5" s="5" customFormat="1" ht="60.75" customHeight="1">
      <c r="A64" s="27" t="s">
        <v>218</v>
      </c>
      <c r="B64" s="51">
        <f>B65+B66</f>
        <v>4070182.04</v>
      </c>
      <c r="C64" s="51">
        <f>C65+C66</f>
        <v>0</v>
      </c>
      <c r="D64" s="28">
        <f>IF(B64=0,"   ",C64/B64)</f>
        <v>0</v>
      </c>
      <c r="E64" s="31">
        <f>C64-B64</f>
        <v>-4070182.04</v>
      </c>
    </row>
    <row r="65" spans="1:5" s="5" customFormat="1" ht="15" customHeight="1">
      <c r="A65" s="41" t="s">
        <v>53</v>
      </c>
      <c r="B65" s="51">
        <v>4029500</v>
      </c>
      <c r="C65" s="51">
        <v>0</v>
      </c>
      <c r="D65" s="28">
        <f>IF(B65=0,"   ",C65/B65)</f>
        <v>0</v>
      </c>
      <c r="E65" s="31">
        <f>C65-B65</f>
        <v>-4029500</v>
      </c>
    </row>
    <row r="66" spans="1:5" s="5" customFormat="1" ht="15.75" customHeight="1">
      <c r="A66" s="41" t="s">
        <v>45</v>
      </c>
      <c r="B66" s="51">
        <v>40682.04</v>
      </c>
      <c r="C66" s="51">
        <v>0</v>
      </c>
      <c r="D66" s="28">
        <f>IF(B66=0,"   ",C66/B66)</f>
        <v>0</v>
      </c>
      <c r="E66" s="31">
        <f>C66-B66</f>
        <v>-40682.04</v>
      </c>
    </row>
    <row r="67" spans="1:5" s="5" customFormat="1" ht="45">
      <c r="A67" s="27" t="s">
        <v>184</v>
      </c>
      <c r="B67" s="51">
        <f>B68+B69</f>
        <v>5800556.92</v>
      </c>
      <c r="C67" s="51">
        <f>C68+C69</f>
        <v>5800556.92</v>
      </c>
      <c r="D67" s="28">
        <f aca="true" t="shared" si="5" ref="D67:D77">IF(B67=0,"   ",C67/B67)</f>
        <v>1</v>
      </c>
      <c r="E67" s="31">
        <f t="shared" si="2"/>
        <v>0</v>
      </c>
    </row>
    <row r="68" spans="1:5" s="5" customFormat="1" ht="13.5" customHeight="1">
      <c r="A68" s="41" t="s">
        <v>53</v>
      </c>
      <c r="B68" s="51">
        <v>3497440.78</v>
      </c>
      <c r="C68" s="51">
        <v>3497440.78</v>
      </c>
      <c r="D68" s="28">
        <f t="shared" si="5"/>
        <v>1</v>
      </c>
      <c r="E68" s="31">
        <f t="shared" si="2"/>
        <v>0</v>
      </c>
    </row>
    <row r="69" spans="1:5" s="5" customFormat="1" ht="13.5" customHeight="1">
      <c r="A69" s="41" t="s">
        <v>45</v>
      </c>
      <c r="B69" s="51">
        <v>2303116.14</v>
      </c>
      <c r="C69" s="51">
        <v>2303116.14</v>
      </c>
      <c r="D69" s="28">
        <f t="shared" si="5"/>
        <v>1</v>
      </c>
      <c r="E69" s="31">
        <f t="shared" si="2"/>
        <v>0</v>
      </c>
    </row>
    <row r="70" spans="1:5" s="5" customFormat="1" ht="30">
      <c r="A70" s="27" t="s">
        <v>247</v>
      </c>
      <c r="B70" s="51">
        <f>B71+B72</f>
        <v>1490770.51</v>
      </c>
      <c r="C70" s="51">
        <f>C71+C72</f>
        <v>0</v>
      </c>
      <c r="D70" s="28">
        <f>IF(B70=0,"   ",C70/B70)</f>
        <v>0</v>
      </c>
      <c r="E70" s="31">
        <f>C70-B70</f>
        <v>-1490770.51</v>
      </c>
    </row>
    <row r="71" spans="1:5" s="5" customFormat="1" ht="13.5" customHeight="1">
      <c r="A71" s="41" t="s">
        <v>53</v>
      </c>
      <c r="B71" s="51">
        <v>0</v>
      </c>
      <c r="C71" s="51">
        <v>0</v>
      </c>
      <c r="D71" s="28" t="str">
        <f>IF(B71=0,"   ",C71/B71)</f>
        <v>   </v>
      </c>
      <c r="E71" s="31">
        <f>C71-B71</f>
        <v>0</v>
      </c>
    </row>
    <row r="72" spans="1:5" s="5" customFormat="1" ht="13.5" customHeight="1">
      <c r="A72" s="41" t="s">
        <v>45</v>
      </c>
      <c r="B72" s="51">
        <v>1490770.51</v>
      </c>
      <c r="C72" s="51">
        <v>0</v>
      </c>
      <c r="D72" s="28">
        <f>IF(B72=0,"   ",C72/B72)</f>
        <v>0</v>
      </c>
      <c r="E72" s="31">
        <f>C72-B72</f>
        <v>-1490770.51</v>
      </c>
    </row>
    <row r="73" spans="1:5" s="5" customFormat="1" ht="30">
      <c r="A73" s="27" t="s">
        <v>185</v>
      </c>
      <c r="B73" s="51">
        <f>B75</f>
        <v>337676.77</v>
      </c>
      <c r="C73" s="51">
        <f>C75</f>
        <v>0</v>
      </c>
      <c r="D73" s="28">
        <f t="shared" si="5"/>
        <v>0</v>
      </c>
      <c r="E73" s="31">
        <f t="shared" si="2"/>
        <v>-337676.77</v>
      </c>
    </row>
    <row r="74" spans="1:5" s="5" customFormat="1" ht="15">
      <c r="A74" s="27" t="s">
        <v>66</v>
      </c>
      <c r="B74" s="51"/>
      <c r="C74" s="55"/>
      <c r="D74" s="28" t="str">
        <f t="shared" si="5"/>
        <v>   </v>
      </c>
      <c r="E74" s="31"/>
    </row>
    <row r="75" spans="1:5" s="5" customFormat="1" ht="30">
      <c r="A75" s="27" t="s">
        <v>105</v>
      </c>
      <c r="B75" s="51">
        <f>SUM(B76:B77)</f>
        <v>337676.77</v>
      </c>
      <c r="C75" s="51">
        <f>SUM(C76:C77)</f>
        <v>0</v>
      </c>
      <c r="D75" s="28">
        <f t="shared" si="5"/>
        <v>0</v>
      </c>
      <c r="E75" s="31">
        <f aca="true" t="shared" si="6" ref="E75:E87">C75-B75</f>
        <v>-337676.77</v>
      </c>
    </row>
    <row r="76" spans="1:5" ht="16.5" customHeight="1">
      <c r="A76" s="41" t="s">
        <v>53</v>
      </c>
      <c r="B76" s="51">
        <v>334300</v>
      </c>
      <c r="C76" s="63">
        <v>0</v>
      </c>
      <c r="D76" s="28">
        <f t="shared" si="5"/>
        <v>0</v>
      </c>
      <c r="E76" s="65">
        <f t="shared" si="6"/>
        <v>-334300</v>
      </c>
    </row>
    <row r="77" spans="1:5" ht="15.75" customHeight="1">
      <c r="A77" s="41" t="s">
        <v>45</v>
      </c>
      <c r="B77" s="51">
        <v>3376.77</v>
      </c>
      <c r="C77" s="63">
        <v>0</v>
      </c>
      <c r="D77" s="28">
        <f t="shared" si="5"/>
        <v>0</v>
      </c>
      <c r="E77" s="65">
        <f t="shared" si="6"/>
        <v>-3376.77</v>
      </c>
    </row>
    <row r="78" spans="1:5" ht="47.25" customHeight="1">
      <c r="A78" s="39" t="s">
        <v>186</v>
      </c>
      <c r="B78" s="51">
        <f>B79+B80</f>
        <v>4829082.3</v>
      </c>
      <c r="C78" s="51">
        <f>C79+C80</f>
        <v>0</v>
      </c>
      <c r="D78" s="28">
        <f>IF(B78=0,"   ",C78/B78)</f>
        <v>0</v>
      </c>
      <c r="E78" s="65">
        <f t="shared" si="6"/>
        <v>-4829082.3</v>
      </c>
    </row>
    <row r="79" spans="1:5" ht="16.5" customHeight="1">
      <c r="A79" s="41" t="s">
        <v>53</v>
      </c>
      <c r="B79" s="51">
        <v>4795176</v>
      </c>
      <c r="C79" s="51">
        <v>0</v>
      </c>
      <c r="D79" s="28">
        <f>IF(B79=0,"   ",C79/B79)</f>
        <v>0</v>
      </c>
      <c r="E79" s="65">
        <f t="shared" si="6"/>
        <v>-4795176</v>
      </c>
    </row>
    <row r="80" spans="1:5" ht="15.75" customHeight="1">
      <c r="A80" s="41" t="s">
        <v>45</v>
      </c>
      <c r="B80" s="51">
        <v>33906.3</v>
      </c>
      <c r="C80" s="51">
        <v>0</v>
      </c>
      <c r="D80" s="28">
        <f>IF(B80=0,"   ",C80/B80)</f>
        <v>0</v>
      </c>
      <c r="E80" s="65">
        <f t="shared" si="6"/>
        <v>-33906.3</v>
      </c>
    </row>
    <row r="81" spans="1:5" s="5" customFormat="1" ht="45">
      <c r="A81" s="27" t="s">
        <v>248</v>
      </c>
      <c r="B81" s="51">
        <f>B82+B83</f>
        <v>5050505.05</v>
      </c>
      <c r="C81" s="51">
        <f>C82+C83</f>
        <v>0</v>
      </c>
      <c r="D81" s="28">
        <v>0</v>
      </c>
      <c r="E81" s="31">
        <f aca="true" t="shared" si="7" ref="E81:E86">C81-B81</f>
        <v>-5050505.05</v>
      </c>
    </row>
    <row r="82" spans="1:5" s="5" customFormat="1" ht="13.5" customHeight="1">
      <c r="A82" s="41" t="s">
        <v>53</v>
      </c>
      <c r="B82" s="51">
        <v>5000000</v>
      </c>
      <c r="C82" s="51">
        <v>0</v>
      </c>
      <c r="D82" s="28">
        <v>0</v>
      </c>
      <c r="E82" s="31">
        <f t="shared" si="7"/>
        <v>-5000000</v>
      </c>
    </row>
    <row r="83" spans="1:5" s="5" customFormat="1" ht="13.5" customHeight="1">
      <c r="A83" s="41" t="s">
        <v>45</v>
      </c>
      <c r="B83" s="51">
        <v>50505.05</v>
      </c>
      <c r="C83" s="51">
        <v>0</v>
      </c>
      <c r="D83" s="28">
        <v>0</v>
      </c>
      <c r="E83" s="31">
        <f t="shared" si="7"/>
        <v>-50505.05</v>
      </c>
    </row>
    <row r="84" spans="1:5" s="5" customFormat="1" ht="45">
      <c r="A84" s="27" t="s">
        <v>138</v>
      </c>
      <c r="B84" s="51">
        <f>B85+B86</f>
        <v>61111.11</v>
      </c>
      <c r="C84" s="51">
        <f>C85+C86</f>
        <v>0</v>
      </c>
      <c r="D84" s="28">
        <v>0</v>
      </c>
      <c r="E84" s="31">
        <f t="shared" si="7"/>
        <v>-61111.11</v>
      </c>
    </row>
    <row r="85" spans="1:5" s="5" customFormat="1" ht="13.5" customHeight="1">
      <c r="A85" s="41" t="s">
        <v>53</v>
      </c>
      <c r="B85" s="51">
        <v>60500</v>
      </c>
      <c r="C85" s="51">
        <v>0</v>
      </c>
      <c r="D85" s="28">
        <v>0</v>
      </c>
      <c r="E85" s="31">
        <f t="shared" si="7"/>
        <v>-60500</v>
      </c>
    </row>
    <row r="86" spans="1:5" s="5" customFormat="1" ht="13.5" customHeight="1">
      <c r="A86" s="41" t="s">
        <v>45</v>
      </c>
      <c r="B86" s="51">
        <v>611.11</v>
      </c>
      <c r="C86" s="51">
        <v>0</v>
      </c>
      <c r="D86" s="28">
        <v>0</v>
      </c>
      <c r="E86" s="31">
        <f t="shared" si="7"/>
        <v>-611.11</v>
      </c>
    </row>
    <row r="87" spans="1:5" s="5" customFormat="1" ht="30">
      <c r="A87" s="27" t="s">
        <v>187</v>
      </c>
      <c r="B87" s="51">
        <f>B89</f>
        <v>150000</v>
      </c>
      <c r="C87" s="51">
        <f>C89</f>
        <v>0</v>
      </c>
      <c r="D87" s="28">
        <f aca="true" t="shared" si="8" ref="D87:D102">IF(B87=0,"   ",C87/B87)</f>
        <v>0</v>
      </c>
      <c r="E87" s="31">
        <f t="shared" si="6"/>
        <v>-150000</v>
      </c>
    </row>
    <row r="88" spans="1:5" s="5" customFormat="1" ht="15">
      <c r="A88" s="27" t="s">
        <v>66</v>
      </c>
      <c r="B88" s="51"/>
      <c r="C88" s="55"/>
      <c r="D88" s="28" t="str">
        <f t="shared" si="8"/>
        <v>   </v>
      </c>
      <c r="E88" s="31">
        <f aca="true" t="shared" si="9" ref="E88:E96">C88-B88</f>
        <v>0</v>
      </c>
    </row>
    <row r="89" spans="1:5" s="5" customFormat="1" ht="20.25" customHeight="1">
      <c r="A89" s="27" t="s">
        <v>188</v>
      </c>
      <c r="B89" s="51">
        <f>B90+B91</f>
        <v>150000</v>
      </c>
      <c r="C89" s="51">
        <f>C90+C91</f>
        <v>0</v>
      </c>
      <c r="D89" s="28">
        <f t="shared" si="8"/>
        <v>0</v>
      </c>
      <c r="E89" s="31">
        <f t="shared" si="9"/>
        <v>-150000</v>
      </c>
    </row>
    <row r="90" spans="1:5" s="5" customFormat="1" ht="13.5" customHeight="1">
      <c r="A90" s="41" t="s">
        <v>53</v>
      </c>
      <c r="B90" s="51">
        <v>100000</v>
      </c>
      <c r="C90" s="51">
        <v>0</v>
      </c>
      <c r="D90" s="28">
        <f t="shared" si="8"/>
        <v>0</v>
      </c>
      <c r="E90" s="31">
        <f t="shared" si="9"/>
        <v>-100000</v>
      </c>
    </row>
    <row r="91" spans="1:5" s="5" customFormat="1" ht="13.5" customHeight="1">
      <c r="A91" s="41" t="s">
        <v>45</v>
      </c>
      <c r="B91" s="51">
        <v>50000</v>
      </c>
      <c r="C91" s="51">
        <v>0</v>
      </c>
      <c r="D91" s="28">
        <f t="shared" si="8"/>
        <v>0</v>
      </c>
      <c r="E91" s="31">
        <f t="shared" si="9"/>
        <v>-50000</v>
      </c>
    </row>
    <row r="92" spans="1:5" s="5" customFormat="1" ht="15">
      <c r="A92" s="27" t="s">
        <v>49</v>
      </c>
      <c r="B92" s="51">
        <f>SUM(B94:B105)</f>
        <v>60933018.8</v>
      </c>
      <c r="C92" s="51">
        <f>SUM(C94:C105)</f>
        <v>24090973.93</v>
      </c>
      <c r="D92" s="28">
        <f t="shared" si="8"/>
        <v>0.3953681338039992</v>
      </c>
      <c r="E92" s="31">
        <f t="shared" si="9"/>
        <v>-36842044.87</v>
      </c>
    </row>
    <row r="93" spans="1:5" s="5" customFormat="1" ht="15">
      <c r="A93" s="27" t="s">
        <v>66</v>
      </c>
      <c r="B93" s="51"/>
      <c r="C93" s="55"/>
      <c r="D93" s="28" t="str">
        <f t="shared" si="8"/>
        <v>   </v>
      </c>
      <c r="E93" s="31">
        <f t="shared" si="9"/>
        <v>0</v>
      </c>
    </row>
    <row r="94" spans="1:5" s="5" customFormat="1" ht="60.75" customHeight="1">
      <c r="A94" s="39" t="s">
        <v>189</v>
      </c>
      <c r="B94" s="51">
        <v>12932600</v>
      </c>
      <c r="C94" s="55">
        <v>7948568.84</v>
      </c>
      <c r="D94" s="28">
        <f t="shared" si="8"/>
        <v>0.6146149142477151</v>
      </c>
      <c r="E94" s="31">
        <f t="shared" si="9"/>
        <v>-4984031.16</v>
      </c>
    </row>
    <row r="95" spans="1:5" s="5" customFormat="1" ht="30">
      <c r="A95" s="39" t="s">
        <v>191</v>
      </c>
      <c r="B95" s="51">
        <v>23500</v>
      </c>
      <c r="C95" s="51">
        <v>0</v>
      </c>
      <c r="D95" s="28">
        <f t="shared" si="8"/>
        <v>0</v>
      </c>
      <c r="E95" s="31">
        <f t="shared" si="9"/>
        <v>-23500</v>
      </c>
    </row>
    <row r="96" spans="1:5" s="5" customFormat="1" ht="42.75" customHeight="1">
      <c r="A96" s="39" t="s">
        <v>192</v>
      </c>
      <c r="B96" s="51">
        <v>4504800</v>
      </c>
      <c r="C96" s="55">
        <v>3220205.09</v>
      </c>
      <c r="D96" s="28">
        <f t="shared" si="8"/>
        <v>0.7148386365654412</v>
      </c>
      <c r="E96" s="31">
        <f t="shared" si="9"/>
        <v>-1284594.9100000001</v>
      </c>
    </row>
    <row r="97" spans="1:5" ht="31.5" customHeight="1">
      <c r="A97" s="68" t="s">
        <v>193</v>
      </c>
      <c r="B97" s="51">
        <v>6809154.4</v>
      </c>
      <c r="C97" s="51">
        <v>0</v>
      </c>
      <c r="D97" s="28">
        <f t="shared" si="8"/>
        <v>0</v>
      </c>
      <c r="E97" s="65">
        <f aca="true" t="shared" si="10" ref="E97:E106">C97-B97</f>
        <v>-6809154.4</v>
      </c>
    </row>
    <row r="98" spans="1:5" ht="44.25" customHeight="1">
      <c r="A98" s="68" t="s">
        <v>194</v>
      </c>
      <c r="B98" s="51">
        <v>12787200</v>
      </c>
      <c r="C98" s="51">
        <v>12787200</v>
      </c>
      <c r="D98" s="28">
        <f t="shared" si="8"/>
        <v>1</v>
      </c>
      <c r="E98" s="65">
        <f t="shared" si="10"/>
        <v>0</v>
      </c>
    </row>
    <row r="99" spans="1:5" ht="44.25" customHeight="1">
      <c r="A99" s="68" t="s">
        <v>195</v>
      </c>
      <c r="B99" s="51">
        <v>784900</v>
      </c>
      <c r="C99" s="51">
        <v>0</v>
      </c>
      <c r="D99" s="28">
        <f t="shared" si="8"/>
        <v>0</v>
      </c>
      <c r="E99" s="65">
        <f t="shared" si="10"/>
        <v>-784900</v>
      </c>
    </row>
    <row r="100" spans="1:5" ht="30">
      <c r="A100" s="68" t="s">
        <v>249</v>
      </c>
      <c r="B100" s="51">
        <v>1508700</v>
      </c>
      <c r="C100" s="51">
        <v>0</v>
      </c>
      <c r="D100" s="28">
        <v>0</v>
      </c>
      <c r="E100" s="65">
        <f t="shared" si="10"/>
        <v>-1508700</v>
      </c>
    </row>
    <row r="101" spans="1:5" ht="45.75" customHeight="1">
      <c r="A101" s="68" t="s">
        <v>196</v>
      </c>
      <c r="B101" s="51">
        <v>11001064.4</v>
      </c>
      <c r="C101" s="51">
        <v>0</v>
      </c>
      <c r="D101" s="28">
        <f t="shared" si="8"/>
        <v>0</v>
      </c>
      <c r="E101" s="65">
        <f t="shared" si="10"/>
        <v>-11001064.4</v>
      </c>
    </row>
    <row r="102" spans="1:5" ht="105.75" customHeight="1">
      <c r="A102" s="68" t="s">
        <v>197</v>
      </c>
      <c r="B102" s="51">
        <v>581100</v>
      </c>
      <c r="C102" s="51">
        <v>135000</v>
      </c>
      <c r="D102" s="28">
        <f t="shared" si="8"/>
        <v>0.2323180175529169</v>
      </c>
      <c r="E102" s="65">
        <f t="shared" si="10"/>
        <v>-446100</v>
      </c>
    </row>
    <row r="103" spans="1:5" ht="105" customHeight="1">
      <c r="A103" s="68" t="s">
        <v>222</v>
      </c>
      <c r="B103" s="51">
        <v>0</v>
      </c>
      <c r="C103" s="51">
        <v>0</v>
      </c>
      <c r="D103" s="28">
        <v>0</v>
      </c>
      <c r="E103" s="65">
        <f t="shared" si="10"/>
        <v>0</v>
      </c>
    </row>
    <row r="104" spans="1:5" ht="120.75" customHeight="1">
      <c r="A104" s="68" t="s">
        <v>223</v>
      </c>
      <c r="B104" s="51">
        <v>0</v>
      </c>
      <c r="C104" s="51">
        <v>0</v>
      </c>
      <c r="D104" s="28">
        <v>0</v>
      </c>
      <c r="E104" s="65">
        <f t="shared" si="10"/>
        <v>0</v>
      </c>
    </row>
    <row r="105" spans="1:5" ht="30">
      <c r="A105" s="68" t="s">
        <v>278</v>
      </c>
      <c r="B105" s="51">
        <v>10000000</v>
      </c>
      <c r="C105" s="51">
        <v>0</v>
      </c>
      <c r="D105" s="28">
        <v>0</v>
      </c>
      <c r="E105" s="65">
        <f>C105-B105</f>
        <v>-10000000</v>
      </c>
    </row>
    <row r="106" spans="1:5" s="5" customFormat="1" ht="19.5" customHeight="1">
      <c r="A106" s="27" t="s">
        <v>96</v>
      </c>
      <c r="B106" s="51">
        <f>B107+B108+B109+B110+B127+B130</f>
        <v>259164524.27</v>
      </c>
      <c r="C106" s="51">
        <f>C107+C108+C109+C110+C127+C130</f>
        <v>54471070.43</v>
      </c>
      <c r="D106" s="28">
        <f>IF(B106=0,"   ",C106/B106)</f>
        <v>0.21017950116217116</v>
      </c>
      <c r="E106" s="31">
        <f t="shared" si="10"/>
        <v>-204693453.84</v>
      </c>
    </row>
    <row r="107" spans="1:5" s="5" customFormat="1" ht="30.75" customHeight="1">
      <c r="A107" s="27" t="s">
        <v>198</v>
      </c>
      <c r="B107" s="51">
        <v>1209400</v>
      </c>
      <c r="C107" s="55">
        <v>302400</v>
      </c>
      <c r="D107" s="28">
        <f aca="true" t="shared" si="11" ref="D107:D116">IF(B107=0,"   ",C107/B107)</f>
        <v>0.2500413428146188</v>
      </c>
      <c r="E107" s="31">
        <f aca="true" t="shared" si="12" ref="E107:E116">C107-B107</f>
        <v>-907000</v>
      </c>
    </row>
    <row r="108" spans="1:5" s="5" customFormat="1" ht="46.5" customHeight="1">
      <c r="A108" s="67" t="s">
        <v>199</v>
      </c>
      <c r="B108" s="51">
        <v>6500</v>
      </c>
      <c r="C108" s="55">
        <v>6500</v>
      </c>
      <c r="D108" s="28">
        <f t="shared" si="11"/>
        <v>1</v>
      </c>
      <c r="E108" s="31">
        <f t="shared" si="12"/>
        <v>0</v>
      </c>
    </row>
    <row r="109" spans="1:5" s="5" customFormat="1" ht="30">
      <c r="A109" s="27" t="s">
        <v>200</v>
      </c>
      <c r="B109" s="51">
        <v>1423700</v>
      </c>
      <c r="C109" s="55">
        <v>355800</v>
      </c>
      <c r="D109" s="28">
        <f t="shared" si="11"/>
        <v>0.24991220060405983</v>
      </c>
      <c r="E109" s="31">
        <f t="shared" si="12"/>
        <v>-1067900</v>
      </c>
    </row>
    <row r="110" spans="1:5" s="5" customFormat="1" ht="30">
      <c r="A110" s="27" t="s">
        <v>250</v>
      </c>
      <c r="B110" s="51">
        <f>B113+B114+B115+B117+B112+B116+B118+B119+B122+B123+B124+B126+B125</f>
        <v>232354787.27</v>
      </c>
      <c r="C110" s="51">
        <f>C113+C114+C115+C117+C112+C116+C118+C119+C122+C123+C124+C126+C125</f>
        <v>53788269</v>
      </c>
      <c r="D110" s="28">
        <f t="shared" si="11"/>
        <v>0.23149197669638355</v>
      </c>
      <c r="E110" s="31">
        <f t="shared" si="12"/>
        <v>-178566518.27</v>
      </c>
    </row>
    <row r="111" spans="1:5" s="5" customFormat="1" ht="15">
      <c r="A111" s="27" t="s">
        <v>139</v>
      </c>
      <c r="B111" s="51"/>
      <c r="C111" s="51"/>
      <c r="D111" s="28" t="str">
        <f t="shared" si="11"/>
        <v>   </v>
      </c>
      <c r="E111" s="31">
        <f t="shared" si="12"/>
        <v>0</v>
      </c>
    </row>
    <row r="112" spans="1:5" s="5" customFormat="1" ht="27.75" customHeight="1">
      <c r="A112" s="27" t="s">
        <v>64</v>
      </c>
      <c r="B112" s="51">
        <v>63233900</v>
      </c>
      <c r="C112" s="55">
        <v>12925900</v>
      </c>
      <c r="D112" s="28">
        <f>IF(B112=0,"   ",C112/B112)</f>
        <v>0.20441408801291713</v>
      </c>
      <c r="E112" s="31">
        <f>C112-B112</f>
        <v>-50308000</v>
      </c>
    </row>
    <row r="113" spans="1:5" s="5" customFormat="1" ht="30">
      <c r="A113" s="27" t="s">
        <v>124</v>
      </c>
      <c r="B113" s="51">
        <v>159048200</v>
      </c>
      <c r="C113" s="55">
        <v>35084700</v>
      </c>
      <c r="D113" s="28">
        <f t="shared" si="11"/>
        <v>0.22059161939588126</v>
      </c>
      <c r="E113" s="31">
        <f t="shared" si="12"/>
        <v>-123963500</v>
      </c>
    </row>
    <row r="114" spans="1:5" s="5" customFormat="1" ht="15">
      <c r="A114" s="27" t="s">
        <v>51</v>
      </c>
      <c r="B114" s="51">
        <v>1370600</v>
      </c>
      <c r="C114" s="55">
        <v>342675</v>
      </c>
      <c r="D114" s="28">
        <f t="shared" si="11"/>
        <v>0.25001824018677954</v>
      </c>
      <c r="E114" s="31">
        <f t="shared" si="12"/>
        <v>-1027925</v>
      </c>
    </row>
    <row r="115" spans="1:5" s="5" customFormat="1" ht="15">
      <c r="A115" s="27" t="s">
        <v>52</v>
      </c>
      <c r="B115" s="51">
        <v>800</v>
      </c>
      <c r="C115" s="55">
        <v>0</v>
      </c>
      <c r="D115" s="28">
        <f t="shared" si="11"/>
        <v>0</v>
      </c>
      <c r="E115" s="31">
        <f t="shared" si="12"/>
        <v>-800</v>
      </c>
    </row>
    <row r="116" spans="1:5" s="5" customFormat="1" ht="15">
      <c r="A116" s="27" t="s">
        <v>67</v>
      </c>
      <c r="B116" s="51">
        <v>3200</v>
      </c>
      <c r="C116" s="55">
        <v>0</v>
      </c>
      <c r="D116" s="28">
        <f t="shared" si="11"/>
        <v>0</v>
      </c>
      <c r="E116" s="31">
        <f t="shared" si="12"/>
        <v>-3200</v>
      </c>
    </row>
    <row r="117" spans="1:5" s="5" customFormat="1" ht="15">
      <c r="A117" s="27" t="s">
        <v>215</v>
      </c>
      <c r="B117" s="51">
        <v>85200</v>
      </c>
      <c r="C117" s="51">
        <v>13610</v>
      </c>
      <c r="D117" s="28">
        <f aca="true" t="shared" si="13" ref="D117:D130">IF(B117=0,"   ",C117/B117)</f>
        <v>0.15974178403755868</v>
      </c>
      <c r="E117" s="31">
        <f>C117-B117</f>
        <v>-71590</v>
      </c>
    </row>
    <row r="118" spans="1:5" s="5" customFormat="1" ht="30">
      <c r="A118" s="41" t="s">
        <v>89</v>
      </c>
      <c r="B118" s="51">
        <v>171500</v>
      </c>
      <c r="C118" s="51">
        <v>0</v>
      </c>
      <c r="D118" s="28">
        <f t="shared" si="13"/>
        <v>0</v>
      </c>
      <c r="E118" s="31">
        <f>C118-B118</f>
        <v>-171500</v>
      </c>
    </row>
    <row r="119" spans="1:5" s="5" customFormat="1" ht="28.5" customHeight="1">
      <c r="A119" s="27" t="s">
        <v>88</v>
      </c>
      <c r="B119" s="51">
        <f>B120+B121</f>
        <v>2379500</v>
      </c>
      <c r="C119" s="51">
        <f>C120+C121</f>
        <v>541161</v>
      </c>
      <c r="D119" s="28">
        <f t="shared" si="13"/>
        <v>0.22742635007354486</v>
      </c>
      <c r="E119" s="31">
        <f aca="true" t="shared" si="14" ref="E119:E126">C119-B119</f>
        <v>-1838339</v>
      </c>
    </row>
    <row r="120" spans="1:5" s="5" customFormat="1" ht="15">
      <c r="A120" s="27" t="s">
        <v>79</v>
      </c>
      <c r="B120" s="51">
        <v>1718500</v>
      </c>
      <c r="C120" s="51">
        <v>394510.5</v>
      </c>
      <c r="D120" s="28">
        <f t="shared" si="13"/>
        <v>0.22956677334885076</v>
      </c>
      <c r="E120" s="31">
        <f t="shared" si="14"/>
        <v>-1323989.5</v>
      </c>
    </row>
    <row r="121" spans="1:5" s="5" customFormat="1" ht="15">
      <c r="A121" s="27" t="s">
        <v>80</v>
      </c>
      <c r="B121" s="51">
        <v>661000</v>
      </c>
      <c r="C121" s="55">
        <v>146650.5</v>
      </c>
      <c r="D121" s="28">
        <f t="shared" si="13"/>
        <v>0.22186157337367624</v>
      </c>
      <c r="E121" s="31">
        <f t="shared" si="14"/>
        <v>-514349.5</v>
      </c>
    </row>
    <row r="122" spans="1:5" s="5" customFormat="1" ht="30">
      <c r="A122" s="27" t="s">
        <v>90</v>
      </c>
      <c r="B122" s="51">
        <v>476200</v>
      </c>
      <c r="C122" s="55">
        <v>112099</v>
      </c>
      <c r="D122" s="28">
        <f t="shared" si="13"/>
        <v>0.23540319193616127</v>
      </c>
      <c r="E122" s="31">
        <f t="shared" si="14"/>
        <v>-364101</v>
      </c>
    </row>
    <row r="123" spans="1:5" s="5" customFormat="1" ht="45">
      <c r="A123" s="27" t="s">
        <v>112</v>
      </c>
      <c r="B123" s="51">
        <v>5100</v>
      </c>
      <c r="C123" s="55">
        <v>0</v>
      </c>
      <c r="D123" s="28">
        <f>IF(B123=0,"   ",C123/B123)</f>
        <v>0</v>
      </c>
      <c r="E123" s="31">
        <f t="shared" si="14"/>
        <v>-5100</v>
      </c>
    </row>
    <row r="124" spans="1:5" s="5" customFormat="1" ht="135" customHeight="1">
      <c r="A124" s="41" t="s">
        <v>131</v>
      </c>
      <c r="B124" s="51">
        <v>563400</v>
      </c>
      <c r="C124" s="55">
        <v>185000</v>
      </c>
      <c r="D124" s="28">
        <f>IF(B124=0,"   ",C124/B124)</f>
        <v>0.3283635072772453</v>
      </c>
      <c r="E124" s="31">
        <f t="shared" si="14"/>
        <v>-378400</v>
      </c>
    </row>
    <row r="125" spans="1:5" s="5" customFormat="1" ht="75">
      <c r="A125" s="41" t="s">
        <v>251</v>
      </c>
      <c r="B125" s="51">
        <v>4805187.27</v>
      </c>
      <c r="C125" s="55">
        <v>4583124</v>
      </c>
      <c r="D125" s="28">
        <f>IF(B125=0,"   ",C125/B125)</f>
        <v>0.9537867605313955</v>
      </c>
      <c r="E125" s="31">
        <f>C125-B125</f>
        <v>-222063.26999999955</v>
      </c>
    </row>
    <row r="126" spans="1:5" s="5" customFormat="1" ht="63" customHeight="1">
      <c r="A126" s="41" t="s">
        <v>224</v>
      </c>
      <c r="B126" s="51">
        <v>212000</v>
      </c>
      <c r="C126" s="55">
        <v>0</v>
      </c>
      <c r="D126" s="28">
        <f>IF(B126=0,"   ",C126/B126)</f>
        <v>0</v>
      </c>
      <c r="E126" s="31">
        <f t="shared" si="14"/>
        <v>-212000</v>
      </c>
    </row>
    <row r="127" spans="1:5" s="5" customFormat="1" ht="30" customHeight="1">
      <c r="A127" s="27" t="s">
        <v>50</v>
      </c>
      <c r="B127" s="51">
        <f>B128+B129</f>
        <v>23951037</v>
      </c>
      <c r="C127" s="51">
        <f>C128+C129</f>
        <v>0</v>
      </c>
      <c r="D127" s="28">
        <f t="shared" si="13"/>
        <v>0</v>
      </c>
      <c r="E127" s="31">
        <f>C127-B127</f>
        <v>-23951037</v>
      </c>
    </row>
    <row r="128" spans="1:5" s="5" customFormat="1" ht="15">
      <c r="A128" s="41" t="s">
        <v>53</v>
      </c>
      <c r="B128" s="51">
        <v>4417563.15</v>
      </c>
      <c r="C128" s="51">
        <v>0</v>
      </c>
      <c r="D128" s="28">
        <f t="shared" si="13"/>
        <v>0</v>
      </c>
      <c r="E128" s="31">
        <f>C128-B128</f>
        <v>-4417563.15</v>
      </c>
    </row>
    <row r="129" spans="1:5" s="5" customFormat="1" ht="15">
      <c r="A129" s="41" t="s">
        <v>45</v>
      </c>
      <c r="B129" s="51">
        <v>19533473.85</v>
      </c>
      <c r="C129" s="55">
        <v>0</v>
      </c>
      <c r="D129" s="28">
        <f t="shared" si="13"/>
        <v>0</v>
      </c>
      <c r="E129" s="31">
        <f>C129-B129</f>
        <v>-19533473.85</v>
      </c>
    </row>
    <row r="130" spans="1:5" s="5" customFormat="1" ht="32.25" customHeight="1">
      <c r="A130" s="27" t="s">
        <v>201</v>
      </c>
      <c r="B130" s="51">
        <v>219100</v>
      </c>
      <c r="C130" s="55">
        <v>18101.43</v>
      </c>
      <c r="D130" s="28">
        <f t="shared" si="13"/>
        <v>0.08261720675490644</v>
      </c>
      <c r="E130" s="31">
        <f>C130-B130</f>
        <v>-200998.57</v>
      </c>
    </row>
    <row r="131" spans="1:5" s="5" customFormat="1" ht="20.25" customHeight="1">
      <c r="A131" s="27" t="s">
        <v>32</v>
      </c>
      <c r="B131" s="51">
        <f>B132+B133+B136</f>
        <v>9961319.28</v>
      </c>
      <c r="C131" s="51">
        <f>C132+C133+C136</f>
        <v>2516514.15</v>
      </c>
      <c r="D131" s="28">
        <f>IF(B131=0,"   ",C131/B131)</f>
        <v>0.25262860061644365</v>
      </c>
      <c r="E131" s="31">
        <f aca="true" t="shared" si="15" ref="E131:E138">C131-B131</f>
        <v>-7444805.129999999</v>
      </c>
    </row>
    <row r="132" spans="1:5" s="5" customFormat="1" ht="60">
      <c r="A132" s="27" t="s">
        <v>176</v>
      </c>
      <c r="B132" s="51">
        <v>8593200</v>
      </c>
      <c r="C132" s="55">
        <v>1966020</v>
      </c>
      <c r="D132" s="28">
        <f>IF(B132=0,"   ",C132/B132)</f>
        <v>0.2287878787878788</v>
      </c>
      <c r="E132" s="31">
        <f t="shared" si="15"/>
        <v>-6627180</v>
      </c>
    </row>
    <row r="133" spans="1:5" s="5" customFormat="1" ht="74.25" customHeight="1">
      <c r="A133" s="27" t="s">
        <v>130</v>
      </c>
      <c r="B133" s="51">
        <f>B134+B135</f>
        <v>1090166.8499999999</v>
      </c>
      <c r="C133" s="51">
        <f>C134+C135</f>
        <v>272541.72</v>
      </c>
      <c r="D133" s="28">
        <f aca="true" t="shared" si="16" ref="D133:D149">IF(B133=0,"   ",C133/B133)</f>
        <v>0.2500000068796809</v>
      </c>
      <c r="E133" s="31">
        <f t="shared" si="15"/>
        <v>-817625.1299999999</v>
      </c>
    </row>
    <row r="134" spans="1:5" s="5" customFormat="1" ht="15">
      <c r="A134" s="41" t="s">
        <v>53</v>
      </c>
      <c r="B134" s="51">
        <v>1079265.18</v>
      </c>
      <c r="C134" s="51">
        <v>269816.31</v>
      </c>
      <c r="D134" s="28">
        <f t="shared" si="16"/>
        <v>0.2500000138983452</v>
      </c>
      <c r="E134" s="31">
        <f t="shared" si="15"/>
        <v>-809448.8699999999</v>
      </c>
    </row>
    <row r="135" spans="1:5" s="5" customFormat="1" ht="15">
      <c r="A135" s="41" t="s">
        <v>45</v>
      </c>
      <c r="B135" s="51">
        <v>10901.67</v>
      </c>
      <c r="C135" s="51">
        <v>2725.41</v>
      </c>
      <c r="D135" s="28">
        <f t="shared" si="16"/>
        <v>0.24999931203200976</v>
      </c>
      <c r="E135" s="31">
        <f t="shared" si="15"/>
        <v>-8176.26</v>
      </c>
    </row>
    <row r="136" spans="1:5" s="5" customFormat="1" ht="177.75" customHeight="1">
      <c r="A136" s="27" t="s">
        <v>274</v>
      </c>
      <c r="B136" s="51">
        <v>277952.43</v>
      </c>
      <c r="C136" s="55">
        <v>277952.43</v>
      </c>
      <c r="D136" s="28">
        <f>IF(B136=0,"   ",C136/B136)</f>
        <v>1</v>
      </c>
      <c r="E136" s="31">
        <f>C136-B136</f>
        <v>0</v>
      </c>
    </row>
    <row r="137" spans="1:5" s="5" customFormat="1" ht="107.25" customHeight="1">
      <c r="A137" s="27" t="s">
        <v>275</v>
      </c>
      <c r="B137" s="51">
        <v>0</v>
      </c>
      <c r="C137" s="55">
        <v>-215008.5</v>
      </c>
      <c r="D137" s="28" t="str">
        <f>IF(B137=0,"   ",C137/B137)</f>
        <v>   </v>
      </c>
      <c r="E137" s="31">
        <f>C137-B137</f>
        <v>-215008.5</v>
      </c>
    </row>
    <row r="138" spans="1:5" s="5" customFormat="1" ht="14.25">
      <c r="A138" s="56" t="s">
        <v>5</v>
      </c>
      <c r="B138" s="57">
        <f>B44+B45</f>
        <v>629546698.06</v>
      </c>
      <c r="C138" s="57">
        <f>SUM(C44,C45,)</f>
        <v>138379525.06</v>
      </c>
      <c r="D138" s="58">
        <f t="shared" si="16"/>
        <v>0.21980819768641138</v>
      </c>
      <c r="E138" s="59">
        <f t="shared" si="15"/>
        <v>-491167172.99999994</v>
      </c>
    </row>
    <row r="139" spans="1:5" s="7" customFormat="1" ht="15">
      <c r="A139" s="66" t="s">
        <v>6</v>
      </c>
      <c r="B139" s="53"/>
      <c r="C139" s="54"/>
      <c r="D139" s="28" t="str">
        <f t="shared" si="16"/>
        <v>   </v>
      </c>
      <c r="E139" s="29"/>
    </row>
    <row r="140" spans="1:5" s="5" customFormat="1" ht="15">
      <c r="A140" s="27" t="s">
        <v>20</v>
      </c>
      <c r="B140" s="51">
        <f>B141+B147+B149+B152+B153+B151</f>
        <v>86291266.97999999</v>
      </c>
      <c r="C140" s="51">
        <f>C141+C147+C149+C152+C153+C151</f>
        <v>14574608.5</v>
      </c>
      <c r="D140" s="28">
        <f t="shared" si="16"/>
        <v>0.16890015652891044</v>
      </c>
      <c r="E140" s="31">
        <f aca="true" t="shared" si="17" ref="E140:E165">C140-B140</f>
        <v>-71716658.47999999</v>
      </c>
    </row>
    <row r="141" spans="1:5" s="5" customFormat="1" ht="15">
      <c r="A141" s="27" t="s">
        <v>21</v>
      </c>
      <c r="B141" s="51">
        <v>54499993.15</v>
      </c>
      <c r="C141" s="55">
        <v>9476830.42</v>
      </c>
      <c r="D141" s="28">
        <f t="shared" si="16"/>
        <v>0.17388681855274693</v>
      </c>
      <c r="E141" s="31">
        <f t="shared" si="17"/>
        <v>-45023162.73</v>
      </c>
    </row>
    <row r="142" spans="1:5" s="5" customFormat="1" ht="33" customHeight="1">
      <c r="A142" s="27" t="s">
        <v>202</v>
      </c>
      <c r="B142" s="51">
        <v>476200</v>
      </c>
      <c r="C142" s="51">
        <v>112099</v>
      </c>
      <c r="D142" s="28">
        <f>IF(B142=0,"   ",C142/B142)</f>
        <v>0.23540319193616127</v>
      </c>
      <c r="E142" s="31">
        <f t="shared" si="17"/>
        <v>-364101</v>
      </c>
    </row>
    <row r="143" spans="1:5" s="5" customFormat="1" ht="33" customHeight="1">
      <c r="A143" s="27" t="s">
        <v>203</v>
      </c>
      <c r="B143" s="51">
        <v>800</v>
      </c>
      <c r="C143" s="51">
        <v>0</v>
      </c>
      <c r="D143" s="28">
        <f t="shared" si="16"/>
        <v>0</v>
      </c>
      <c r="E143" s="31">
        <f t="shared" si="17"/>
        <v>-800</v>
      </c>
    </row>
    <row r="144" spans="1:5" s="5" customFormat="1" ht="30">
      <c r="A144" s="27" t="s">
        <v>204</v>
      </c>
      <c r="B144" s="51">
        <v>1370600</v>
      </c>
      <c r="C144" s="55">
        <v>342675</v>
      </c>
      <c r="D144" s="28">
        <f t="shared" si="16"/>
        <v>0.25001824018677954</v>
      </c>
      <c r="E144" s="31">
        <f t="shared" si="17"/>
        <v>-1027925</v>
      </c>
    </row>
    <row r="145" spans="1:5" s="5" customFormat="1" ht="30">
      <c r="A145" s="27" t="s">
        <v>205</v>
      </c>
      <c r="B145" s="51">
        <v>85200</v>
      </c>
      <c r="C145" s="55">
        <v>13610</v>
      </c>
      <c r="D145" s="28">
        <f t="shared" si="16"/>
        <v>0.15974178403755868</v>
      </c>
      <c r="E145" s="31">
        <f t="shared" si="17"/>
        <v>-71590</v>
      </c>
    </row>
    <row r="146" spans="1:5" s="5" customFormat="1" ht="90" customHeight="1">
      <c r="A146" s="27" t="s">
        <v>232</v>
      </c>
      <c r="B146" s="51">
        <v>0</v>
      </c>
      <c r="C146" s="55">
        <v>0</v>
      </c>
      <c r="D146" s="28" t="str">
        <f t="shared" si="16"/>
        <v>   </v>
      </c>
      <c r="E146" s="31">
        <f t="shared" si="17"/>
        <v>0</v>
      </c>
    </row>
    <row r="147" spans="1:5" s="5" customFormat="1" ht="15.75" customHeight="1">
      <c r="A147" s="27" t="s">
        <v>56</v>
      </c>
      <c r="B147" s="51">
        <f>B148</f>
        <v>6500</v>
      </c>
      <c r="C147" s="51">
        <f>C148</f>
        <v>6500</v>
      </c>
      <c r="D147" s="28">
        <f t="shared" si="16"/>
        <v>1</v>
      </c>
      <c r="E147" s="31">
        <f t="shared" si="17"/>
        <v>0</v>
      </c>
    </row>
    <row r="148" spans="1:5" s="5" customFormat="1" ht="30.75" customHeight="1">
      <c r="A148" s="27" t="s">
        <v>174</v>
      </c>
      <c r="B148" s="51">
        <v>6500</v>
      </c>
      <c r="C148" s="55">
        <v>6500</v>
      </c>
      <c r="D148" s="28">
        <f t="shared" si="16"/>
        <v>1</v>
      </c>
      <c r="E148" s="31">
        <f t="shared" si="17"/>
        <v>0</v>
      </c>
    </row>
    <row r="149" spans="1:5" s="5" customFormat="1" ht="30">
      <c r="A149" s="27" t="s">
        <v>63</v>
      </c>
      <c r="B149" s="51">
        <v>5474129.8</v>
      </c>
      <c r="C149" s="55">
        <v>898320.31</v>
      </c>
      <c r="D149" s="28">
        <f t="shared" si="16"/>
        <v>0.16410285156190488</v>
      </c>
      <c r="E149" s="31">
        <f t="shared" si="17"/>
        <v>-4575809.49</v>
      </c>
    </row>
    <row r="150" spans="1:5" s="5" customFormat="1" ht="107.25" customHeight="1">
      <c r="A150" s="27" t="s">
        <v>233</v>
      </c>
      <c r="B150" s="51">
        <v>0</v>
      </c>
      <c r="C150" s="55">
        <v>0</v>
      </c>
      <c r="D150" s="28" t="str">
        <f>IF(B150=0,"   ",C150/B150)</f>
        <v>   </v>
      </c>
      <c r="E150" s="31">
        <f t="shared" si="17"/>
        <v>0</v>
      </c>
    </row>
    <row r="151" spans="1:5" s="5" customFormat="1" ht="15">
      <c r="A151" s="27" t="s">
        <v>231</v>
      </c>
      <c r="B151" s="51">
        <v>0</v>
      </c>
      <c r="C151" s="51">
        <v>0</v>
      </c>
      <c r="D151" s="28">
        <v>0</v>
      </c>
      <c r="E151" s="31">
        <f t="shared" si="17"/>
        <v>0</v>
      </c>
    </row>
    <row r="152" spans="1:5" s="5" customFormat="1" ht="15">
      <c r="A152" s="27" t="s">
        <v>22</v>
      </c>
      <c r="B152" s="51">
        <v>2089317.96</v>
      </c>
      <c r="C152" s="55">
        <v>0</v>
      </c>
      <c r="D152" s="28">
        <v>0</v>
      </c>
      <c r="E152" s="31">
        <f t="shared" si="17"/>
        <v>-2089317.96</v>
      </c>
    </row>
    <row r="153" spans="1:5" s="5" customFormat="1" ht="15">
      <c r="A153" s="27" t="s">
        <v>29</v>
      </c>
      <c r="B153" s="51">
        <f>B156+B154+B155+B157+B158</f>
        <v>24221326.07</v>
      </c>
      <c r="C153" s="51">
        <f>C156+C154+C155+C157+C158</f>
        <v>4192957.77</v>
      </c>
      <c r="D153" s="38">
        <f aca="true" t="shared" si="18" ref="D153:D161">IF(B153=0,"   ",C153/B153)</f>
        <v>0.17311016572264823</v>
      </c>
      <c r="E153" s="31">
        <f t="shared" si="17"/>
        <v>-20028368.3</v>
      </c>
    </row>
    <row r="154" spans="1:5" s="5" customFormat="1" ht="15">
      <c r="A154" s="39" t="s">
        <v>126</v>
      </c>
      <c r="B154" s="51">
        <v>105000</v>
      </c>
      <c r="C154" s="55">
        <v>0</v>
      </c>
      <c r="D154" s="28">
        <f t="shared" si="18"/>
        <v>0</v>
      </c>
      <c r="E154" s="31">
        <f t="shared" si="17"/>
        <v>-105000</v>
      </c>
    </row>
    <row r="155" spans="1:5" s="5" customFormat="1" ht="30">
      <c r="A155" s="39" t="s">
        <v>140</v>
      </c>
      <c r="B155" s="51">
        <v>239900</v>
      </c>
      <c r="C155" s="51">
        <v>0</v>
      </c>
      <c r="D155" s="28">
        <f t="shared" si="18"/>
        <v>0</v>
      </c>
      <c r="E155" s="31">
        <f t="shared" si="17"/>
        <v>-239900</v>
      </c>
    </row>
    <row r="156" spans="1:5" s="5" customFormat="1" ht="30">
      <c r="A156" s="27" t="s">
        <v>216</v>
      </c>
      <c r="B156" s="51">
        <v>22055100</v>
      </c>
      <c r="C156" s="55">
        <v>4133457.77</v>
      </c>
      <c r="D156" s="28">
        <f t="shared" si="18"/>
        <v>0.18741505456787771</v>
      </c>
      <c r="E156" s="31">
        <f t="shared" si="17"/>
        <v>-17921642.23</v>
      </c>
    </row>
    <row r="157" spans="1:5" s="5" customFormat="1" ht="15">
      <c r="A157" s="27" t="s">
        <v>238</v>
      </c>
      <c r="B157" s="51">
        <v>85400</v>
      </c>
      <c r="C157" s="55">
        <v>0</v>
      </c>
      <c r="D157" s="28">
        <f t="shared" si="18"/>
        <v>0</v>
      </c>
      <c r="E157" s="31">
        <f t="shared" si="17"/>
        <v>-85400</v>
      </c>
    </row>
    <row r="158" spans="1:5" s="5" customFormat="1" ht="15">
      <c r="A158" s="39" t="s">
        <v>252</v>
      </c>
      <c r="B158" s="51">
        <f>B159+B160+B161</f>
        <v>1735926.07</v>
      </c>
      <c r="C158" s="51">
        <f>C159+C160+C161</f>
        <v>59500</v>
      </c>
      <c r="D158" s="28">
        <f t="shared" si="18"/>
        <v>0.03427565322525515</v>
      </c>
      <c r="E158" s="31">
        <f t="shared" si="17"/>
        <v>-1676426.07</v>
      </c>
    </row>
    <row r="159" spans="1:5" s="5" customFormat="1" ht="13.5" customHeight="1">
      <c r="A159" s="41" t="s">
        <v>45</v>
      </c>
      <c r="B159" s="51">
        <v>1490770.51</v>
      </c>
      <c r="C159" s="51">
        <v>0</v>
      </c>
      <c r="D159" s="28">
        <f t="shared" si="18"/>
        <v>0</v>
      </c>
      <c r="E159" s="31">
        <f t="shared" si="17"/>
        <v>-1490770.51</v>
      </c>
    </row>
    <row r="160" spans="1:5" s="5" customFormat="1" ht="13.5" customHeight="1">
      <c r="A160" s="41" t="s">
        <v>253</v>
      </c>
      <c r="B160" s="51">
        <v>95155.56</v>
      </c>
      <c r="C160" s="51">
        <v>0</v>
      </c>
      <c r="D160" s="28">
        <f t="shared" si="18"/>
        <v>0</v>
      </c>
      <c r="E160" s="31">
        <f t="shared" si="17"/>
        <v>-95155.56</v>
      </c>
    </row>
    <row r="161" spans="1:5" s="5" customFormat="1" ht="13.5" customHeight="1">
      <c r="A161" s="41" t="s">
        <v>145</v>
      </c>
      <c r="B161" s="51">
        <v>150000</v>
      </c>
      <c r="C161" s="51">
        <v>59500</v>
      </c>
      <c r="D161" s="28">
        <f t="shared" si="18"/>
        <v>0.39666666666666667</v>
      </c>
      <c r="E161" s="31">
        <f t="shared" si="17"/>
        <v>-90500</v>
      </c>
    </row>
    <row r="162" spans="1:5" s="5" customFormat="1" ht="15.75" customHeight="1">
      <c r="A162" s="27" t="s">
        <v>36</v>
      </c>
      <c r="B162" s="51">
        <f>SUM(B163)</f>
        <v>1423700</v>
      </c>
      <c r="C162" s="51">
        <f>SUM(C163)</f>
        <v>355800</v>
      </c>
      <c r="D162" s="28">
        <f aca="true" t="shared" si="19" ref="D162:D168">IF(B162=0,"   ",C162/B162)</f>
        <v>0.24991220060405983</v>
      </c>
      <c r="E162" s="31">
        <f t="shared" si="17"/>
        <v>-1067900</v>
      </c>
    </row>
    <row r="163" spans="1:5" s="5" customFormat="1" ht="45">
      <c r="A163" s="27" t="s">
        <v>175</v>
      </c>
      <c r="B163" s="51">
        <v>1423700</v>
      </c>
      <c r="C163" s="55">
        <v>355800</v>
      </c>
      <c r="D163" s="28">
        <f t="shared" si="19"/>
        <v>0.24991220060405983</v>
      </c>
      <c r="E163" s="31">
        <f t="shared" si="17"/>
        <v>-1067900</v>
      </c>
    </row>
    <row r="164" spans="1:5" s="5" customFormat="1" ht="29.25" customHeight="1">
      <c r="A164" s="27" t="s">
        <v>23</v>
      </c>
      <c r="B164" s="51">
        <f>B165+B168+B166+B169+B170+B171+B172+B173+B174+B167+B176+B175</f>
        <v>5029400</v>
      </c>
      <c r="C164" s="51">
        <f>C165+C168+C166+C169+C170+C171+C172+C173+C174+C167+C176+C175</f>
        <v>809606.6100000001</v>
      </c>
      <c r="D164" s="28">
        <f t="shared" si="19"/>
        <v>0.16097479023342748</v>
      </c>
      <c r="E164" s="31">
        <f t="shared" si="17"/>
        <v>-4219793.39</v>
      </c>
    </row>
    <row r="165" spans="1:5" s="5" customFormat="1" ht="15">
      <c r="A165" s="27" t="s">
        <v>173</v>
      </c>
      <c r="B165" s="51">
        <v>1421400</v>
      </c>
      <c r="C165" s="55">
        <v>302400</v>
      </c>
      <c r="D165" s="28">
        <f t="shared" si="19"/>
        <v>0.21274799493457155</v>
      </c>
      <c r="E165" s="31">
        <f t="shared" si="17"/>
        <v>-1119000</v>
      </c>
    </row>
    <row r="166" spans="1:5" s="5" customFormat="1" ht="15">
      <c r="A166" s="27" t="s">
        <v>142</v>
      </c>
      <c r="B166" s="51">
        <v>2062200</v>
      </c>
      <c r="C166" s="55">
        <v>402407.06</v>
      </c>
      <c r="D166" s="28">
        <f>IF(B166=0,"   ",C166/B166)</f>
        <v>0.19513483658229075</v>
      </c>
      <c r="E166" s="31">
        <f aca="true" t="shared" si="20" ref="E166:E174">C166-B166</f>
        <v>-1659792.94</v>
      </c>
    </row>
    <row r="167" spans="1:6" s="5" customFormat="1" ht="15">
      <c r="A167" s="27" t="s">
        <v>141</v>
      </c>
      <c r="B167" s="64">
        <v>644500</v>
      </c>
      <c r="C167" s="64">
        <v>0</v>
      </c>
      <c r="D167" s="28">
        <f>IF(B167=0,"   ",C167/B167)</f>
        <v>0</v>
      </c>
      <c r="E167" s="31">
        <f t="shared" si="20"/>
        <v>-644500</v>
      </c>
      <c r="F167"/>
    </row>
    <row r="168" spans="1:5" s="5" customFormat="1" ht="15">
      <c r="A168" s="27" t="s">
        <v>239</v>
      </c>
      <c r="B168" s="51">
        <v>475000</v>
      </c>
      <c r="C168" s="55">
        <v>70800</v>
      </c>
      <c r="D168" s="28">
        <f t="shared" si="19"/>
        <v>0.14905263157894738</v>
      </c>
      <c r="E168" s="31">
        <f t="shared" si="20"/>
        <v>-404200</v>
      </c>
    </row>
    <row r="169" spans="1:5" s="5" customFormat="1" ht="30">
      <c r="A169" s="41" t="s">
        <v>91</v>
      </c>
      <c r="B169" s="51">
        <v>207000</v>
      </c>
      <c r="C169" s="51">
        <v>17850</v>
      </c>
      <c r="D169" s="28">
        <f aca="true" t="shared" si="21" ref="D169:D179">IF(B169=0,"   ",C169/B169)</f>
        <v>0.08623188405797101</v>
      </c>
      <c r="E169" s="31">
        <f t="shared" si="20"/>
        <v>-189150</v>
      </c>
    </row>
    <row r="170" spans="1:5" s="5" customFormat="1" ht="30">
      <c r="A170" s="41" t="s">
        <v>100</v>
      </c>
      <c r="B170" s="51">
        <v>12000</v>
      </c>
      <c r="C170" s="51">
        <v>0</v>
      </c>
      <c r="D170" s="28">
        <f t="shared" si="21"/>
        <v>0</v>
      </c>
      <c r="E170" s="31">
        <f t="shared" si="20"/>
        <v>-12000</v>
      </c>
    </row>
    <row r="171" spans="1:5" s="5" customFormat="1" ht="30">
      <c r="A171" s="41" t="s">
        <v>101</v>
      </c>
      <c r="B171" s="51">
        <v>15000</v>
      </c>
      <c r="C171" s="51">
        <v>0</v>
      </c>
      <c r="D171" s="28">
        <f t="shared" si="21"/>
        <v>0</v>
      </c>
      <c r="E171" s="31">
        <f t="shared" si="20"/>
        <v>-15000</v>
      </c>
    </row>
    <row r="172" spans="1:5" s="5" customFormat="1" ht="30">
      <c r="A172" s="27" t="s">
        <v>256</v>
      </c>
      <c r="B172" s="64">
        <v>25000</v>
      </c>
      <c r="C172" s="64">
        <v>0</v>
      </c>
      <c r="D172" s="28">
        <f t="shared" si="21"/>
        <v>0</v>
      </c>
      <c r="E172" s="31">
        <f t="shared" si="20"/>
        <v>-25000</v>
      </c>
    </row>
    <row r="173" spans="1:5" s="5" customFormat="1" ht="30">
      <c r="A173" s="27" t="s">
        <v>143</v>
      </c>
      <c r="B173" s="64">
        <v>0</v>
      </c>
      <c r="C173" s="64">
        <v>0</v>
      </c>
      <c r="D173" s="28" t="str">
        <f>IF(B173=0,"   ",C173/B173)</f>
        <v>   </v>
      </c>
      <c r="E173" s="31">
        <f t="shared" si="20"/>
        <v>0</v>
      </c>
    </row>
    <row r="174" spans="1:5" s="5" customFormat="1" ht="30">
      <c r="A174" s="27" t="s">
        <v>254</v>
      </c>
      <c r="B174" s="64">
        <v>20300</v>
      </c>
      <c r="C174" s="64">
        <v>0</v>
      </c>
      <c r="D174" s="28">
        <f>IF(B174=0,"   ",C174/B174)</f>
        <v>0</v>
      </c>
      <c r="E174" s="31">
        <f t="shared" si="20"/>
        <v>-20300</v>
      </c>
    </row>
    <row r="175" spans="1:5" s="5" customFormat="1" ht="30">
      <c r="A175" s="27" t="s">
        <v>255</v>
      </c>
      <c r="B175" s="64">
        <v>47000</v>
      </c>
      <c r="C175" s="64">
        <v>0</v>
      </c>
      <c r="D175" s="28">
        <f>IF(B175=0,"   ",C175/B175)</f>
        <v>0</v>
      </c>
      <c r="E175" s="31">
        <f>C175-B175</f>
        <v>-47000</v>
      </c>
    </row>
    <row r="176" spans="1:5" s="5" customFormat="1" ht="30">
      <c r="A176" s="27" t="s">
        <v>236</v>
      </c>
      <c r="B176" s="64">
        <v>100000</v>
      </c>
      <c r="C176" s="64">
        <v>16149.55</v>
      </c>
      <c r="D176" s="28">
        <f>IF(B176=0,"   ",C176/B176)</f>
        <v>0.1614955</v>
      </c>
      <c r="E176" s="31">
        <f>C176-B176</f>
        <v>-83850.45</v>
      </c>
    </row>
    <row r="177" spans="1:5" s="5" customFormat="1" ht="15">
      <c r="A177" s="27" t="s">
        <v>24</v>
      </c>
      <c r="B177" s="51">
        <f>B180+B195+B221+B192+B178</f>
        <v>69524850.12</v>
      </c>
      <c r="C177" s="51">
        <f>C180+C195+C221+C192+C178</f>
        <v>14244541.510000002</v>
      </c>
      <c r="D177" s="28">
        <f t="shared" si="21"/>
        <v>0.20488417429759143</v>
      </c>
      <c r="E177" s="31">
        <f>C177-B177</f>
        <v>-55280308.61</v>
      </c>
    </row>
    <row r="178" spans="1:5" s="5" customFormat="1" ht="15">
      <c r="A178" s="39" t="s">
        <v>97</v>
      </c>
      <c r="B178" s="51">
        <f>SUM(B179:B179)</f>
        <v>526500</v>
      </c>
      <c r="C178" s="51">
        <f>SUM(C179:C179)</f>
        <v>193000</v>
      </c>
      <c r="D178" s="28">
        <f t="shared" si="21"/>
        <v>0.36657169990503324</v>
      </c>
      <c r="E178" s="65">
        <f aca="true" t="shared" si="22" ref="E178:E200">C178-B178</f>
        <v>-333500</v>
      </c>
    </row>
    <row r="179" spans="1:5" ht="29.25" customHeight="1">
      <c r="A179" s="27" t="s">
        <v>98</v>
      </c>
      <c r="B179" s="64">
        <v>526500</v>
      </c>
      <c r="C179" s="64">
        <v>193000</v>
      </c>
      <c r="D179" s="28">
        <f t="shared" si="21"/>
        <v>0.36657169990503324</v>
      </c>
      <c r="E179" s="65">
        <f t="shared" si="22"/>
        <v>-333500</v>
      </c>
    </row>
    <row r="180" spans="1:5" s="5" customFormat="1" ht="15">
      <c r="A180" s="39" t="s">
        <v>60</v>
      </c>
      <c r="B180" s="51">
        <f>B191+B181+B188+B184</f>
        <v>1507650.12</v>
      </c>
      <c r="C180" s="51">
        <f>C191+C181+C188+C184</f>
        <v>15734.5</v>
      </c>
      <c r="D180" s="28">
        <f>IF(B180=0,"   ",C180/B180)</f>
        <v>0.010436439987813618</v>
      </c>
      <c r="E180" s="31">
        <f t="shared" si="22"/>
        <v>-1491915.62</v>
      </c>
    </row>
    <row r="181" spans="1:5" s="5" customFormat="1" ht="30">
      <c r="A181" s="39" t="s">
        <v>144</v>
      </c>
      <c r="B181" s="51">
        <f>B182+B183</f>
        <v>231500</v>
      </c>
      <c r="C181" s="51">
        <f>C182+C183</f>
        <v>0</v>
      </c>
      <c r="D181" s="28">
        <f>IF(B181=0,"   ",C181/B181)</f>
        <v>0</v>
      </c>
      <c r="E181" s="31">
        <f t="shared" si="22"/>
        <v>-231500</v>
      </c>
    </row>
    <row r="182" spans="1:5" s="5" customFormat="1" ht="13.5" customHeight="1">
      <c r="A182" s="41" t="s">
        <v>45</v>
      </c>
      <c r="B182" s="51">
        <v>171500</v>
      </c>
      <c r="C182" s="51">
        <v>0</v>
      </c>
      <c r="D182" s="28">
        <f>IF(B182=0,"   ",C182/B182)</f>
        <v>0</v>
      </c>
      <c r="E182" s="31">
        <f aca="true" t="shared" si="23" ref="E182:E187">C182-B182</f>
        <v>-171500</v>
      </c>
    </row>
    <row r="183" spans="1:5" s="5" customFormat="1" ht="13.5" customHeight="1">
      <c r="A183" s="41" t="s">
        <v>145</v>
      </c>
      <c r="B183" s="51">
        <v>60000</v>
      </c>
      <c r="C183" s="51">
        <v>0</v>
      </c>
      <c r="D183" s="28">
        <f>IF(B183=0,"   ",C183/B183)</f>
        <v>0</v>
      </c>
      <c r="E183" s="31">
        <f t="shared" si="23"/>
        <v>-60000</v>
      </c>
    </row>
    <row r="184" spans="1:5" ht="27" customHeight="1">
      <c r="A184" s="68" t="s">
        <v>147</v>
      </c>
      <c r="B184" s="51">
        <f>B186+B187+B185</f>
        <v>61150.12</v>
      </c>
      <c r="C184" s="51">
        <f>C186+C187+C185</f>
        <v>0</v>
      </c>
      <c r="D184" s="64">
        <f>IF(B184=0,"   ",C184/B184*100)</f>
        <v>0</v>
      </c>
      <c r="E184" s="65">
        <f t="shared" si="23"/>
        <v>-61150.12</v>
      </c>
    </row>
    <row r="185" spans="1:5" s="5" customFormat="1" ht="15" customHeight="1">
      <c r="A185" s="41" t="s">
        <v>53</v>
      </c>
      <c r="B185" s="51">
        <v>60500</v>
      </c>
      <c r="C185" s="51">
        <v>0</v>
      </c>
      <c r="D185" s="28">
        <f aca="true" t="shared" si="24" ref="D185:D191">IF(B185=0,"   ",C185/B185)</f>
        <v>0</v>
      </c>
      <c r="E185" s="31">
        <f t="shared" si="23"/>
        <v>-60500</v>
      </c>
    </row>
    <row r="186" spans="1:5" s="5" customFormat="1" ht="13.5" customHeight="1">
      <c r="A186" s="41" t="s">
        <v>45</v>
      </c>
      <c r="B186" s="51">
        <v>611.11</v>
      </c>
      <c r="C186" s="51">
        <v>0</v>
      </c>
      <c r="D186" s="28">
        <f t="shared" si="24"/>
        <v>0</v>
      </c>
      <c r="E186" s="31">
        <f t="shared" si="23"/>
        <v>-611.11</v>
      </c>
    </row>
    <row r="187" spans="1:5" s="5" customFormat="1" ht="13.5" customHeight="1">
      <c r="A187" s="41" t="s">
        <v>145</v>
      </c>
      <c r="B187" s="51">
        <v>39.01</v>
      </c>
      <c r="C187" s="51">
        <v>0</v>
      </c>
      <c r="D187" s="28">
        <f t="shared" si="24"/>
        <v>0</v>
      </c>
      <c r="E187" s="31">
        <f t="shared" si="23"/>
        <v>-39.01</v>
      </c>
    </row>
    <row r="188" spans="1:5" s="5" customFormat="1" ht="45">
      <c r="A188" s="39" t="s">
        <v>146</v>
      </c>
      <c r="B188" s="51">
        <f>B189+B190</f>
        <v>835000</v>
      </c>
      <c r="C188" s="51">
        <f>C189+C190</f>
        <v>0</v>
      </c>
      <c r="D188" s="28">
        <f t="shared" si="24"/>
        <v>0</v>
      </c>
      <c r="E188" s="31">
        <f t="shared" si="22"/>
        <v>-835000</v>
      </c>
    </row>
    <row r="189" spans="1:5" s="5" customFormat="1" ht="13.5" customHeight="1">
      <c r="A189" s="41" t="s">
        <v>45</v>
      </c>
      <c r="B189" s="51">
        <v>784900</v>
      </c>
      <c r="C189" s="51">
        <v>0</v>
      </c>
      <c r="D189" s="28">
        <f t="shared" si="24"/>
        <v>0</v>
      </c>
      <c r="E189" s="31">
        <f>C189-B189</f>
        <v>-784900</v>
      </c>
    </row>
    <row r="190" spans="1:5" s="5" customFormat="1" ht="13.5" customHeight="1">
      <c r="A190" s="41" t="s">
        <v>145</v>
      </c>
      <c r="B190" s="51">
        <v>50100</v>
      </c>
      <c r="C190" s="51">
        <v>0</v>
      </c>
      <c r="D190" s="28">
        <f t="shared" si="24"/>
        <v>0</v>
      </c>
      <c r="E190" s="31">
        <f>C190-B190</f>
        <v>-50100</v>
      </c>
    </row>
    <row r="191" spans="1:5" s="5" customFormat="1" ht="15">
      <c r="A191" s="39" t="s">
        <v>61</v>
      </c>
      <c r="B191" s="51">
        <v>380000</v>
      </c>
      <c r="C191" s="51">
        <v>15734.5</v>
      </c>
      <c r="D191" s="28">
        <f t="shared" si="24"/>
        <v>0.04140657894736842</v>
      </c>
      <c r="E191" s="31">
        <f>C191-B191</f>
        <v>-364265.5</v>
      </c>
    </row>
    <row r="192" spans="1:5" ht="15">
      <c r="A192" s="39" t="s">
        <v>84</v>
      </c>
      <c r="B192" s="64">
        <f>B193</f>
        <v>1985100</v>
      </c>
      <c r="C192" s="64">
        <f>C193</f>
        <v>330000</v>
      </c>
      <c r="D192" s="28">
        <f aca="true" t="shared" si="25" ref="D192:D200">IF(B192=0,"   ",C192/B192)</f>
        <v>0.16623847665105032</v>
      </c>
      <c r="E192" s="65">
        <f t="shared" si="22"/>
        <v>-1655100</v>
      </c>
    </row>
    <row r="193" spans="1:5" ht="27.75" customHeight="1">
      <c r="A193" s="39" t="s">
        <v>113</v>
      </c>
      <c r="B193" s="64">
        <v>1985100</v>
      </c>
      <c r="C193" s="64">
        <v>330000</v>
      </c>
      <c r="D193" s="28">
        <f t="shared" si="25"/>
        <v>0.16623847665105032</v>
      </c>
      <c r="E193" s="65">
        <f t="shared" si="22"/>
        <v>-1655100</v>
      </c>
    </row>
    <row r="194" spans="1:5" s="5" customFormat="1" ht="15">
      <c r="A194" s="41" t="s">
        <v>206</v>
      </c>
      <c r="B194" s="51">
        <v>5100</v>
      </c>
      <c r="C194" s="51">
        <v>0</v>
      </c>
      <c r="D194" s="28">
        <f t="shared" si="25"/>
        <v>0</v>
      </c>
      <c r="E194" s="31">
        <f t="shared" si="22"/>
        <v>-5100</v>
      </c>
    </row>
    <row r="195" spans="1:5" s="5" customFormat="1" ht="15">
      <c r="A195" s="27" t="s">
        <v>25</v>
      </c>
      <c r="B195" s="51">
        <f>B196+B200+B204+B208+B212+B216+B219+B220</f>
        <v>65475600</v>
      </c>
      <c r="C195" s="51">
        <f>C196+C200+C204+C208+C212+C216+C219+C220</f>
        <v>13705807.010000002</v>
      </c>
      <c r="D195" s="28">
        <f t="shared" si="25"/>
        <v>0.20932694026477042</v>
      </c>
      <c r="E195" s="31">
        <f t="shared" si="22"/>
        <v>-51769792.989999995</v>
      </c>
    </row>
    <row r="196" spans="1:5" s="5" customFormat="1" ht="17.25" customHeight="1">
      <c r="A196" s="27" t="s">
        <v>125</v>
      </c>
      <c r="B196" s="51">
        <f>SUM(B197:B199)</f>
        <v>0</v>
      </c>
      <c r="C196" s="51">
        <f>SUM(C197:C199)</f>
        <v>0</v>
      </c>
      <c r="D196" s="28" t="str">
        <f t="shared" si="25"/>
        <v>   </v>
      </c>
      <c r="E196" s="31">
        <f t="shared" si="22"/>
        <v>0</v>
      </c>
    </row>
    <row r="197" spans="1:5" s="5" customFormat="1" ht="13.5" customHeight="1">
      <c r="A197" s="41" t="s">
        <v>45</v>
      </c>
      <c r="B197" s="51">
        <v>0</v>
      </c>
      <c r="C197" s="51">
        <v>0</v>
      </c>
      <c r="D197" s="28" t="str">
        <f t="shared" si="25"/>
        <v>   </v>
      </c>
      <c r="E197" s="31">
        <f t="shared" si="22"/>
        <v>0</v>
      </c>
    </row>
    <row r="198" spans="1:5" s="5" customFormat="1" ht="13.5" customHeight="1">
      <c r="A198" s="41" t="s">
        <v>145</v>
      </c>
      <c r="B198" s="51">
        <v>0</v>
      </c>
      <c r="C198" s="51">
        <v>0</v>
      </c>
      <c r="D198" s="28">
        <v>0</v>
      </c>
      <c r="E198" s="31">
        <f t="shared" si="22"/>
        <v>0</v>
      </c>
    </row>
    <row r="199" spans="1:5" s="5" customFormat="1" ht="13.5" customHeight="1">
      <c r="A199" s="41" t="s">
        <v>217</v>
      </c>
      <c r="B199" s="51">
        <v>0</v>
      </c>
      <c r="C199" s="51">
        <v>0</v>
      </c>
      <c r="D199" s="28">
        <v>0</v>
      </c>
      <c r="E199" s="31">
        <f>C199-B199</f>
        <v>0</v>
      </c>
    </row>
    <row r="200" spans="1:5" s="5" customFormat="1" ht="30">
      <c r="A200" s="27" t="s">
        <v>148</v>
      </c>
      <c r="B200" s="51">
        <f>B201+B202+B203</f>
        <v>20175248.94</v>
      </c>
      <c r="C200" s="51">
        <f>C201+C202+C203</f>
        <v>0</v>
      </c>
      <c r="D200" s="28">
        <f t="shared" si="25"/>
        <v>0</v>
      </c>
      <c r="E200" s="31">
        <f t="shared" si="22"/>
        <v>-20175248.94</v>
      </c>
    </row>
    <row r="201" spans="1:5" s="5" customFormat="1" ht="15">
      <c r="A201" s="41" t="s">
        <v>45</v>
      </c>
      <c r="B201" s="51">
        <v>17173000</v>
      </c>
      <c r="C201" s="51">
        <v>0</v>
      </c>
      <c r="D201" s="28">
        <f aca="true" t="shared" si="26" ref="D201:D219">IF(B201=0,"   ",C201/B201)</f>
        <v>0</v>
      </c>
      <c r="E201" s="31">
        <f aca="true" t="shared" si="27" ref="E201:E207">C201-B201</f>
        <v>-17173000</v>
      </c>
    </row>
    <row r="202" spans="1:5" s="5" customFormat="1" ht="15">
      <c r="A202" s="41" t="s">
        <v>152</v>
      </c>
      <c r="B202" s="51">
        <v>1096148.94</v>
      </c>
      <c r="C202" s="51">
        <v>0</v>
      </c>
      <c r="D202" s="28">
        <f t="shared" si="26"/>
        <v>0</v>
      </c>
      <c r="E202" s="31">
        <f t="shared" si="27"/>
        <v>-1096148.94</v>
      </c>
    </row>
    <row r="203" spans="1:5" s="5" customFormat="1" ht="15">
      <c r="A203" s="41" t="s">
        <v>145</v>
      </c>
      <c r="B203" s="51">
        <v>1906100</v>
      </c>
      <c r="C203" s="51">
        <v>0</v>
      </c>
      <c r="D203" s="28">
        <f t="shared" si="26"/>
        <v>0</v>
      </c>
      <c r="E203" s="31">
        <f t="shared" si="27"/>
        <v>-1906100</v>
      </c>
    </row>
    <row r="204" spans="1:5" s="5" customFormat="1" ht="30">
      <c r="A204" s="27" t="s">
        <v>149</v>
      </c>
      <c r="B204" s="51">
        <f>B205+B206+B207</f>
        <v>16891785.11</v>
      </c>
      <c r="C204" s="51">
        <f>C205+C206+C207</f>
        <v>8455924.3</v>
      </c>
      <c r="D204" s="28">
        <f t="shared" si="26"/>
        <v>0.5005938830582247</v>
      </c>
      <c r="E204" s="31">
        <f t="shared" si="27"/>
        <v>-8435860.809999999</v>
      </c>
    </row>
    <row r="205" spans="1:5" s="5" customFormat="1" ht="15">
      <c r="A205" s="41" t="s">
        <v>45</v>
      </c>
      <c r="B205" s="51">
        <v>12932600</v>
      </c>
      <c r="C205" s="51">
        <v>7948568.84</v>
      </c>
      <c r="D205" s="28">
        <f t="shared" si="26"/>
        <v>0.6146149142477151</v>
      </c>
      <c r="E205" s="31">
        <f t="shared" si="27"/>
        <v>-4984031.16</v>
      </c>
    </row>
    <row r="206" spans="1:5" s="5" customFormat="1" ht="15">
      <c r="A206" s="41" t="s">
        <v>152</v>
      </c>
      <c r="B206" s="51">
        <v>825485.11</v>
      </c>
      <c r="C206" s="51">
        <v>507355.46</v>
      </c>
      <c r="D206" s="28">
        <f t="shared" si="26"/>
        <v>0.6146149141321278</v>
      </c>
      <c r="E206" s="31">
        <f t="shared" si="27"/>
        <v>-318129.64999999997</v>
      </c>
    </row>
    <row r="207" spans="1:5" s="5" customFormat="1" ht="15">
      <c r="A207" s="41" t="s">
        <v>145</v>
      </c>
      <c r="B207" s="51">
        <v>3133700</v>
      </c>
      <c r="C207" s="51">
        <v>0</v>
      </c>
      <c r="D207" s="28">
        <f t="shared" si="26"/>
        <v>0</v>
      </c>
      <c r="E207" s="31">
        <f t="shared" si="27"/>
        <v>-3133700</v>
      </c>
    </row>
    <row r="208" spans="1:5" ht="30.75" customHeight="1">
      <c r="A208" s="39" t="s">
        <v>151</v>
      </c>
      <c r="B208" s="64">
        <f>B209+B210+B211</f>
        <v>15400106.38</v>
      </c>
      <c r="C208" s="64">
        <f>C209+C210+C211</f>
        <v>0</v>
      </c>
      <c r="D208" s="28">
        <f t="shared" si="26"/>
        <v>0</v>
      </c>
      <c r="E208" s="65">
        <f aca="true" t="shared" si="28" ref="E208:E215">C208-B208</f>
        <v>-15400106.38</v>
      </c>
    </row>
    <row r="209" spans="1:5" ht="15">
      <c r="A209" s="41" t="s">
        <v>45</v>
      </c>
      <c r="B209" s="64">
        <v>12737100</v>
      </c>
      <c r="C209" s="64">
        <v>0</v>
      </c>
      <c r="D209" s="28">
        <f t="shared" si="26"/>
        <v>0</v>
      </c>
      <c r="E209" s="65">
        <f t="shared" si="28"/>
        <v>-12737100</v>
      </c>
    </row>
    <row r="210" spans="1:5" ht="15">
      <c r="A210" s="41" t="s">
        <v>152</v>
      </c>
      <c r="B210" s="64">
        <v>813006.38</v>
      </c>
      <c r="C210" s="64">
        <v>0</v>
      </c>
      <c r="D210" s="28">
        <f t="shared" si="26"/>
        <v>0</v>
      </c>
      <c r="E210" s="65">
        <f t="shared" si="28"/>
        <v>-813006.38</v>
      </c>
    </row>
    <row r="211" spans="1:5" ht="15">
      <c r="A211" s="41" t="s">
        <v>145</v>
      </c>
      <c r="B211" s="64">
        <v>1850000</v>
      </c>
      <c r="C211" s="64">
        <v>0</v>
      </c>
      <c r="D211" s="28">
        <f t="shared" si="26"/>
        <v>0</v>
      </c>
      <c r="E211" s="65">
        <f t="shared" si="28"/>
        <v>-1850000</v>
      </c>
    </row>
    <row r="212" spans="1:5" ht="15" customHeight="1">
      <c r="A212" s="39" t="s">
        <v>150</v>
      </c>
      <c r="B212" s="64">
        <f>B213+B214+B215</f>
        <v>10763885.1</v>
      </c>
      <c r="C212" s="64">
        <f>C213+C214+C215</f>
        <v>5249882.71</v>
      </c>
      <c r="D212" s="28">
        <f t="shared" si="26"/>
        <v>0.48773121054590224</v>
      </c>
      <c r="E212" s="65">
        <f t="shared" si="28"/>
        <v>-5514002.39</v>
      </c>
    </row>
    <row r="213" spans="1:5" ht="15">
      <c r="A213" s="41" t="s">
        <v>45</v>
      </c>
      <c r="B213" s="64">
        <v>4504800</v>
      </c>
      <c r="C213" s="64">
        <v>3220205.09</v>
      </c>
      <c r="D213" s="28">
        <f t="shared" si="26"/>
        <v>0.7148386365654412</v>
      </c>
      <c r="E213" s="65">
        <f t="shared" si="28"/>
        <v>-1284594.9100000001</v>
      </c>
    </row>
    <row r="214" spans="1:5" ht="15">
      <c r="A214" s="41" t="s">
        <v>152</v>
      </c>
      <c r="B214" s="64">
        <v>287540.43</v>
      </c>
      <c r="C214" s="64">
        <v>205545.01</v>
      </c>
      <c r="D214" s="28">
        <f t="shared" si="26"/>
        <v>0.7148386402566067</v>
      </c>
      <c r="E214" s="65">
        <f t="shared" si="28"/>
        <v>-81995.41999999998</v>
      </c>
    </row>
    <row r="215" spans="1:5" ht="15">
      <c r="A215" s="41" t="s">
        <v>145</v>
      </c>
      <c r="B215" s="64">
        <v>5971544.67</v>
      </c>
      <c r="C215" s="64">
        <v>1824132.61</v>
      </c>
      <c r="D215" s="28">
        <f t="shared" si="26"/>
        <v>0.3054708138020175</v>
      </c>
      <c r="E215" s="65">
        <f t="shared" si="28"/>
        <v>-4147412.0599999996</v>
      </c>
    </row>
    <row r="216" spans="1:5" s="5" customFormat="1" ht="27.75" customHeight="1">
      <c r="A216" s="27" t="s">
        <v>153</v>
      </c>
      <c r="B216" s="51">
        <f>B217+B218</f>
        <v>1964574.47</v>
      </c>
      <c r="C216" s="51">
        <f>C217+C218</f>
        <v>0</v>
      </c>
      <c r="D216" s="28">
        <f t="shared" si="26"/>
        <v>0</v>
      </c>
      <c r="E216" s="31">
        <f aca="true" t="shared" si="29" ref="E216:E229">C216-B216</f>
        <v>-1964574.47</v>
      </c>
    </row>
    <row r="217" spans="1:5" s="5" customFormat="1" ht="15">
      <c r="A217" s="41" t="s">
        <v>45</v>
      </c>
      <c r="B217" s="51">
        <v>1846700</v>
      </c>
      <c r="C217" s="51">
        <v>0</v>
      </c>
      <c r="D217" s="28">
        <f t="shared" si="26"/>
        <v>0</v>
      </c>
      <c r="E217" s="31">
        <f t="shared" si="29"/>
        <v>-1846700</v>
      </c>
    </row>
    <row r="218" spans="1:5" s="5" customFormat="1" ht="15">
      <c r="A218" s="41" t="s">
        <v>152</v>
      </c>
      <c r="B218" s="51">
        <v>117874.47</v>
      </c>
      <c r="C218" s="51">
        <v>0</v>
      </c>
      <c r="D218" s="28">
        <f t="shared" si="26"/>
        <v>0</v>
      </c>
      <c r="E218" s="31">
        <f t="shared" si="29"/>
        <v>-117874.47</v>
      </c>
    </row>
    <row r="219" spans="1:5" s="5" customFormat="1" ht="15">
      <c r="A219" s="27" t="s">
        <v>83</v>
      </c>
      <c r="B219" s="64">
        <v>250000</v>
      </c>
      <c r="C219" s="64">
        <v>0</v>
      </c>
      <c r="D219" s="28">
        <f t="shared" si="26"/>
        <v>0</v>
      </c>
      <c r="E219" s="31">
        <f t="shared" si="29"/>
        <v>-250000</v>
      </c>
    </row>
    <row r="220" spans="1:5" s="5" customFormat="1" ht="30">
      <c r="A220" s="27" t="s">
        <v>154</v>
      </c>
      <c r="B220" s="51">
        <v>30000</v>
      </c>
      <c r="C220" s="51">
        <v>0</v>
      </c>
      <c r="D220" s="28">
        <v>0</v>
      </c>
      <c r="E220" s="65">
        <f t="shared" si="29"/>
        <v>-30000</v>
      </c>
    </row>
    <row r="221" spans="1:5" s="5" customFormat="1" ht="15">
      <c r="A221" s="27" t="s">
        <v>33</v>
      </c>
      <c r="B221" s="51">
        <f>B222</f>
        <v>30000</v>
      </c>
      <c r="C221" s="51">
        <f>C222</f>
        <v>0</v>
      </c>
      <c r="D221" s="28">
        <f aca="true" t="shared" si="30" ref="D221:D227">IF(B221=0,"   ",C221/B221)</f>
        <v>0</v>
      </c>
      <c r="E221" s="31">
        <f t="shared" si="29"/>
        <v>-30000</v>
      </c>
    </row>
    <row r="222" spans="1:5" s="5" customFormat="1" ht="32.25" customHeight="1">
      <c r="A222" s="27" t="s">
        <v>122</v>
      </c>
      <c r="B222" s="51">
        <v>30000</v>
      </c>
      <c r="C222" s="51">
        <v>0</v>
      </c>
      <c r="D222" s="28">
        <f t="shared" si="30"/>
        <v>0</v>
      </c>
      <c r="E222" s="31">
        <f t="shared" si="29"/>
        <v>-30000</v>
      </c>
    </row>
    <row r="223" spans="1:5" s="5" customFormat="1" ht="15">
      <c r="A223" s="27" t="s">
        <v>7</v>
      </c>
      <c r="B223" s="51">
        <f>B227+B242+B269+B224</f>
        <v>54025031.46</v>
      </c>
      <c r="C223" s="51">
        <f>C227+C242+C269+C224</f>
        <v>4688993.61</v>
      </c>
      <c r="D223" s="28">
        <f t="shared" si="30"/>
        <v>0.08679298249870931</v>
      </c>
      <c r="E223" s="31">
        <f t="shared" si="29"/>
        <v>-49336037.85</v>
      </c>
    </row>
    <row r="224" spans="1:5" ht="15">
      <c r="A224" s="27" t="s">
        <v>128</v>
      </c>
      <c r="B224" s="64">
        <f>B225+B226</f>
        <v>1192500</v>
      </c>
      <c r="C224" s="64">
        <f>C225+C226</f>
        <v>199612.21</v>
      </c>
      <c r="D224" s="28">
        <f t="shared" si="30"/>
        <v>0.16738969392033543</v>
      </c>
      <c r="E224" s="65">
        <f t="shared" si="29"/>
        <v>-992887.79</v>
      </c>
    </row>
    <row r="225" spans="1:5" ht="30">
      <c r="A225" s="27" t="s">
        <v>129</v>
      </c>
      <c r="B225" s="64">
        <v>650000</v>
      </c>
      <c r="C225" s="64">
        <v>168089.93</v>
      </c>
      <c r="D225" s="28">
        <f t="shared" si="30"/>
        <v>0.2585998923076923</v>
      </c>
      <c r="E225" s="65">
        <f t="shared" si="29"/>
        <v>-481910.07</v>
      </c>
    </row>
    <row r="226" spans="1:5" ht="15">
      <c r="A226" s="27" t="s">
        <v>225</v>
      </c>
      <c r="B226" s="64">
        <v>542500</v>
      </c>
      <c r="C226" s="64">
        <v>31522.28</v>
      </c>
      <c r="D226" s="28">
        <f>IF(B226=0,"   ",C226/B226)</f>
        <v>0.058105585253456216</v>
      </c>
      <c r="E226" s="65">
        <f t="shared" si="29"/>
        <v>-510977.72</v>
      </c>
    </row>
    <row r="227" spans="1:5" s="5" customFormat="1" ht="15">
      <c r="A227" s="39" t="s">
        <v>62</v>
      </c>
      <c r="B227" s="51">
        <f>B228+B229+B231+B235+B236+B237+B238+B230</f>
        <v>16886225.43</v>
      </c>
      <c r="C227" s="51">
        <f>C228+C229+C231+C235+C236+C237+C238+C230</f>
        <v>250930.03</v>
      </c>
      <c r="D227" s="28">
        <f t="shared" si="30"/>
        <v>0.014860042644829242</v>
      </c>
      <c r="E227" s="31">
        <f t="shared" si="29"/>
        <v>-16635295.4</v>
      </c>
    </row>
    <row r="228" spans="1:5" ht="14.25" customHeight="1">
      <c r="A228" s="27" t="s">
        <v>157</v>
      </c>
      <c r="B228" s="64">
        <v>300000</v>
      </c>
      <c r="C228" s="64">
        <v>0</v>
      </c>
      <c r="D228" s="64">
        <f>IF(B228=0,"   ",C228/B228*100)</f>
        <v>0</v>
      </c>
      <c r="E228" s="65">
        <f t="shared" si="29"/>
        <v>-300000</v>
      </c>
    </row>
    <row r="229" spans="1:6" ht="15" customHeight="1">
      <c r="A229" s="27" t="s">
        <v>155</v>
      </c>
      <c r="B229" s="64">
        <v>250000</v>
      </c>
      <c r="C229" s="64">
        <v>54733.07</v>
      </c>
      <c r="D229" s="64">
        <f>IF(B229=0,"   ",C229/B229*100)</f>
        <v>21.893228</v>
      </c>
      <c r="E229" s="65">
        <f t="shared" si="29"/>
        <v>-195266.93</v>
      </c>
      <c r="F229" s="5"/>
    </row>
    <row r="230" spans="1:6" ht="33" customHeight="1">
      <c r="A230" s="27" t="s">
        <v>234</v>
      </c>
      <c r="B230" s="64">
        <v>4325261.03</v>
      </c>
      <c r="C230" s="64">
        <v>0</v>
      </c>
      <c r="D230" s="64">
        <f>IF(B230=0,"   ",C230/B230*100)</f>
        <v>0</v>
      </c>
      <c r="E230" s="65">
        <f>C230-B230</f>
        <v>-4325261.03</v>
      </c>
      <c r="F230" s="5"/>
    </row>
    <row r="231" spans="1:5" ht="44.25" customHeight="1">
      <c r="A231" s="39" t="s">
        <v>115</v>
      </c>
      <c r="B231" s="64">
        <f>B232+B233+B234</f>
        <v>11610964.4</v>
      </c>
      <c r="C231" s="64">
        <f>C232+C233+C234</f>
        <v>0</v>
      </c>
      <c r="D231" s="28">
        <f aca="true" t="shared" si="31" ref="D231:D239">IF(B231=0,"   ",C231/B231)</f>
        <v>0</v>
      </c>
      <c r="E231" s="65">
        <f aca="true" t="shared" si="32" ref="E231:E240">C231-B231</f>
        <v>-11610964.4</v>
      </c>
    </row>
    <row r="232" spans="1:5" ht="15">
      <c r="A232" s="41" t="s">
        <v>45</v>
      </c>
      <c r="B232" s="64">
        <v>11001064.4</v>
      </c>
      <c r="C232" s="64">
        <v>0</v>
      </c>
      <c r="D232" s="28">
        <f t="shared" si="31"/>
        <v>0</v>
      </c>
      <c r="E232" s="65">
        <f t="shared" si="32"/>
        <v>-11001064.4</v>
      </c>
    </row>
    <row r="233" spans="1:5" ht="15">
      <c r="A233" s="41" t="s">
        <v>152</v>
      </c>
      <c r="B233" s="64">
        <v>609900</v>
      </c>
      <c r="C233" s="64">
        <v>0</v>
      </c>
      <c r="D233" s="28">
        <f t="shared" si="31"/>
        <v>0</v>
      </c>
      <c r="E233" s="65">
        <f t="shared" si="32"/>
        <v>-609900</v>
      </c>
    </row>
    <row r="234" spans="1:5" ht="15">
      <c r="A234" s="41" t="s">
        <v>145</v>
      </c>
      <c r="B234" s="64">
        <v>0</v>
      </c>
      <c r="C234" s="64">
        <v>0</v>
      </c>
      <c r="D234" s="28" t="str">
        <f t="shared" si="31"/>
        <v>   </v>
      </c>
      <c r="E234" s="65">
        <f t="shared" si="32"/>
        <v>0</v>
      </c>
    </row>
    <row r="235" spans="1:5" ht="29.25" customHeight="1">
      <c r="A235" s="39" t="s">
        <v>158</v>
      </c>
      <c r="B235" s="64">
        <v>250000</v>
      </c>
      <c r="C235" s="64">
        <v>140796.96</v>
      </c>
      <c r="D235" s="28">
        <f t="shared" si="31"/>
        <v>0.56318784</v>
      </c>
      <c r="E235" s="65">
        <f t="shared" si="32"/>
        <v>-109203.04000000001</v>
      </c>
    </row>
    <row r="236" spans="1:5" ht="30">
      <c r="A236" s="27" t="s">
        <v>156</v>
      </c>
      <c r="B236" s="64">
        <v>150000</v>
      </c>
      <c r="C236" s="64">
        <v>55400</v>
      </c>
      <c r="D236" s="28">
        <f>IF(B236=0,"   ",C236/B236)</f>
        <v>0.36933333333333335</v>
      </c>
      <c r="E236" s="65">
        <f>C236-B236</f>
        <v>-94600</v>
      </c>
    </row>
    <row r="237" spans="1:5" s="5" customFormat="1" ht="105">
      <c r="A237" s="39" t="s">
        <v>132</v>
      </c>
      <c r="B237" s="51">
        <v>0</v>
      </c>
      <c r="C237" s="51">
        <v>0</v>
      </c>
      <c r="D237" s="28" t="str">
        <f t="shared" si="31"/>
        <v>   </v>
      </c>
      <c r="E237" s="31">
        <f t="shared" si="32"/>
        <v>0</v>
      </c>
    </row>
    <row r="238" spans="1:5" s="5" customFormat="1" ht="17.25" customHeight="1">
      <c r="A238" s="27" t="s">
        <v>125</v>
      </c>
      <c r="B238" s="51">
        <f>SUM(B239:B241)</f>
        <v>0</v>
      </c>
      <c r="C238" s="51">
        <f>SUM(C239:C241)</f>
        <v>0</v>
      </c>
      <c r="D238" s="28" t="str">
        <f t="shared" si="31"/>
        <v>   </v>
      </c>
      <c r="E238" s="31">
        <f t="shared" si="32"/>
        <v>0</v>
      </c>
    </row>
    <row r="239" spans="1:5" s="5" customFormat="1" ht="13.5" customHeight="1">
      <c r="A239" s="41" t="s">
        <v>45</v>
      </c>
      <c r="B239" s="51">
        <v>0</v>
      </c>
      <c r="C239" s="51">
        <v>0</v>
      </c>
      <c r="D239" s="28" t="str">
        <f t="shared" si="31"/>
        <v>   </v>
      </c>
      <c r="E239" s="31">
        <f t="shared" si="32"/>
        <v>0</v>
      </c>
    </row>
    <row r="240" spans="1:5" s="5" customFormat="1" ht="13.5" customHeight="1">
      <c r="A240" s="41" t="s">
        <v>240</v>
      </c>
      <c r="B240" s="51">
        <v>0</v>
      </c>
      <c r="C240" s="51">
        <v>0</v>
      </c>
      <c r="D240" s="28">
        <v>0</v>
      </c>
      <c r="E240" s="31">
        <f t="shared" si="32"/>
        <v>0</v>
      </c>
    </row>
    <row r="241" spans="1:5" s="5" customFormat="1" ht="13.5" customHeight="1">
      <c r="A241" s="41" t="s">
        <v>217</v>
      </c>
      <c r="B241" s="51">
        <v>0</v>
      </c>
      <c r="C241" s="51">
        <v>0</v>
      </c>
      <c r="D241" s="28">
        <v>0</v>
      </c>
      <c r="E241" s="31">
        <f>C241-B241</f>
        <v>0</v>
      </c>
    </row>
    <row r="242" spans="1:5" ht="15">
      <c r="A242" s="27" t="s">
        <v>86</v>
      </c>
      <c r="B242" s="64">
        <f>B244+B245+B246+B247+B248+B252+B256+B257+B243+B249+B261+B265</f>
        <v>35943106.03</v>
      </c>
      <c r="C242" s="64">
        <f>C244+C245+C246+C247+C248+C252+C256+C257+C243+C249</f>
        <v>4238451.37</v>
      </c>
      <c r="D242" s="28">
        <f>IF(B242=0,"   ",C242/B242)</f>
        <v>0.11792112140955115</v>
      </c>
      <c r="E242" s="65">
        <f aca="true" t="shared" si="33" ref="E242:E274">C242-B242</f>
        <v>-31704654.66</v>
      </c>
    </row>
    <row r="243" spans="1:5" ht="47.25" customHeight="1">
      <c r="A243" s="27" t="s">
        <v>235</v>
      </c>
      <c r="B243" s="64">
        <v>30000</v>
      </c>
      <c r="C243" s="64">
        <v>0</v>
      </c>
      <c r="D243" s="28">
        <f>IF(B243=0,"   ",C243/B243)</f>
        <v>0</v>
      </c>
      <c r="E243" s="65">
        <f>C243-B243</f>
        <v>-30000</v>
      </c>
    </row>
    <row r="244" spans="1:5" ht="27.75" customHeight="1">
      <c r="A244" s="27" t="s">
        <v>159</v>
      </c>
      <c r="B244" s="64">
        <v>1000000</v>
      </c>
      <c r="C244" s="64">
        <v>418500</v>
      </c>
      <c r="D244" s="28">
        <f>IF(B244=0,"   ",C244/B244)</f>
        <v>0.4185</v>
      </c>
      <c r="E244" s="65">
        <f t="shared" si="33"/>
        <v>-581500</v>
      </c>
    </row>
    <row r="245" spans="1:5" ht="15">
      <c r="A245" s="27" t="s">
        <v>160</v>
      </c>
      <c r="B245" s="64">
        <v>9834700</v>
      </c>
      <c r="C245" s="64">
        <v>2465563.3</v>
      </c>
      <c r="D245" s="64">
        <f>IF(B245=0,"   ",C245/B245*100)</f>
        <v>25.070040773994123</v>
      </c>
      <c r="E245" s="65">
        <f t="shared" si="33"/>
        <v>-7369136.7</v>
      </c>
    </row>
    <row r="246" spans="1:5" ht="15">
      <c r="A246" s="27" t="s">
        <v>161</v>
      </c>
      <c r="B246" s="64">
        <v>130000</v>
      </c>
      <c r="C246" s="64">
        <v>0</v>
      </c>
      <c r="D246" s="64">
        <f>IF(B246=0,"   ",C246/B246*100)</f>
        <v>0</v>
      </c>
      <c r="E246" s="65">
        <f t="shared" si="33"/>
        <v>-130000</v>
      </c>
    </row>
    <row r="247" spans="1:5" ht="13.5" customHeight="1">
      <c r="A247" s="27" t="s">
        <v>162</v>
      </c>
      <c r="B247" s="64">
        <v>3323912.93</v>
      </c>
      <c r="C247" s="64">
        <v>1236324.15</v>
      </c>
      <c r="D247" s="64">
        <f>IF(B247=0,"   ",C247/B247*100)</f>
        <v>37.19484162300244</v>
      </c>
      <c r="E247" s="65">
        <f t="shared" si="33"/>
        <v>-2087588.7800000003</v>
      </c>
    </row>
    <row r="248" spans="1:5" ht="14.25" customHeight="1">
      <c r="A248" s="27" t="s">
        <v>163</v>
      </c>
      <c r="B248" s="64">
        <v>300000</v>
      </c>
      <c r="C248" s="64">
        <v>0</v>
      </c>
      <c r="D248" s="64">
        <f>IF(B248=0,"   ",C248/B248*100)</f>
        <v>0</v>
      </c>
      <c r="E248" s="65">
        <f t="shared" si="33"/>
        <v>-300000</v>
      </c>
    </row>
    <row r="249" spans="1:5" ht="27.75" customHeight="1">
      <c r="A249" s="39" t="s">
        <v>207</v>
      </c>
      <c r="B249" s="64">
        <f>B250+B251</f>
        <v>15387306</v>
      </c>
      <c r="C249" s="64">
        <f>C250+C251</f>
        <v>0</v>
      </c>
      <c r="D249" s="28">
        <f>IF(B249=0,"   ",C249/B249)</f>
        <v>0</v>
      </c>
      <c r="E249" s="65">
        <f>C249-B249</f>
        <v>-15387306</v>
      </c>
    </row>
    <row r="250" spans="1:5" ht="15">
      <c r="A250" s="41" t="s">
        <v>45</v>
      </c>
      <c r="B250" s="64">
        <v>14617940</v>
      </c>
      <c r="C250" s="64">
        <v>0</v>
      </c>
      <c r="D250" s="28">
        <f>IF(B250=0,"   ",C250/B250)</f>
        <v>0</v>
      </c>
      <c r="E250" s="65">
        <f>C250-B250</f>
        <v>-14617940</v>
      </c>
    </row>
    <row r="251" spans="1:5" ht="15">
      <c r="A251" s="41" t="s">
        <v>152</v>
      </c>
      <c r="B251" s="64">
        <v>769366</v>
      </c>
      <c r="C251" s="64">
        <v>0</v>
      </c>
      <c r="D251" s="28">
        <f>IF(B251=0,"   ",C251/B251)</f>
        <v>0</v>
      </c>
      <c r="E251" s="65">
        <f>C251-B251</f>
        <v>-769366</v>
      </c>
    </row>
    <row r="252" spans="1:5" ht="27.75" customHeight="1">
      <c r="A252" s="39" t="s">
        <v>164</v>
      </c>
      <c r="B252" s="64">
        <f>B253+B255+B254</f>
        <v>4843613.1</v>
      </c>
      <c r="C252" s="64">
        <f>C253+C255+C254</f>
        <v>0</v>
      </c>
      <c r="D252" s="28">
        <f aca="true" t="shared" si="34" ref="D252:D274">IF(B252=0,"   ",C252/B252)</f>
        <v>0</v>
      </c>
      <c r="E252" s="65">
        <f t="shared" si="33"/>
        <v>-4843613.1</v>
      </c>
    </row>
    <row r="253" spans="1:5" ht="15">
      <c r="A253" s="27" t="s">
        <v>209</v>
      </c>
      <c r="B253" s="64">
        <v>4795176</v>
      </c>
      <c r="C253" s="64">
        <v>0</v>
      </c>
      <c r="D253" s="28">
        <f t="shared" si="34"/>
        <v>0</v>
      </c>
      <c r="E253" s="65">
        <f t="shared" si="33"/>
        <v>-4795176</v>
      </c>
    </row>
    <row r="254" spans="1:5" ht="15">
      <c r="A254" s="27" t="s">
        <v>208</v>
      </c>
      <c r="B254" s="64">
        <v>33906.3</v>
      </c>
      <c r="C254" s="64">
        <v>0</v>
      </c>
      <c r="D254" s="28">
        <f t="shared" si="34"/>
        <v>0</v>
      </c>
      <c r="E254" s="65">
        <f t="shared" si="33"/>
        <v>-33906.3</v>
      </c>
    </row>
    <row r="255" spans="1:5" ht="15">
      <c r="A255" s="39" t="s">
        <v>165</v>
      </c>
      <c r="B255" s="64">
        <v>14530.8</v>
      </c>
      <c r="C255" s="64">
        <v>0</v>
      </c>
      <c r="D255" s="28">
        <f t="shared" si="34"/>
        <v>0</v>
      </c>
      <c r="E255" s="65">
        <f t="shared" si="33"/>
        <v>-14530.8</v>
      </c>
    </row>
    <row r="256" spans="1:5" ht="27.75" customHeight="1">
      <c r="A256" s="27" t="s">
        <v>166</v>
      </c>
      <c r="B256" s="64">
        <v>382400</v>
      </c>
      <c r="C256" s="64">
        <v>118063.92</v>
      </c>
      <c r="D256" s="28">
        <f t="shared" si="34"/>
        <v>0.30874456066945605</v>
      </c>
      <c r="E256" s="65">
        <f t="shared" si="33"/>
        <v>-264336.08</v>
      </c>
    </row>
    <row r="257" spans="1:5" s="5" customFormat="1" ht="45">
      <c r="A257" s="27" t="s">
        <v>266</v>
      </c>
      <c r="B257" s="51">
        <f>SUM(B258:B260)</f>
        <v>258770</v>
      </c>
      <c r="C257" s="51">
        <f>SUM(C258:C260)</f>
        <v>0</v>
      </c>
      <c r="D257" s="28">
        <f t="shared" si="34"/>
        <v>0</v>
      </c>
      <c r="E257" s="31">
        <f t="shared" si="33"/>
        <v>-258770</v>
      </c>
    </row>
    <row r="258" spans="1:5" s="5" customFormat="1" ht="13.5" customHeight="1">
      <c r="A258" s="41" t="s">
        <v>45</v>
      </c>
      <c r="B258" s="51">
        <v>155262</v>
      </c>
      <c r="C258" s="51">
        <v>0</v>
      </c>
      <c r="D258" s="28">
        <f t="shared" si="34"/>
        <v>0</v>
      </c>
      <c r="E258" s="31">
        <f t="shared" si="33"/>
        <v>-155262</v>
      </c>
    </row>
    <row r="259" spans="1:5" s="5" customFormat="1" ht="13.5" customHeight="1">
      <c r="A259" s="41" t="s">
        <v>145</v>
      </c>
      <c r="B259" s="51">
        <v>77631</v>
      </c>
      <c r="C259" s="51">
        <v>0</v>
      </c>
      <c r="D259" s="28">
        <v>0</v>
      </c>
      <c r="E259" s="31">
        <f t="shared" si="33"/>
        <v>-77631</v>
      </c>
    </row>
    <row r="260" spans="1:5" s="5" customFormat="1" ht="13.5" customHeight="1">
      <c r="A260" s="41" t="s">
        <v>217</v>
      </c>
      <c r="B260" s="51">
        <v>25877</v>
      </c>
      <c r="C260" s="51">
        <v>0</v>
      </c>
      <c r="D260" s="28">
        <v>0</v>
      </c>
      <c r="E260" s="31">
        <f t="shared" si="33"/>
        <v>-25877</v>
      </c>
    </row>
    <row r="261" spans="1:5" s="5" customFormat="1" ht="30">
      <c r="A261" s="27" t="s">
        <v>267</v>
      </c>
      <c r="B261" s="51">
        <f>SUM(B262:B264)</f>
        <v>117704</v>
      </c>
      <c r="C261" s="51">
        <f>SUM(C262:C264)</f>
        <v>0</v>
      </c>
      <c r="D261" s="28">
        <f>IF(B261=0,"   ",C261/B261)</f>
        <v>0</v>
      </c>
      <c r="E261" s="31">
        <f aca="true" t="shared" si="35" ref="E261:E268">C261-B261</f>
        <v>-117704</v>
      </c>
    </row>
    <row r="262" spans="1:5" s="5" customFormat="1" ht="13.5" customHeight="1">
      <c r="A262" s="41" t="s">
        <v>45</v>
      </c>
      <c r="B262" s="51">
        <v>70622.4</v>
      </c>
      <c r="C262" s="51">
        <v>0</v>
      </c>
      <c r="D262" s="28">
        <f>IF(B262=0,"   ",C262/B262)</f>
        <v>0</v>
      </c>
      <c r="E262" s="31">
        <f t="shared" si="35"/>
        <v>-70622.4</v>
      </c>
    </row>
    <row r="263" spans="1:5" s="5" customFormat="1" ht="13.5" customHeight="1">
      <c r="A263" s="41" t="s">
        <v>145</v>
      </c>
      <c r="B263" s="51">
        <v>23540.8</v>
      </c>
      <c r="C263" s="51">
        <v>0</v>
      </c>
      <c r="D263" s="28">
        <v>0</v>
      </c>
      <c r="E263" s="31">
        <f t="shared" si="35"/>
        <v>-23540.8</v>
      </c>
    </row>
    <row r="264" spans="1:5" s="5" customFormat="1" ht="13.5" customHeight="1">
      <c r="A264" s="41" t="s">
        <v>217</v>
      </c>
      <c r="B264" s="51">
        <v>23540.8</v>
      </c>
      <c r="C264" s="51">
        <v>0</v>
      </c>
      <c r="D264" s="28">
        <v>0</v>
      </c>
      <c r="E264" s="31">
        <f t="shared" si="35"/>
        <v>-23540.8</v>
      </c>
    </row>
    <row r="265" spans="1:5" s="5" customFormat="1" ht="30">
      <c r="A265" s="27" t="s">
        <v>268</v>
      </c>
      <c r="B265" s="51">
        <f>SUM(B266:B268)</f>
        <v>334700</v>
      </c>
      <c r="C265" s="51">
        <f>SUM(C266:C268)</f>
        <v>0</v>
      </c>
      <c r="D265" s="28">
        <f>IF(B265=0,"   ",C265/B265)</f>
        <v>0</v>
      </c>
      <c r="E265" s="31">
        <f t="shared" si="35"/>
        <v>-334700</v>
      </c>
    </row>
    <row r="266" spans="1:5" s="5" customFormat="1" ht="13.5" customHeight="1">
      <c r="A266" s="41" t="s">
        <v>45</v>
      </c>
      <c r="B266" s="51">
        <v>200820</v>
      </c>
      <c r="C266" s="51">
        <v>0</v>
      </c>
      <c r="D266" s="28">
        <f>IF(B266=0,"   ",C266/B266)</f>
        <v>0</v>
      </c>
      <c r="E266" s="31">
        <f t="shared" si="35"/>
        <v>-200820</v>
      </c>
    </row>
    <row r="267" spans="1:5" s="5" customFormat="1" ht="13.5" customHeight="1">
      <c r="A267" s="41" t="s">
        <v>145</v>
      </c>
      <c r="B267" s="51">
        <v>66940</v>
      </c>
      <c r="C267" s="51">
        <v>0</v>
      </c>
      <c r="D267" s="28">
        <v>0</v>
      </c>
      <c r="E267" s="31">
        <f t="shared" si="35"/>
        <v>-66940</v>
      </c>
    </row>
    <row r="268" spans="1:5" s="5" customFormat="1" ht="13.5" customHeight="1">
      <c r="A268" s="41" t="s">
        <v>217</v>
      </c>
      <c r="B268" s="51">
        <v>66940</v>
      </c>
      <c r="C268" s="51">
        <v>0</v>
      </c>
      <c r="D268" s="28">
        <v>0</v>
      </c>
      <c r="E268" s="31">
        <f t="shared" si="35"/>
        <v>-66940</v>
      </c>
    </row>
    <row r="269" spans="1:5" ht="30">
      <c r="A269" s="27" t="s">
        <v>123</v>
      </c>
      <c r="B269" s="64">
        <f>B270</f>
        <v>3200</v>
      </c>
      <c r="C269" s="64">
        <f>C270</f>
        <v>0</v>
      </c>
      <c r="D269" s="28">
        <f t="shared" si="34"/>
        <v>0</v>
      </c>
      <c r="E269" s="65">
        <f t="shared" si="33"/>
        <v>-3200</v>
      </c>
    </row>
    <row r="270" spans="1:5" s="5" customFormat="1" ht="45">
      <c r="A270" s="27" t="s">
        <v>210</v>
      </c>
      <c r="B270" s="51">
        <v>3200</v>
      </c>
      <c r="C270" s="55">
        <v>0</v>
      </c>
      <c r="D270" s="28">
        <f t="shared" si="34"/>
        <v>0</v>
      </c>
      <c r="E270" s="31">
        <f t="shared" si="33"/>
        <v>-3200</v>
      </c>
    </row>
    <row r="271" spans="1:5" s="5" customFormat="1" ht="15">
      <c r="A271" s="27" t="s">
        <v>167</v>
      </c>
      <c r="B271" s="63">
        <f>B272+B273+B274+B275</f>
        <v>1855000</v>
      </c>
      <c r="C271" s="63">
        <f>C272+C273+C274+C275</f>
        <v>0</v>
      </c>
      <c r="D271" s="28">
        <f t="shared" si="34"/>
        <v>0</v>
      </c>
      <c r="E271" s="31">
        <f t="shared" si="33"/>
        <v>-1855000</v>
      </c>
    </row>
    <row r="272" spans="1:5" s="5" customFormat="1" ht="30">
      <c r="A272" s="27" t="s">
        <v>168</v>
      </c>
      <c r="B272" s="64">
        <v>0</v>
      </c>
      <c r="C272" s="64">
        <v>0</v>
      </c>
      <c r="D272" s="28" t="str">
        <f t="shared" si="34"/>
        <v>   </v>
      </c>
      <c r="E272" s="31">
        <f t="shared" si="33"/>
        <v>0</v>
      </c>
    </row>
    <row r="273" spans="1:5" s="5" customFormat="1" ht="30">
      <c r="A273" s="27" t="s">
        <v>169</v>
      </c>
      <c r="B273" s="64">
        <v>200000</v>
      </c>
      <c r="C273" s="64">
        <v>0</v>
      </c>
      <c r="D273" s="28">
        <f t="shared" si="34"/>
        <v>0</v>
      </c>
      <c r="E273" s="31">
        <f t="shared" si="33"/>
        <v>-200000</v>
      </c>
    </row>
    <row r="274" spans="1:5" s="5" customFormat="1" ht="15">
      <c r="A274" s="27" t="s">
        <v>170</v>
      </c>
      <c r="B274" s="64">
        <v>50000</v>
      </c>
      <c r="C274" s="64">
        <v>0</v>
      </c>
      <c r="D274" s="28">
        <f t="shared" si="34"/>
        <v>0</v>
      </c>
      <c r="E274" s="31">
        <f t="shared" si="33"/>
        <v>-50000</v>
      </c>
    </row>
    <row r="275" spans="1:5" s="5" customFormat="1" ht="30">
      <c r="A275" s="27" t="s">
        <v>257</v>
      </c>
      <c r="B275" s="51">
        <f>B276+B277</f>
        <v>1605000</v>
      </c>
      <c r="C275" s="51">
        <f>C276+C277</f>
        <v>0</v>
      </c>
      <c r="D275" s="28">
        <f>IF(B275=0,"   ",C275/B275)</f>
        <v>0</v>
      </c>
      <c r="E275" s="31">
        <f>C275-B275</f>
        <v>-1605000</v>
      </c>
    </row>
    <row r="276" spans="1:5" s="5" customFormat="1" ht="13.5" customHeight="1">
      <c r="A276" s="41" t="s">
        <v>45</v>
      </c>
      <c r="B276" s="51">
        <v>1508700</v>
      </c>
      <c r="C276" s="51">
        <v>0</v>
      </c>
      <c r="D276" s="28">
        <f>IF(B276=0,"   ",C276/B276)</f>
        <v>0</v>
      </c>
      <c r="E276" s="31">
        <f>C276-B276</f>
        <v>-1508700</v>
      </c>
    </row>
    <row r="277" spans="1:5" s="5" customFormat="1" ht="13.5" customHeight="1">
      <c r="A277" s="41" t="s">
        <v>145</v>
      </c>
      <c r="B277" s="51">
        <v>96300</v>
      </c>
      <c r="C277" s="51">
        <v>0</v>
      </c>
      <c r="D277" s="28">
        <v>0</v>
      </c>
      <c r="E277" s="31">
        <f>C277-B277</f>
        <v>-96300</v>
      </c>
    </row>
    <row r="278" spans="1:5" s="5" customFormat="1" ht="15">
      <c r="A278" s="27" t="s">
        <v>8</v>
      </c>
      <c r="B278" s="51">
        <f>B279+B283+B318+B314+B304</f>
        <v>316697939.58</v>
      </c>
      <c r="C278" s="51">
        <f>C279+C283+C318+C314+C304</f>
        <v>78663726.99</v>
      </c>
      <c r="D278" s="28">
        <f aca="true" t="shared" si="36" ref="D278:D290">IF(B278=0,"   ",C278/B278)</f>
        <v>0.24838723957068568</v>
      </c>
      <c r="E278" s="31">
        <f aca="true" t="shared" si="37" ref="E278:E290">C278-B278</f>
        <v>-238034212.58999997</v>
      </c>
    </row>
    <row r="279" spans="1:5" s="5" customFormat="1" ht="15">
      <c r="A279" s="27" t="s">
        <v>37</v>
      </c>
      <c r="B279" s="51">
        <f>B280+B282</f>
        <v>72732500</v>
      </c>
      <c r="C279" s="51">
        <f>C280+C282</f>
        <v>13526259</v>
      </c>
      <c r="D279" s="28">
        <f t="shared" si="36"/>
        <v>0.1859726944625855</v>
      </c>
      <c r="E279" s="31">
        <f t="shared" si="37"/>
        <v>-59206241</v>
      </c>
    </row>
    <row r="280" spans="1:5" s="5" customFormat="1" ht="15">
      <c r="A280" s="27" t="s">
        <v>54</v>
      </c>
      <c r="B280" s="51">
        <v>71749800</v>
      </c>
      <c r="C280" s="55">
        <v>13506759</v>
      </c>
      <c r="D280" s="28">
        <f t="shared" si="36"/>
        <v>0.18824803692832592</v>
      </c>
      <c r="E280" s="31">
        <f t="shared" si="37"/>
        <v>-58243041</v>
      </c>
    </row>
    <row r="281" spans="1:5" s="5" customFormat="1" ht="15">
      <c r="A281" s="41" t="s">
        <v>211</v>
      </c>
      <c r="B281" s="51">
        <v>63233900</v>
      </c>
      <c r="C281" s="55">
        <v>12925900</v>
      </c>
      <c r="D281" s="28">
        <f t="shared" si="36"/>
        <v>0.20441408801291713</v>
      </c>
      <c r="E281" s="31">
        <f t="shared" si="37"/>
        <v>-50308000</v>
      </c>
    </row>
    <row r="282" spans="1:5" s="5" customFormat="1" ht="60" customHeight="1">
      <c r="A282" s="27" t="s">
        <v>171</v>
      </c>
      <c r="B282" s="51">
        <v>982700</v>
      </c>
      <c r="C282" s="55">
        <v>19500</v>
      </c>
      <c r="D282" s="28">
        <f t="shared" si="36"/>
        <v>0.019843288897934262</v>
      </c>
      <c r="E282" s="31">
        <f t="shared" si="37"/>
        <v>-963200</v>
      </c>
    </row>
    <row r="283" spans="1:5" s="5" customFormat="1" ht="15">
      <c r="A283" s="27" t="s">
        <v>38</v>
      </c>
      <c r="B283" s="51">
        <f>B284+B286+B287+B290</f>
        <v>205537909.27999997</v>
      </c>
      <c r="C283" s="51">
        <f>C284+C286+C287+C290</f>
        <v>54758226.36</v>
      </c>
      <c r="D283" s="28">
        <f t="shared" si="36"/>
        <v>0.26641424227685423</v>
      </c>
      <c r="E283" s="31">
        <f t="shared" si="37"/>
        <v>-150779682.91999996</v>
      </c>
    </row>
    <row r="284" spans="1:5" s="5" customFormat="1" ht="15">
      <c r="A284" s="27" t="s">
        <v>54</v>
      </c>
      <c r="B284" s="51">
        <v>167705300</v>
      </c>
      <c r="C284" s="51">
        <v>37229701</v>
      </c>
      <c r="D284" s="28">
        <f t="shared" si="36"/>
        <v>0.22199477893662276</v>
      </c>
      <c r="E284" s="31">
        <f t="shared" si="37"/>
        <v>-130475599</v>
      </c>
    </row>
    <row r="285" spans="1:5" s="5" customFormat="1" ht="18" customHeight="1">
      <c r="A285" s="41" t="s">
        <v>212</v>
      </c>
      <c r="B285" s="51">
        <v>159048200</v>
      </c>
      <c r="C285" s="51">
        <v>35084700</v>
      </c>
      <c r="D285" s="28">
        <f t="shared" si="36"/>
        <v>0.22059161939588126</v>
      </c>
      <c r="E285" s="31">
        <f t="shared" si="37"/>
        <v>-123963500</v>
      </c>
    </row>
    <row r="286" spans="1:5" s="5" customFormat="1" ht="30">
      <c r="A286" s="39" t="s">
        <v>172</v>
      </c>
      <c r="B286" s="51">
        <v>1226700</v>
      </c>
      <c r="C286" s="55">
        <v>326600</v>
      </c>
      <c r="D286" s="28">
        <f t="shared" si="36"/>
        <v>0.2662427651422516</v>
      </c>
      <c r="E286" s="31">
        <f t="shared" si="37"/>
        <v>-900100</v>
      </c>
    </row>
    <row r="287" spans="1:5" s="5" customFormat="1" ht="31.5" customHeight="1">
      <c r="A287" s="39" t="s">
        <v>120</v>
      </c>
      <c r="B287" s="51">
        <f>SUM(B288:B289)</f>
        <v>12916363.64</v>
      </c>
      <c r="C287" s="51">
        <f>SUM(C288:C289)</f>
        <v>12916363.64</v>
      </c>
      <c r="D287" s="28">
        <f t="shared" si="36"/>
        <v>1</v>
      </c>
      <c r="E287" s="31">
        <f t="shared" si="37"/>
        <v>0</v>
      </c>
    </row>
    <row r="288" spans="1:5" ht="15">
      <c r="A288" s="27" t="s">
        <v>208</v>
      </c>
      <c r="B288" s="64">
        <v>12787200</v>
      </c>
      <c r="C288" s="64">
        <v>12787200</v>
      </c>
      <c r="D288" s="28">
        <f t="shared" si="36"/>
        <v>1</v>
      </c>
      <c r="E288" s="65">
        <f t="shared" si="37"/>
        <v>0</v>
      </c>
    </row>
    <row r="289" spans="1:5" ht="15">
      <c r="A289" s="39" t="s">
        <v>165</v>
      </c>
      <c r="B289" s="64">
        <v>129163.64</v>
      </c>
      <c r="C289" s="64">
        <v>129163.64</v>
      </c>
      <c r="D289" s="28">
        <f t="shared" si="36"/>
        <v>1</v>
      </c>
      <c r="E289" s="65">
        <f t="shared" si="37"/>
        <v>0</v>
      </c>
    </row>
    <row r="290" spans="1:5" s="5" customFormat="1" ht="15">
      <c r="A290" s="27" t="s">
        <v>108</v>
      </c>
      <c r="B290" s="51">
        <f>B291+B292+B293+B297+B300+B301</f>
        <v>23689545.64</v>
      </c>
      <c r="C290" s="51">
        <f>C291+C292+C293+C297+C300+C301</f>
        <v>4285561.72</v>
      </c>
      <c r="D290" s="28">
        <f t="shared" si="36"/>
        <v>0.1809051885218006</v>
      </c>
      <c r="E290" s="31">
        <f t="shared" si="37"/>
        <v>-19403983.92</v>
      </c>
    </row>
    <row r="291" spans="1:5" s="5" customFormat="1" ht="60">
      <c r="A291" s="39" t="s">
        <v>176</v>
      </c>
      <c r="B291" s="51">
        <v>8593200</v>
      </c>
      <c r="C291" s="55">
        <v>1966020</v>
      </c>
      <c r="D291" s="28">
        <f aca="true" t="shared" si="38" ref="D291:D300">IF(B291=0,"   ",C291/B291)</f>
        <v>0.2287878787878788</v>
      </c>
      <c r="E291" s="31">
        <f aca="true" t="shared" si="39" ref="E291:E300">C291-B291</f>
        <v>-6627180</v>
      </c>
    </row>
    <row r="292" spans="1:5" s="5" customFormat="1" ht="152.25" customHeight="1">
      <c r="A292" s="39" t="s">
        <v>226</v>
      </c>
      <c r="B292" s="51">
        <v>563400</v>
      </c>
      <c r="C292" s="55">
        <v>185000</v>
      </c>
      <c r="D292" s="28">
        <f t="shared" si="38"/>
        <v>0.3283635072772453</v>
      </c>
      <c r="E292" s="31">
        <f t="shared" si="39"/>
        <v>-378400</v>
      </c>
    </row>
    <row r="293" spans="1:5" s="5" customFormat="1" ht="43.5" customHeight="1">
      <c r="A293" s="39" t="s">
        <v>107</v>
      </c>
      <c r="B293" s="51">
        <f>SUM(B294:B296)</f>
        <v>7321212.119999999</v>
      </c>
      <c r="C293" s="51">
        <f>SUM(C294:C296)</f>
        <v>1712000</v>
      </c>
      <c r="D293" s="28">
        <f t="shared" si="38"/>
        <v>0.23384105964136445</v>
      </c>
      <c r="E293" s="31">
        <f t="shared" si="39"/>
        <v>-5609212.119999999</v>
      </c>
    </row>
    <row r="294" spans="1:5" s="5" customFormat="1" ht="15" customHeight="1">
      <c r="A294" s="41" t="s">
        <v>53</v>
      </c>
      <c r="B294" s="51">
        <v>7248000</v>
      </c>
      <c r="C294" s="51">
        <v>1694880</v>
      </c>
      <c r="D294" s="28">
        <f t="shared" si="38"/>
        <v>0.233841059602649</v>
      </c>
      <c r="E294" s="31">
        <f t="shared" si="39"/>
        <v>-5553120</v>
      </c>
    </row>
    <row r="295" spans="1:5" s="5" customFormat="1" ht="15.75" customHeight="1">
      <c r="A295" s="41" t="s">
        <v>45</v>
      </c>
      <c r="B295" s="51">
        <v>36606.06</v>
      </c>
      <c r="C295" s="51">
        <v>8560</v>
      </c>
      <c r="D295" s="28">
        <f t="shared" si="38"/>
        <v>0.23384106347418981</v>
      </c>
      <c r="E295" s="31">
        <f t="shared" si="39"/>
        <v>-28046.059999999998</v>
      </c>
    </row>
    <row r="296" spans="1:5" ht="15">
      <c r="A296" s="41" t="s">
        <v>165</v>
      </c>
      <c r="B296" s="64">
        <v>36606.06</v>
      </c>
      <c r="C296" s="64">
        <v>8560</v>
      </c>
      <c r="D296" s="28">
        <f t="shared" si="38"/>
        <v>0.23384106347418981</v>
      </c>
      <c r="E296" s="65">
        <f t="shared" si="39"/>
        <v>-28046.059999999998</v>
      </c>
    </row>
    <row r="297" spans="1:5" s="5" customFormat="1" ht="88.5" customHeight="1">
      <c r="A297" s="39" t="s">
        <v>117</v>
      </c>
      <c r="B297" s="51">
        <f>SUM(B298:B299)</f>
        <v>645666.67</v>
      </c>
      <c r="C297" s="51">
        <f>SUM(C298:C299)</f>
        <v>150000</v>
      </c>
      <c r="D297" s="28">
        <f t="shared" si="38"/>
        <v>0.23231801635354662</v>
      </c>
      <c r="E297" s="31">
        <f t="shared" si="39"/>
        <v>-495666.67000000004</v>
      </c>
    </row>
    <row r="298" spans="1:5" s="5" customFormat="1" ht="15.75" customHeight="1">
      <c r="A298" s="41" t="s">
        <v>45</v>
      </c>
      <c r="B298" s="51">
        <v>581100</v>
      </c>
      <c r="C298" s="51">
        <v>135000</v>
      </c>
      <c r="D298" s="28">
        <f t="shared" si="38"/>
        <v>0.2323180175529169</v>
      </c>
      <c r="E298" s="31">
        <f t="shared" si="39"/>
        <v>-446100</v>
      </c>
    </row>
    <row r="299" spans="1:5" ht="15">
      <c r="A299" s="41" t="s">
        <v>165</v>
      </c>
      <c r="B299" s="64">
        <v>64566.67</v>
      </c>
      <c r="C299" s="64">
        <v>15000</v>
      </c>
      <c r="D299" s="28">
        <f t="shared" si="38"/>
        <v>0.232318005559215</v>
      </c>
      <c r="E299" s="65">
        <f t="shared" si="39"/>
        <v>-49566.67</v>
      </c>
    </row>
    <row r="300" spans="1:5" s="5" customFormat="1" ht="30">
      <c r="A300" s="39" t="s">
        <v>258</v>
      </c>
      <c r="B300" s="51">
        <v>5475900</v>
      </c>
      <c r="C300" s="51">
        <v>0</v>
      </c>
      <c r="D300" s="28">
        <f t="shared" si="38"/>
        <v>0</v>
      </c>
      <c r="E300" s="31">
        <f t="shared" si="39"/>
        <v>-5475900</v>
      </c>
    </row>
    <row r="301" spans="1:5" s="5" customFormat="1" ht="75">
      <c r="A301" s="27" t="s">
        <v>130</v>
      </c>
      <c r="B301" s="51">
        <f>B302+B303</f>
        <v>1090166.8499999999</v>
      </c>
      <c r="C301" s="51">
        <f>C302+C303</f>
        <v>272541.72</v>
      </c>
      <c r="D301" s="28">
        <v>0</v>
      </c>
      <c r="E301" s="31">
        <f aca="true" t="shared" si="40" ref="E301:E315">C301-B301</f>
        <v>-817625.1299999999</v>
      </c>
    </row>
    <row r="302" spans="1:5" s="5" customFormat="1" ht="13.5" customHeight="1">
      <c r="A302" s="41" t="s">
        <v>53</v>
      </c>
      <c r="B302" s="51">
        <v>1079265.18</v>
      </c>
      <c r="C302" s="51">
        <v>269816.31</v>
      </c>
      <c r="D302" s="28">
        <v>0</v>
      </c>
      <c r="E302" s="31">
        <f t="shared" si="40"/>
        <v>-809448.8699999999</v>
      </c>
    </row>
    <row r="303" spans="1:5" s="5" customFormat="1" ht="13.5" customHeight="1">
      <c r="A303" s="41" t="s">
        <v>45</v>
      </c>
      <c r="B303" s="51">
        <v>10901.67</v>
      </c>
      <c r="C303" s="51">
        <v>2725.41</v>
      </c>
      <c r="D303" s="28">
        <v>0</v>
      </c>
      <c r="E303" s="31">
        <f t="shared" si="40"/>
        <v>-8176.26</v>
      </c>
    </row>
    <row r="304" spans="1:5" s="5" customFormat="1" ht="15">
      <c r="A304" s="27" t="s">
        <v>85</v>
      </c>
      <c r="B304" s="51">
        <f>B305+B309+B306+B310</f>
        <v>33467330.3</v>
      </c>
      <c r="C304" s="51">
        <f>C305+C309+C306+C310</f>
        <v>9840600</v>
      </c>
      <c r="D304" s="28">
        <f aca="true" t="shared" si="41" ref="D304:D315">IF(B304=0,"   ",C304/B304)</f>
        <v>0.2940360020291191</v>
      </c>
      <c r="E304" s="31">
        <f t="shared" si="40"/>
        <v>-23626730.3</v>
      </c>
    </row>
    <row r="305" spans="1:5" s="5" customFormat="1" ht="15">
      <c r="A305" s="27" t="s">
        <v>54</v>
      </c>
      <c r="B305" s="51">
        <v>30027300</v>
      </c>
      <c r="C305" s="55">
        <v>9840600</v>
      </c>
      <c r="D305" s="28">
        <f t="shared" si="41"/>
        <v>0.3277217731864004</v>
      </c>
      <c r="E305" s="31">
        <f t="shared" si="40"/>
        <v>-20186700</v>
      </c>
    </row>
    <row r="306" spans="1:5" s="5" customFormat="1" ht="101.25" customHeight="1">
      <c r="A306" s="39" t="s">
        <v>227</v>
      </c>
      <c r="B306" s="51">
        <f>SUM(B307:B308)</f>
        <v>0</v>
      </c>
      <c r="C306" s="51">
        <f>SUM(C307:C308)</f>
        <v>0</v>
      </c>
      <c r="D306" s="28" t="str">
        <f t="shared" si="41"/>
        <v>   </v>
      </c>
      <c r="E306" s="31">
        <f t="shared" si="40"/>
        <v>0</v>
      </c>
    </row>
    <row r="307" spans="1:5" ht="15">
      <c r="A307" s="41" t="s">
        <v>228</v>
      </c>
      <c r="B307" s="64">
        <v>0</v>
      </c>
      <c r="C307" s="64">
        <v>0</v>
      </c>
      <c r="D307" s="28" t="str">
        <f t="shared" si="41"/>
        <v>   </v>
      </c>
      <c r="E307" s="65">
        <f t="shared" si="40"/>
        <v>0</v>
      </c>
    </row>
    <row r="308" spans="1:5" ht="15">
      <c r="A308" s="41" t="s">
        <v>165</v>
      </c>
      <c r="B308" s="64">
        <v>0</v>
      </c>
      <c r="C308" s="64">
        <v>0</v>
      </c>
      <c r="D308" s="28" t="str">
        <f t="shared" si="41"/>
        <v>   </v>
      </c>
      <c r="E308" s="65">
        <f t="shared" si="40"/>
        <v>0</v>
      </c>
    </row>
    <row r="309" spans="1:5" s="5" customFormat="1" ht="27" customHeight="1">
      <c r="A309" s="39" t="s">
        <v>99</v>
      </c>
      <c r="B309" s="64">
        <v>3367800</v>
      </c>
      <c r="C309" s="64">
        <v>0</v>
      </c>
      <c r="D309" s="28">
        <f t="shared" si="41"/>
        <v>0</v>
      </c>
      <c r="E309" s="31">
        <f t="shared" si="40"/>
        <v>-3367800</v>
      </c>
    </row>
    <row r="310" spans="1:5" s="5" customFormat="1" ht="90">
      <c r="A310" s="39" t="s">
        <v>259</v>
      </c>
      <c r="B310" s="51">
        <f>SUM(B311:B313)</f>
        <v>72230.29999999999</v>
      </c>
      <c r="C310" s="51">
        <f>SUM(C311:C313)</f>
        <v>0</v>
      </c>
      <c r="D310" s="28">
        <f t="shared" si="41"/>
        <v>0</v>
      </c>
      <c r="E310" s="31">
        <f t="shared" si="40"/>
        <v>-72230.29999999999</v>
      </c>
    </row>
    <row r="311" spans="1:5" s="5" customFormat="1" ht="15" customHeight="1">
      <c r="A311" s="41" t="s">
        <v>53</v>
      </c>
      <c r="B311" s="51">
        <v>70800</v>
      </c>
      <c r="C311" s="51">
        <v>0</v>
      </c>
      <c r="D311" s="28">
        <f t="shared" si="41"/>
        <v>0</v>
      </c>
      <c r="E311" s="31">
        <f t="shared" si="40"/>
        <v>-70800</v>
      </c>
    </row>
    <row r="312" spans="1:5" s="5" customFormat="1" ht="15.75" customHeight="1">
      <c r="A312" s="41" t="s">
        <v>45</v>
      </c>
      <c r="B312" s="51">
        <v>715.15</v>
      </c>
      <c r="C312" s="51">
        <v>0</v>
      </c>
      <c r="D312" s="28">
        <f t="shared" si="41"/>
        <v>0</v>
      </c>
      <c r="E312" s="31">
        <f t="shared" si="40"/>
        <v>-715.15</v>
      </c>
    </row>
    <row r="313" spans="1:5" ht="15">
      <c r="A313" s="41" t="s">
        <v>165</v>
      </c>
      <c r="B313" s="64">
        <v>715.15</v>
      </c>
      <c r="C313" s="64">
        <v>0</v>
      </c>
      <c r="D313" s="28">
        <f t="shared" si="41"/>
        <v>0</v>
      </c>
      <c r="E313" s="65">
        <f t="shared" si="40"/>
        <v>-715.15</v>
      </c>
    </row>
    <row r="314" spans="1:5" s="5" customFormat="1" ht="15">
      <c r="A314" s="39" t="s">
        <v>39</v>
      </c>
      <c r="B314" s="51">
        <f>B315+B316+B317</f>
        <v>415000</v>
      </c>
      <c r="C314" s="51">
        <f>C315+C316+C317</f>
        <v>30000</v>
      </c>
      <c r="D314" s="28">
        <f t="shared" si="41"/>
        <v>0.07228915662650602</v>
      </c>
      <c r="E314" s="31">
        <f t="shared" si="40"/>
        <v>-385000</v>
      </c>
    </row>
    <row r="315" spans="1:5" s="5" customFormat="1" ht="15">
      <c r="A315" s="27" t="s">
        <v>220</v>
      </c>
      <c r="B315" s="51">
        <v>120000</v>
      </c>
      <c r="C315" s="51">
        <v>30000</v>
      </c>
      <c r="D315" s="28">
        <f t="shared" si="41"/>
        <v>0.25</v>
      </c>
      <c r="E315" s="31">
        <f t="shared" si="40"/>
        <v>-90000</v>
      </c>
    </row>
    <row r="316" spans="1:5" s="5" customFormat="1" ht="30">
      <c r="A316" s="27" t="s">
        <v>127</v>
      </c>
      <c r="B316" s="51">
        <v>95000</v>
      </c>
      <c r="C316" s="51">
        <v>0</v>
      </c>
      <c r="D316" s="28">
        <f aca="true" t="shared" si="42" ref="D316:D324">IF(B316=0,"   ",C316/B316)</f>
        <v>0</v>
      </c>
      <c r="E316" s="31">
        <f aca="true" t="shared" si="43" ref="E316:E324">C316-B316</f>
        <v>-95000</v>
      </c>
    </row>
    <row r="317" spans="1:5" s="5" customFormat="1" ht="15">
      <c r="A317" s="27" t="s">
        <v>75</v>
      </c>
      <c r="B317" s="51">
        <v>200000</v>
      </c>
      <c r="C317" s="51">
        <v>0</v>
      </c>
      <c r="D317" s="28">
        <f>IF(B317=0,"   ",C317/B317)</f>
        <v>0</v>
      </c>
      <c r="E317" s="31">
        <f>C317-B317</f>
        <v>-200000</v>
      </c>
    </row>
    <row r="318" spans="1:5" s="5" customFormat="1" ht="15">
      <c r="A318" s="27" t="s">
        <v>40</v>
      </c>
      <c r="B318" s="51">
        <f>B319+B320+B321</f>
        <v>4545200</v>
      </c>
      <c r="C318" s="51">
        <f>C319+C320+C321</f>
        <v>508641.63</v>
      </c>
      <c r="D318" s="28">
        <f t="shared" si="42"/>
        <v>0.11190742541582328</v>
      </c>
      <c r="E318" s="31">
        <f t="shared" si="43"/>
        <v>-4036558.37</v>
      </c>
    </row>
    <row r="319" spans="1:5" s="5" customFormat="1" ht="30" customHeight="1">
      <c r="A319" s="27" t="s">
        <v>177</v>
      </c>
      <c r="B319" s="51">
        <v>2787300</v>
      </c>
      <c r="C319" s="55">
        <v>426478.34</v>
      </c>
      <c r="D319" s="28">
        <f t="shared" si="42"/>
        <v>0.1530076920317153</v>
      </c>
      <c r="E319" s="31">
        <f t="shared" si="43"/>
        <v>-2360821.66</v>
      </c>
    </row>
    <row r="320" spans="1:5" s="5" customFormat="1" ht="30">
      <c r="A320" s="27" t="s">
        <v>114</v>
      </c>
      <c r="B320" s="51">
        <v>1427900</v>
      </c>
      <c r="C320" s="51">
        <v>0</v>
      </c>
      <c r="D320" s="28">
        <f>IF(B320=0,"   ",C320/B320)</f>
        <v>0</v>
      </c>
      <c r="E320" s="31">
        <f>C320-B320</f>
        <v>-1427900</v>
      </c>
    </row>
    <row r="321" spans="1:5" s="5" customFormat="1" ht="15">
      <c r="A321" s="27" t="s">
        <v>75</v>
      </c>
      <c r="B321" s="51">
        <v>330000</v>
      </c>
      <c r="C321" s="51">
        <v>82163.29</v>
      </c>
      <c r="D321" s="28">
        <f>IF(B321=0,"   ",C321/B321)</f>
        <v>0.24897966666666665</v>
      </c>
      <c r="E321" s="31">
        <f>C321-B321</f>
        <v>-247836.71000000002</v>
      </c>
    </row>
    <row r="322" spans="1:5" s="5" customFormat="1" ht="15">
      <c r="A322" s="27" t="s">
        <v>47</v>
      </c>
      <c r="B322" s="50">
        <f>SUM(B323,)</f>
        <v>62404796.58</v>
      </c>
      <c r="C322" s="50">
        <f>SUM(C323,)</f>
        <v>9122838</v>
      </c>
      <c r="D322" s="28">
        <f t="shared" si="42"/>
        <v>0.14618808969763972</v>
      </c>
      <c r="E322" s="31">
        <f t="shared" si="43"/>
        <v>-53281958.58</v>
      </c>
    </row>
    <row r="323" spans="1:5" s="5" customFormat="1" ht="13.5" customHeight="1">
      <c r="A323" s="27" t="s">
        <v>41</v>
      </c>
      <c r="B323" s="51">
        <f>B325+B328+B350+B324+B332+B341+B344+B351+B336+B340+B347</f>
        <v>62404796.58</v>
      </c>
      <c r="C323" s="51">
        <f>C325+C328+C350+C324+C332+C341+C344+C351+C336+C340+C347</f>
        <v>9122838</v>
      </c>
      <c r="D323" s="28">
        <f t="shared" si="42"/>
        <v>0.14618808969763972</v>
      </c>
      <c r="E323" s="31">
        <f t="shared" si="43"/>
        <v>-53281958.58</v>
      </c>
    </row>
    <row r="324" spans="1:5" s="5" customFormat="1" ht="15">
      <c r="A324" s="27" t="s">
        <v>54</v>
      </c>
      <c r="B324" s="51">
        <v>38060900</v>
      </c>
      <c r="C324" s="51">
        <v>9108000</v>
      </c>
      <c r="D324" s="28">
        <f t="shared" si="42"/>
        <v>0.2393006996681634</v>
      </c>
      <c r="E324" s="31">
        <f t="shared" si="43"/>
        <v>-28952900</v>
      </c>
    </row>
    <row r="325" spans="1:5" ht="30.75" customHeight="1">
      <c r="A325" s="27" t="s">
        <v>106</v>
      </c>
      <c r="B325" s="51">
        <f>SUM(B326:B327)</f>
        <v>25000</v>
      </c>
      <c r="C325" s="51">
        <f>SUM(C326:C327)</f>
        <v>0</v>
      </c>
      <c r="D325" s="28">
        <f aca="true" t="shared" si="44" ref="D325:D330">IF(B325=0,"   ",C325/B325)</f>
        <v>0</v>
      </c>
      <c r="E325" s="65">
        <f aca="true" t="shared" si="45" ref="E325:E330">C325-B325</f>
        <v>-25000</v>
      </c>
    </row>
    <row r="326" spans="1:5" s="5" customFormat="1" ht="13.5" customHeight="1">
      <c r="A326" s="41" t="s">
        <v>45</v>
      </c>
      <c r="B326" s="64">
        <v>23500</v>
      </c>
      <c r="C326" s="64">
        <v>0</v>
      </c>
      <c r="D326" s="28">
        <f t="shared" si="44"/>
        <v>0</v>
      </c>
      <c r="E326" s="31">
        <f t="shared" si="45"/>
        <v>-23500</v>
      </c>
    </row>
    <row r="327" spans="1:5" ht="14.25" customHeight="1">
      <c r="A327" s="41" t="s">
        <v>165</v>
      </c>
      <c r="B327" s="64">
        <v>1500</v>
      </c>
      <c r="C327" s="64">
        <v>0</v>
      </c>
      <c r="D327" s="28">
        <f t="shared" si="44"/>
        <v>0</v>
      </c>
      <c r="E327" s="65">
        <f t="shared" si="45"/>
        <v>-1500</v>
      </c>
    </row>
    <row r="328" spans="1:5" s="5" customFormat="1" ht="29.25" customHeight="1">
      <c r="A328" s="27" t="s">
        <v>111</v>
      </c>
      <c r="B328" s="51">
        <f>B329+B330+B331</f>
        <v>150000</v>
      </c>
      <c r="C328" s="51">
        <f>C329+C330+C331</f>
        <v>0</v>
      </c>
      <c r="D328" s="28">
        <f t="shared" si="44"/>
        <v>0</v>
      </c>
      <c r="E328" s="31">
        <f t="shared" si="45"/>
        <v>-150000</v>
      </c>
    </row>
    <row r="329" spans="1:5" s="5" customFormat="1" ht="13.5" customHeight="1">
      <c r="A329" s="41" t="s">
        <v>53</v>
      </c>
      <c r="B329" s="51">
        <v>100000</v>
      </c>
      <c r="C329" s="51">
        <v>0</v>
      </c>
      <c r="D329" s="28">
        <f t="shared" si="44"/>
        <v>0</v>
      </c>
      <c r="E329" s="31">
        <f t="shared" si="45"/>
        <v>-100000</v>
      </c>
    </row>
    <row r="330" spans="1:5" s="5" customFormat="1" ht="13.5" customHeight="1">
      <c r="A330" s="41" t="s">
        <v>45</v>
      </c>
      <c r="B330" s="51">
        <v>50000</v>
      </c>
      <c r="C330" s="51">
        <v>0</v>
      </c>
      <c r="D330" s="28">
        <f t="shared" si="44"/>
        <v>0</v>
      </c>
      <c r="E330" s="31">
        <f t="shared" si="45"/>
        <v>-50000</v>
      </c>
    </row>
    <row r="331" spans="1:5" ht="14.25" customHeight="1">
      <c r="A331" s="41" t="s">
        <v>165</v>
      </c>
      <c r="B331" s="64">
        <v>0</v>
      </c>
      <c r="C331" s="64">
        <v>0</v>
      </c>
      <c r="D331" s="28" t="str">
        <f aca="true" t="shared" si="46" ref="D331:D352">IF(B331=0,"   ",C331/B331)</f>
        <v>   </v>
      </c>
      <c r="E331" s="65">
        <f aca="true" t="shared" si="47" ref="E331:E354">C331-B331</f>
        <v>0</v>
      </c>
    </row>
    <row r="332" spans="1:5" s="5" customFormat="1" ht="60">
      <c r="A332" s="39" t="s">
        <v>219</v>
      </c>
      <c r="B332" s="51">
        <f>B333+B334+B335</f>
        <v>4110864.08</v>
      </c>
      <c r="C332" s="51">
        <f>C333+C334+C335</f>
        <v>0</v>
      </c>
      <c r="D332" s="28">
        <f t="shared" si="46"/>
        <v>0</v>
      </c>
      <c r="E332" s="31">
        <f t="shared" si="47"/>
        <v>-4110864.08</v>
      </c>
    </row>
    <row r="333" spans="1:5" s="5" customFormat="1" ht="13.5" customHeight="1">
      <c r="A333" s="41" t="s">
        <v>53</v>
      </c>
      <c r="B333" s="51">
        <v>4029500</v>
      </c>
      <c r="C333" s="51">
        <v>0</v>
      </c>
      <c r="D333" s="28">
        <f t="shared" si="46"/>
        <v>0</v>
      </c>
      <c r="E333" s="31">
        <f t="shared" si="47"/>
        <v>-4029500</v>
      </c>
    </row>
    <row r="334" spans="1:5" s="5" customFormat="1" ht="13.5" customHeight="1">
      <c r="A334" s="41" t="s">
        <v>45</v>
      </c>
      <c r="B334" s="51">
        <v>40682.04</v>
      </c>
      <c r="C334" s="51">
        <v>0</v>
      </c>
      <c r="D334" s="28">
        <f t="shared" si="46"/>
        <v>0</v>
      </c>
      <c r="E334" s="31">
        <f t="shared" si="47"/>
        <v>-40682.04</v>
      </c>
    </row>
    <row r="335" spans="1:5" ht="14.25" customHeight="1">
      <c r="A335" s="41" t="s">
        <v>165</v>
      </c>
      <c r="B335" s="64">
        <v>40682.04</v>
      </c>
      <c r="C335" s="64">
        <v>0</v>
      </c>
      <c r="D335" s="28">
        <f t="shared" si="46"/>
        <v>0</v>
      </c>
      <c r="E335" s="65">
        <f t="shared" si="47"/>
        <v>-40682.04</v>
      </c>
    </row>
    <row r="336" spans="1:5" s="5" customFormat="1" ht="15">
      <c r="A336" s="39" t="s">
        <v>260</v>
      </c>
      <c r="B336" s="51">
        <f>B337+B338+B339</f>
        <v>5101010.1</v>
      </c>
      <c r="C336" s="51">
        <f>C337+C338+C339</f>
        <v>0</v>
      </c>
      <c r="D336" s="28">
        <f t="shared" si="46"/>
        <v>0</v>
      </c>
      <c r="E336" s="31">
        <f t="shared" si="47"/>
        <v>-5101010.1</v>
      </c>
    </row>
    <row r="337" spans="1:5" s="5" customFormat="1" ht="13.5" customHeight="1">
      <c r="A337" s="41" t="s">
        <v>53</v>
      </c>
      <c r="B337" s="51">
        <v>5000000</v>
      </c>
      <c r="C337" s="51">
        <v>0</v>
      </c>
      <c r="D337" s="28">
        <f t="shared" si="46"/>
        <v>0</v>
      </c>
      <c r="E337" s="31">
        <f t="shared" si="47"/>
        <v>-5000000</v>
      </c>
    </row>
    <row r="338" spans="1:5" s="5" customFormat="1" ht="13.5" customHeight="1">
      <c r="A338" s="41" t="s">
        <v>45</v>
      </c>
      <c r="B338" s="51">
        <v>50505.05</v>
      </c>
      <c r="C338" s="51">
        <v>0</v>
      </c>
      <c r="D338" s="28">
        <f t="shared" si="46"/>
        <v>0</v>
      </c>
      <c r="E338" s="31">
        <f t="shared" si="47"/>
        <v>-50505.05</v>
      </c>
    </row>
    <row r="339" spans="1:5" ht="14.25" customHeight="1">
      <c r="A339" s="41" t="s">
        <v>165</v>
      </c>
      <c r="B339" s="64">
        <v>50505.05</v>
      </c>
      <c r="C339" s="64">
        <v>0</v>
      </c>
      <c r="D339" s="28">
        <f t="shared" si="46"/>
        <v>0</v>
      </c>
      <c r="E339" s="65">
        <f t="shared" si="47"/>
        <v>-50505.05</v>
      </c>
    </row>
    <row r="340" spans="1:5" ht="30.75" customHeight="1">
      <c r="A340" s="27" t="s">
        <v>261</v>
      </c>
      <c r="B340" s="51">
        <v>681022.4</v>
      </c>
      <c r="C340" s="51">
        <v>0</v>
      </c>
      <c r="D340" s="28">
        <f t="shared" si="46"/>
        <v>0</v>
      </c>
      <c r="E340" s="65">
        <f t="shared" si="47"/>
        <v>-681022.4</v>
      </c>
    </row>
    <row r="341" spans="1:5" s="5" customFormat="1" ht="92.25" customHeight="1">
      <c r="A341" s="39" t="s">
        <v>229</v>
      </c>
      <c r="B341" s="51">
        <f>SUM(B342:B343)</f>
        <v>0</v>
      </c>
      <c r="C341" s="51">
        <f>SUM(C342:C343)</f>
        <v>0</v>
      </c>
      <c r="D341" s="28" t="str">
        <f t="shared" si="46"/>
        <v>   </v>
      </c>
      <c r="E341" s="31">
        <f t="shared" si="47"/>
        <v>0</v>
      </c>
    </row>
    <row r="342" spans="1:5" ht="15">
      <c r="A342" s="41" t="s">
        <v>228</v>
      </c>
      <c r="B342" s="64">
        <v>0</v>
      </c>
      <c r="C342" s="64">
        <v>0</v>
      </c>
      <c r="D342" s="28" t="str">
        <f t="shared" si="46"/>
        <v>   </v>
      </c>
      <c r="E342" s="65">
        <f t="shared" si="47"/>
        <v>0</v>
      </c>
    </row>
    <row r="343" spans="1:5" ht="15">
      <c r="A343" s="41" t="s">
        <v>165</v>
      </c>
      <c r="B343" s="64">
        <v>0</v>
      </c>
      <c r="C343" s="64">
        <v>0</v>
      </c>
      <c r="D343" s="28" t="str">
        <f t="shared" si="46"/>
        <v>   </v>
      </c>
      <c r="E343" s="65">
        <f t="shared" si="47"/>
        <v>0</v>
      </c>
    </row>
    <row r="344" spans="1:5" s="5" customFormat="1" ht="44.25" customHeight="1">
      <c r="A344" s="39" t="s">
        <v>241</v>
      </c>
      <c r="B344" s="51">
        <f>SUM(B345:B346)</f>
        <v>3998000</v>
      </c>
      <c r="C344" s="51">
        <f>SUM(C345:C346)</f>
        <v>0</v>
      </c>
      <c r="D344" s="28">
        <f t="shared" si="46"/>
        <v>0</v>
      </c>
      <c r="E344" s="31">
        <f t="shared" si="47"/>
        <v>-3998000</v>
      </c>
    </row>
    <row r="345" spans="1:5" ht="15">
      <c r="A345" s="41" t="s">
        <v>228</v>
      </c>
      <c r="B345" s="64">
        <v>3798100</v>
      </c>
      <c r="C345" s="64">
        <v>0</v>
      </c>
      <c r="D345" s="28">
        <f t="shared" si="46"/>
        <v>0</v>
      </c>
      <c r="E345" s="65">
        <f t="shared" si="47"/>
        <v>-3798100</v>
      </c>
    </row>
    <row r="346" spans="1:5" ht="15">
      <c r="A346" s="41" t="s">
        <v>165</v>
      </c>
      <c r="B346" s="64">
        <v>199900</v>
      </c>
      <c r="C346" s="64">
        <v>0</v>
      </c>
      <c r="D346" s="28">
        <f t="shared" si="46"/>
        <v>0</v>
      </c>
      <c r="E346" s="65">
        <f t="shared" si="47"/>
        <v>-199900</v>
      </c>
    </row>
    <row r="347" spans="1:5" s="5" customFormat="1" ht="18" customHeight="1">
      <c r="A347" s="39" t="s">
        <v>276</v>
      </c>
      <c r="B347" s="51">
        <f>SUM(B348:B349)</f>
        <v>10000000</v>
      </c>
      <c r="C347" s="51">
        <f>SUM(C348:C349)</f>
        <v>0</v>
      </c>
      <c r="D347" s="28">
        <f t="shared" si="46"/>
        <v>0</v>
      </c>
      <c r="E347" s="31">
        <f t="shared" si="47"/>
        <v>-10000000</v>
      </c>
    </row>
    <row r="348" spans="1:5" ht="15">
      <c r="A348" s="41" t="s">
        <v>228</v>
      </c>
      <c r="B348" s="64">
        <v>10000000</v>
      </c>
      <c r="C348" s="64">
        <v>0</v>
      </c>
      <c r="D348" s="28">
        <f t="shared" si="46"/>
        <v>0</v>
      </c>
      <c r="E348" s="65">
        <f t="shared" si="47"/>
        <v>-10000000</v>
      </c>
    </row>
    <row r="349" spans="1:5" ht="15">
      <c r="A349" s="41" t="s">
        <v>165</v>
      </c>
      <c r="B349" s="64">
        <v>0</v>
      </c>
      <c r="C349" s="64">
        <v>0</v>
      </c>
      <c r="D349" s="28" t="str">
        <f t="shared" si="46"/>
        <v>   </v>
      </c>
      <c r="E349" s="65">
        <f t="shared" si="47"/>
        <v>0</v>
      </c>
    </row>
    <row r="350" spans="1:5" s="5" customFormat="1" ht="45.75" customHeight="1">
      <c r="A350" s="27" t="s">
        <v>133</v>
      </c>
      <c r="B350" s="51">
        <v>278000</v>
      </c>
      <c r="C350" s="55">
        <v>14838</v>
      </c>
      <c r="D350" s="28">
        <f t="shared" si="46"/>
        <v>0.05337410071942446</v>
      </c>
      <c r="E350" s="31">
        <f t="shared" si="47"/>
        <v>-263162</v>
      </c>
    </row>
    <row r="351" spans="1:5" s="5" customFormat="1" ht="17.25" customHeight="1">
      <c r="A351" s="27" t="s">
        <v>125</v>
      </c>
      <c r="B351" s="51">
        <f>SUM(B352:B354)</f>
        <v>0</v>
      </c>
      <c r="C351" s="51">
        <f>SUM(C352:C354)</f>
        <v>0</v>
      </c>
      <c r="D351" s="28" t="str">
        <f t="shared" si="46"/>
        <v>   </v>
      </c>
      <c r="E351" s="31">
        <f t="shared" si="47"/>
        <v>0</v>
      </c>
    </row>
    <row r="352" spans="1:5" s="5" customFormat="1" ht="13.5" customHeight="1">
      <c r="A352" s="41" t="s">
        <v>45</v>
      </c>
      <c r="B352" s="51">
        <v>0</v>
      </c>
      <c r="C352" s="51">
        <v>0</v>
      </c>
      <c r="D352" s="28" t="str">
        <f t="shared" si="46"/>
        <v>   </v>
      </c>
      <c r="E352" s="31">
        <f t="shared" si="47"/>
        <v>0</v>
      </c>
    </row>
    <row r="353" spans="1:5" s="5" customFormat="1" ht="13.5" customHeight="1">
      <c r="A353" s="41" t="s">
        <v>145</v>
      </c>
      <c r="B353" s="51">
        <v>0</v>
      </c>
      <c r="C353" s="51">
        <v>0</v>
      </c>
      <c r="D353" s="28">
        <v>0</v>
      </c>
      <c r="E353" s="31">
        <f t="shared" si="47"/>
        <v>0</v>
      </c>
    </row>
    <row r="354" spans="1:5" s="5" customFormat="1" ht="13.5" customHeight="1">
      <c r="A354" s="41" t="s">
        <v>217</v>
      </c>
      <c r="B354" s="51">
        <v>0</v>
      </c>
      <c r="C354" s="51">
        <v>0</v>
      </c>
      <c r="D354" s="28">
        <v>0</v>
      </c>
      <c r="E354" s="31">
        <f t="shared" si="47"/>
        <v>0</v>
      </c>
    </row>
    <row r="355" spans="1:5" ht="15.75" customHeight="1">
      <c r="A355" s="27" t="s">
        <v>9</v>
      </c>
      <c r="B355" s="51">
        <f>SUM(B356,B357,B368,)</f>
        <v>39486334.339999996</v>
      </c>
      <c r="C355" s="51">
        <f>SUM(C356,C357,C368,)</f>
        <v>12568750.33</v>
      </c>
      <c r="D355" s="28">
        <f aca="true" t="shared" si="48" ref="D355:D380">IF(B355=0,"   ",C355/B355)</f>
        <v>0.31830633407942727</v>
      </c>
      <c r="E355" s="31">
        <f aca="true" t="shared" si="49" ref="E355:E384">C355-B355</f>
        <v>-26917584.009999998</v>
      </c>
    </row>
    <row r="356" spans="1:5" ht="14.25" customHeight="1">
      <c r="A356" s="27" t="s">
        <v>42</v>
      </c>
      <c r="B356" s="51">
        <v>114500</v>
      </c>
      <c r="C356" s="55">
        <v>0</v>
      </c>
      <c r="D356" s="28">
        <f t="shared" si="48"/>
        <v>0</v>
      </c>
      <c r="E356" s="31">
        <f t="shared" si="49"/>
        <v>-114500</v>
      </c>
    </row>
    <row r="357" spans="1:5" s="5" customFormat="1" ht="13.5" customHeight="1">
      <c r="A357" s="27" t="s">
        <v>30</v>
      </c>
      <c r="B357" s="51">
        <f>B358+B362+B367+B366+B365</f>
        <v>3499953.1500000004</v>
      </c>
      <c r="C357" s="51">
        <f>C358+C362+C367+C366+C365</f>
        <v>1070967.98</v>
      </c>
      <c r="D357" s="28">
        <f t="shared" si="48"/>
        <v>0.30599494738951</v>
      </c>
      <c r="E357" s="31">
        <f t="shared" si="49"/>
        <v>-2428985.1700000004</v>
      </c>
    </row>
    <row r="358" spans="1:5" s="5" customFormat="1" ht="42" customHeight="1">
      <c r="A358" s="39" t="s">
        <v>102</v>
      </c>
      <c r="B358" s="51">
        <f>B360+B359+B361</f>
        <v>342500.72000000003</v>
      </c>
      <c r="C358" s="51">
        <f>C360+C359+C361</f>
        <v>0</v>
      </c>
      <c r="D358" s="28">
        <f t="shared" si="48"/>
        <v>0</v>
      </c>
      <c r="E358" s="31">
        <f t="shared" si="49"/>
        <v>-342500.72000000003</v>
      </c>
    </row>
    <row r="359" spans="1:5" s="5" customFormat="1" ht="13.5" customHeight="1">
      <c r="A359" s="41" t="s">
        <v>53</v>
      </c>
      <c r="B359" s="51">
        <v>334300</v>
      </c>
      <c r="C359" s="51">
        <v>0</v>
      </c>
      <c r="D359" s="28">
        <f t="shared" si="48"/>
        <v>0</v>
      </c>
      <c r="E359" s="31">
        <f t="shared" si="49"/>
        <v>-334300</v>
      </c>
    </row>
    <row r="360" spans="1:5" s="5" customFormat="1" ht="13.5" customHeight="1">
      <c r="A360" s="41" t="s">
        <v>45</v>
      </c>
      <c r="B360" s="51">
        <v>3376.77</v>
      </c>
      <c r="C360" s="51">
        <v>0</v>
      </c>
      <c r="D360" s="28">
        <f t="shared" si="48"/>
        <v>0</v>
      </c>
      <c r="E360" s="31">
        <f t="shared" si="49"/>
        <v>-3376.77</v>
      </c>
    </row>
    <row r="361" spans="1:5" s="5" customFormat="1" ht="13.5" customHeight="1">
      <c r="A361" s="41" t="s">
        <v>165</v>
      </c>
      <c r="B361" s="51">
        <v>4823.95</v>
      </c>
      <c r="C361" s="51">
        <v>0</v>
      </c>
      <c r="D361" s="28">
        <f t="shared" si="48"/>
        <v>0</v>
      </c>
      <c r="E361" s="31">
        <f t="shared" si="49"/>
        <v>-4823.95</v>
      </c>
    </row>
    <row r="362" spans="1:5" s="5" customFormat="1" ht="27" customHeight="1">
      <c r="A362" s="27" t="s">
        <v>214</v>
      </c>
      <c r="B362" s="51">
        <f>B363+B364</f>
        <v>2379500</v>
      </c>
      <c r="C362" s="51">
        <f>C363+C364</f>
        <v>541161</v>
      </c>
      <c r="D362" s="28">
        <f t="shared" si="48"/>
        <v>0.22742635007354486</v>
      </c>
      <c r="E362" s="31">
        <f t="shared" si="49"/>
        <v>-1838339</v>
      </c>
    </row>
    <row r="363" spans="1:5" s="5" customFormat="1" ht="13.5" customHeight="1">
      <c r="A363" s="41" t="s">
        <v>82</v>
      </c>
      <c r="B363" s="51">
        <v>661000</v>
      </c>
      <c r="C363" s="51">
        <v>146650.5</v>
      </c>
      <c r="D363" s="28">
        <f t="shared" si="48"/>
        <v>0.22186157337367624</v>
      </c>
      <c r="E363" s="31">
        <f t="shared" si="49"/>
        <v>-514349.5</v>
      </c>
    </row>
    <row r="364" spans="1:5" s="5" customFormat="1" ht="13.5" customHeight="1">
      <c r="A364" s="41" t="s">
        <v>81</v>
      </c>
      <c r="B364" s="51">
        <v>1718500</v>
      </c>
      <c r="C364" s="51">
        <v>394510.5</v>
      </c>
      <c r="D364" s="28">
        <f t="shared" si="48"/>
        <v>0.22956677334885076</v>
      </c>
      <c r="E364" s="31">
        <f t="shared" si="49"/>
        <v>-1323989.5</v>
      </c>
    </row>
    <row r="365" spans="1:5" s="5" customFormat="1" ht="89.25" customHeight="1">
      <c r="A365" s="27" t="s">
        <v>277</v>
      </c>
      <c r="B365" s="51">
        <v>277952.43</v>
      </c>
      <c r="C365" s="51">
        <v>248174.98</v>
      </c>
      <c r="D365" s="28">
        <f>IF(B365=0,"   ",C365/B365)</f>
        <v>0.8928685386920345</v>
      </c>
      <c r="E365" s="31">
        <f>C365-B365</f>
        <v>-29777.449999999983</v>
      </c>
    </row>
    <row r="366" spans="1:5" s="5" customFormat="1" ht="60">
      <c r="A366" s="27" t="s">
        <v>262</v>
      </c>
      <c r="B366" s="51">
        <v>450000</v>
      </c>
      <c r="C366" s="51">
        <v>256632</v>
      </c>
      <c r="D366" s="28">
        <f>IF(B366=0,"   ",C366/B366)</f>
        <v>0.5702933333333333</v>
      </c>
      <c r="E366" s="31">
        <f>C366-B366</f>
        <v>-193368</v>
      </c>
    </row>
    <row r="367" spans="1:5" s="5" customFormat="1" ht="13.5" customHeight="1">
      <c r="A367" s="27" t="s">
        <v>237</v>
      </c>
      <c r="B367" s="51">
        <v>50000</v>
      </c>
      <c r="C367" s="51">
        <v>25000</v>
      </c>
      <c r="D367" s="28">
        <f>IF(B367=0,"   ",C367/B367)</f>
        <v>0.5</v>
      </c>
      <c r="E367" s="31">
        <f>C367-B367</f>
        <v>-25000</v>
      </c>
    </row>
    <row r="368" spans="1:5" s="5" customFormat="1" ht="14.25" customHeight="1">
      <c r="A368" s="27" t="s">
        <v>31</v>
      </c>
      <c r="B368" s="51">
        <f>B370+B374+B378+B369</f>
        <v>35871881.19</v>
      </c>
      <c r="C368" s="51">
        <f>C370+C374+C378+C369</f>
        <v>11497782.35</v>
      </c>
      <c r="D368" s="28">
        <f t="shared" si="48"/>
        <v>0.32052354012605383</v>
      </c>
      <c r="E368" s="31">
        <f t="shared" si="49"/>
        <v>-24374098.839999996</v>
      </c>
    </row>
    <row r="369" spans="1:5" s="5" customFormat="1" ht="27" customHeight="1">
      <c r="A369" s="27" t="s">
        <v>264</v>
      </c>
      <c r="B369" s="51">
        <v>4805187.27</v>
      </c>
      <c r="C369" s="51">
        <v>4583124</v>
      </c>
      <c r="D369" s="28">
        <f t="shared" si="48"/>
        <v>0.9537867605313955</v>
      </c>
      <c r="E369" s="31">
        <f t="shared" si="49"/>
        <v>-222063.26999999955</v>
      </c>
    </row>
    <row r="370" spans="1:5" s="5" customFormat="1" ht="27" customHeight="1">
      <c r="A370" s="27" t="s">
        <v>263</v>
      </c>
      <c r="B370" s="51">
        <f>B372+B371+B373</f>
        <v>6896556.92</v>
      </c>
      <c r="C370" s="51">
        <f>C372+C371+C373</f>
        <v>6896556.92</v>
      </c>
      <c r="D370" s="28">
        <f aca="true" t="shared" si="50" ref="D370:D376">IF(B370=0,"   ",C370/B370)</f>
        <v>1</v>
      </c>
      <c r="E370" s="31">
        <f aca="true" t="shared" si="51" ref="E370:E377">C370-B370</f>
        <v>0</v>
      </c>
    </row>
    <row r="371" spans="1:5" s="5" customFormat="1" ht="13.5" customHeight="1">
      <c r="A371" s="41" t="s">
        <v>53</v>
      </c>
      <c r="B371" s="51">
        <v>3497440.78</v>
      </c>
      <c r="C371" s="51">
        <v>3497440.78</v>
      </c>
      <c r="D371" s="28">
        <f t="shared" si="50"/>
        <v>1</v>
      </c>
      <c r="E371" s="31">
        <f t="shared" si="51"/>
        <v>0</v>
      </c>
    </row>
    <row r="372" spans="1:5" s="5" customFormat="1" ht="13.5" customHeight="1">
      <c r="A372" s="41" t="s">
        <v>45</v>
      </c>
      <c r="B372" s="51">
        <v>2303116.14</v>
      </c>
      <c r="C372" s="51">
        <v>2303116.14</v>
      </c>
      <c r="D372" s="28">
        <f t="shared" si="50"/>
        <v>1</v>
      </c>
      <c r="E372" s="31">
        <f t="shared" si="51"/>
        <v>0</v>
      </c>
    </row>
    <row r="373" spans="1:5" s="5" customFormat="1" ht="13.5" customHeight="1">
      <c r="A373" s="41" t="s">
        <v>165</v>
      </c>
      <c r="B373" s="51">
        <v>1096000</v>
      </c>
      <c r="C373" s="51">
        <v>1096000</v>
      </c>
      <c r="D373" s="28">
        <f t="shared" si="50"/>
        <v>1</v>
      </c>
      <c r="E373" s="31">
        <f t="shared" si="51"/>
        <v>0</v>
      </c>
    </row>
    <row r="374" spans="1:5" s="5" customFormat="1" ht="16.5" customHeight="1">
      <c r="A374" s="27" t="s">
        <v>68</v>
      </c>
      <c r="B374" s="51">
        <f>B375+B376+B377</f>
        <v>23951037</v>
      </c>
      <c r="C374" s="51">
        <f>C375+C376+C377</f>
        <v>0</v>
      </c>
      <c r="D374" s="28">
        <f t="shared" si="50"/>
        <v>0</v>
      </c>
      <c r="E374" s="31">
        <f t="shared" si="51"/>
        <v>-23951037</v>
      </c>
    </row>
    <row r="375" spans="1:5" s="5" customFormat="1" ht="14.25" customHeight="1">
      <c r="A375" s="41" t="s">
        <v>53</v>
      </c>
      <c r="B375" s="51">
        <v>0</v>
      </c>
      <c r="C375" s="51">
        <v>0</v>
      </c>
      <c r="D375" s="28" t="str">
        <f t="shared" si="50"/>
        <v>   </v>
      </c>
      <c r="E375" s="31">
        <f t="shared" si="51"/>
        <v>0</v>
      </c>
    </row>
    <row r="376" spans="1:5" s="5" customFormat="1" ht="13.5" customHeight="1">
      <c r="A376" s="41" t="s">
        <v>45</v>
      </c>
      <c r="B376" s="51">
        <v>23951037</v>
      </c>
      <c r="C376" s="51">
        <v>0</v>
      </c>
      <c r="D376" s="28">
        <f t="shared" si="50"/>
        <v>0</v>
      </c>
      <c r="E376" s="31">
        <f t="shared" si="51"/>
        <v>-23951037</v>
      </c>
    </row>
    <row r="377" spans="1:5" s="5" customFormat="1" ht="13.5" customHeight="1">
      <c r="A377" s="41" t="s">
        <v>165</v>
      </c>
      <c r="B377" s="51">
        <v>0</v>
      </c>
      <c r="C377" s="51">
        <v>0</v>
      </c>
      <c r="D377" s="28">
        <v>0</v>
      </c>
      <c r="E377" s="31">
        <f t="shared" si="51"/>
        <v>0</v>
      </c>
    </row>
    <row r="378" spans="1:5" s="5" customFormat="1" ht="29.25" customHeight="1">
      <c r="A378" s="27" t="s">
        <v>213</v>
      </c>
      <c r="B378" s="51">
        <v>219100</v>
      </c>
      <c r="C378" s="55">
        <v>18101.43</v>
      </c>
      <c r="D378" s="28">
        <f t="shared" si="48"/>
        <v>0.08261720675490644</v>
      </c>
      <c r="E378" s="31">
        <f t="shared" si="49"/>
        <v>-200998.57</v>
      </c>
    </row>
    <row r="379" spans="1:5" s="5" customFormat="1" ht="16.5" customHeight="1">
      <c r="A379" s="27" t="s">
        <v>43</v>
      </c>
      <c r="B379" s="51">
        <f>B380+B381</f>
        <v>11224419</v>
      </c>
      <c r="C379" s="51">
        <f>C380+C381</f>
        <v>218840.92</v>
      </c>
      <c r="D379" s="28">
        <f t="shared" si="48"/>
        <v>0.019496859481100984</v>
      </c>
      <c r="E379" s="31">
        <f t="shared" si="49"/>
        <v>-11005578.08</v>
      </c>
    </row>
    <row r="380" spans="1:5" ht="14.25" customHeight="1">
      <c r="A380" s="27" t="s">
        <v>178</v>
      </c>
      <c r="B380" s="51">
        <v>587000</v>
      </c>
      <c r="C380" s="55">
        <v>218840.92</v>
      </c>
      <c r="D380" s="28">
        <f t="shared" si="48"/>
        <v>0.37281247018739355</v>
      </c>
      <c r="E380" s="31">
        <f t="shared" si="49"/>
        <v>-368159.07999999996</v>
      </c>
    </row>
    <row r="381" spans="1:5" s="5" customFormat="1" ht="75">
      <c r="A381" s="27" t="s">
        <v>265</v>
      </c>
      <c r="B381" s="51">
        <f>SUM(B382:B384)</f>
        <v>10637419</v>
      </c>
      <c r="C381" s="51">
        <f>SUM(C382:C384)</f>
        <v>0</v>
      </c>
      <c r="D381" s="28">
        <f>IF(B381=0,"   ",C381/B381)</f>
        <v>0</v>
      </c>
      <c r="E381" s="31">
        <f t="shared" si="49"/>
        <v>-10637419</v>
      </c>
    </row>
    <row r="382" spans="1:5" s="5" customFormat="1" ht="13.5" customHeight="1">
      <c r="A382" s="41" t="s">
        <v>45</v>
      </c>
      <c r="B382" s="51">
        <v>6382450</v>
      </c>
      <c r="C382" s="51">
        <v>0</v>
      </c>
      <c r="D382" s="28">
        <f>IF(B382=0,"   ",C382/B382)</f>
        <v>0</v>
      </c>
      <c r="E382" s="31">
        <f t="shared" si="49"/>
        <v>-6382450</v>
      </c>
    </row>
    <row r="383" spans="1:5" s="5" customFormat="1" ht="13.5" customHeight="1">
      <c r="A383" s="41" t="s">
        <v>145</v>
      </c>
      <c r="B383" s="51">
        <v>3723097</v>
      </c>
      <c r="C383" s="51">
        <v>0</v>
      </c>
      <c r="D383" s="28">
        <v>0</v>
      </c>
      <c r="E383" s="31">
        <f t="shared" si="49"/>
        <v>-3723097</v>
      </c>
    </row>
    <row r="384" spans="1:5" s="5" customFormat="1" ht="13.5" customHeight="1">
      <c r="A384" s="41" t="s">
        <v>217</v>
      </c>
      <c r="B384" s="51">
        <v>531872</v>
      </c>
      <c r="C384" s="51">
        <v>0</v>
      </c>
      <c r="D384" s="28">
        <v>0</v>
      </c>
      <c r="E384" s="31">
        <f t="shared" si="49"/>
        <v>-531872</v>
      </c>
    </row>
    <row r="385" spans="1:5" s="5" customFormat="1" ht="14.25">
      <c r="A385" s="56" t="s">
        <v>10</v>
      </c>
      <c r="B385" s="57">
        <f>B140+B162+B164+B177+B223+B278+B322+B355+B379+B271</f>
        <v>647962738.0600001</v>
      </c>
      <c r="C385" s="57">
        <f>C140+C162+C164+C177+C223+C278+C322+C355+C379+C271</f>
        <v>135247706.47</v>
      </c>
      <c r="D385" s="58">
        <f>IF(B385=0,"   ",C385/B385)</f>
        <v>0.2087275988661501</v>
      </c>
      <c r="E385" s="59">
        <f>C385-B385</f>
        <v>-512715031.59000003</v>
      </c>
    </row>
    <row r="386" spans="1:5" s="5" customFormat="1" ht="14.25">
      <c r="A386" s="56" t="s">
        <v>46</v>
      </c>
      <c r="B386" s="57">
        <f>B138-B385</f>
        <v>-18416040.00000012</v>
      </c>
      <c r="C386" s="57">
        <f>C138-C385</f>
        <v>3131818.5900000036</v>
      </c>
      <c r="D386" s="58">
        <f>IF(B386=0,"   ",C386/B386)</f>
        <v>-0.17005928473222165</v>
      </c>
      <c r="E386" s="59">
        <f>C386-B386</f>
        <v>21547858.590000123</v>
      </c>
    </row>
    <row r="387" spans="1:5" s="5" customFormat="1" ht="12.75" hidden="1">
      <c r="A387" s="33" t="s">
        <v>11</v>
      </c>
      <c r="B387" s="34"/>
      <c r="C387" s="35"/>
      <c r="D387" s="36" t="str">
        <f>IF(B387=0,"   ",C387/B387)</f>
        <v>   </v>
      </c>
      <c r="E387" s="37">
        <f>C387-B387</f>
        <v>0</v>
      </c>
    </row>
    <row r="388" spans="1:5" s="5" customFormat="1" ht="12.75" hidden="1">
      <c r="A388" s="24" t="s">
        <v>12</v>
      </c>
      <c r="B388" s="25">
        <v>1122919</v>
      </c>
      <c r="C388" s="26">
        <v>815256</v>
      </c>
      <c r="D388" s="22">
        <f>IF(B388=0,"   ",C388/B388)</f>
        <v>0.7260149663510903</v>
      </c>
      <c r="E388" s="23">
        <f>C388-B388</f>
        <v>-307663</v>
      </c>
    </row>
    <row r="389" spans="1:5" s="5" customFormat="1" ht="12.75" hidden="1">
      <c r="A389" s="24" t="s">
        <v>13</v>
      </c>
      <c r="B389" s="25">
        <v>1700000</v>
      </c>
      <c r="C389" s="60">
        <v>1700000</v>
      </c>
      <c r="D389" s="61">
        <f>IF(B389=0,"   ",C389/B389)</f>
        <v>1</v>
      </c>
      <c r="E389" s="62">
        <f>C389-B389</f>
        <v>0</v>
      </c>
    </row>
    <row r="390" spans="1:5" s="5" customFormat="1" ht="15.75">
      <c r="A390" s="69" t="s">
        <v>93</v>
      </c>
      <c r="B390" s="20"/>
      <c r="C390" s="19"/>
      <c r="D390" s="22"/>
      <c r="E390" s="23"/>
    </row>
    <row r="391" spans="1:5" s="5" customFormat="1" ht="15.75">
      <c r="A391" s="70" t="s">
        <v>94</v>
      </c>
      <c r="B391" s="63">
        <f>B9+B17+B18+B53+B94+B96+B41+B47</f>
        <v>65475600</v>
      </c>
      <c r="C391" s="63">
        <f>C9+C17+C18+C53+C94+C96+C41</f>
        <v>15054964.35</v>
      </c>
      <c r="D391" s="28">
        <f>IF(B391=0,"   ",C391/B391)</f>
        <v>0.22993243819071532</v>
      </c>
      <c r="E391" s="31">
        <f>C391-B391</f>
        <v>-50420635.65</v>
      </c>
    </row>
    <row r="392" spans="1:5" s="5" customFormat="1" ht="31.5">
      <c r="A392" s="70" t="s">
        <v>269</v>
      </c>
      <c r="B392" s="63">
        <v>0</v>
      </c>
      <c r="C392" s="63">
        <v>3514200.85</v>
      </c>
      <c r="D392" s="28" t="str">
        <f>IF(B392=0,"   ",C392/B392)</f>
        <v>   </v>
      </c>
      <c r="E392" s="31">
        <f>C392-B392</f>
        <v>3514200.85</v>
      </c>
    </row>
    <row r="393" spans="1:5" s="5" customFormat="1" ht="16.5" thickBot="1">
      <c r="A393" s="76" t="s">
        <v>95</v>
      </c>
      <c r="B393" s="79">
        <f>B195</f>
        <v>65475600</v>
      </c>
      <c r="C393" s="79">
        <f>C195</f>
        <v>13705807.010000002</v>
      </c>
      <c r="D393" s="77">
        <f>IF(B393=0,"   ",C393/B393)</f>
        <v>0.20932694026477042</v>
      </c>
      <c r="E393" s="78">
        <f>C393-B393</f>
        <v>-51769792.989999995</v>
      </c>
    </row>
    <row r="394" spans="1:5" s="5" customFormat="1" ht="12.75">
      <c r="A394" s="46"/>
      <c r="B394" s="46"/>
      <c r="C394" s="47"/>
      <c r="D394" s="48"/>
      <c r="E394" s="49"/>
    </row>
    <row r="395" spans="1:5" s="5" customFormat="1" ht="18" customHeight="1">
      <c r="A395" s="46"/>
      <c r="B395" s="73"/>
      <c r="C395" s="73"/>
      <c r="D395" s="48"/>
      <c r="E395" s="49"/>
    </row>
    <row r="396" spans="1:5" s="5" customFormat="1" ht="16.5">
      <c r="A396" s="42" t="s">
        <v>109</v>
      </c>
      <c r="B396" s="46"/>
      <c r="C396" s="47"/>
      <c r="D396" s="48"/>
      <c r="E396" s="49"/>
    </row>
    <row r="397" spans="1:5" s="5" customFormat="1" ht="29.25" customHeight="1">
      <c r="A397" s="42" t="s">
        <v>270</v>
      </c>
      <c r="C397" s="84" t="s">
        <v>271</v>
      </c>
      <c r="D397" s="84"/>
      <c r="E397" s="49"/>
    </row>
    <row r="398" spans="1:5" s="5" customFormat="1" ht="15.75" customHeight="1">
      <c r="A398" s="42"/>
      <c r="C398" s="74"/>
      <c r="D398" s="74"/>
      <c r="E398" s="49"/>
    </row>
    <row r="399" spans="1:5" s="5" customFormat="1" ht="16.5">
      <c r="A399" s="72"/>
      <c r="B399" s="71"/>
      <c r="C399" s="71"/>
      <c r="D399" s="48"/>
      <c r="E399" s="49"/>
    </row>
    <row r="400" spans="1:5" s="5" customFormat="1" ht="16.5">
      <c r="A400" s="72"/>
      <c r="B400" s="71"/>
      <c r="C400" s="71"/>
      <c r="D400" s="48"/>
      <c r="E400" s="49"/>
    </row>
    <row r="401" spans="1:5" s="5" customFormat="1" ht="16.5">
      <c r="A401" s="72"/>
      <c r="B401" s="71"/>
      <c r="C401" s="71"/>
      <c r="D401" s="48"/>
      <c r="E401" s="49"/>
    </row>
    <row r="402" spans="1:5" s="5" customFormat="1" ht="16.5">
      <c r="A402" s="72"/>
      <c r="B402" s="71"/>
      <c r="C402" s="71"/>
      <c r="D402" s="48"/>
      <c r="E402" s="49"/>
    </row>
    <row r="403" spans="1:5" s="5" customFormat="1" ht="16.5">
      <c r="A403" s="42"/>
      <c r="B403" s="71"/>
      <c r="C403" s="71"/>
      <c r="D403" s="48"/>
      <c r="E403" s="49"/>
    </row>
    <row r="404" spans="1:5" s="5" customFormat="1" ht="16.5">
      <c r="A404" s="72"/>
      <c r="B404" s="71"/>
      <c r="C404" s="71"/>
      <c r="D404" s="48"/>
      <c r="E404" s="49"/>
    </row>
    <row r="405" spans="1:5" s="5" customFormat="1" ht="16.5">
      <c r="A405" s="72"/>
      <c r="B405" s="71"/>
      <c r="C405" s="71"/>
      <c r="D405" s="48"/>
      <c r="E405" s="49"/>
    </row>
    <row r="406" spans="1:5" s="5" customFormat="1" ht="16.5">
      <c r="A406" s="42"/>
      <c r="B406" s="71"/>
      <c r="C406" s="71"/>
      <c r="D406" s="48"/>
      <c r="E406" s="49"/>
    </row>
    <row r="407" spans="1:5" s="5" customFormat="1" ht="16.5">
      <c r="A407" s="42"/>
      <c r="C407" s="71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72"/>
      <c r="B409" s="71"/>
      <c r="C409" s="71"/>
      <c r="D409" s="48"/>
      <c r="E409" s="49"/>
    </row>
    <row r="410" spans="1:5" s="5" customFormat="1" ht="16.5">
      <c r="A410" s="42"/>
      <c r="B410" s="71"/>
      <c r="C410" s="71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C442" s="42"/>
      <c r="D442" s="48"/>
      <c r="E442" s="49"/>
    </row>
    <row r="443" spans="1:5" s="5" customFormat="1" ht="16.5">
      <c r="A443" s="42"/>
      <c r="C443" s="42"/>
      <c r="D443" s="48"/>
      <c r="E443" s="49"/>
    </row>
    <row r="444" spans="1:5" s="5" customFormat="1" ht="16.5">
      <c r="A444" s="42"/>
      <c r="C444" s="42"/>
      <c r="D444" s="48"/>
      <c r="E444" s="49"/>
    </row>
    <row r="445" spans="1:5" s="5" customFormat="1" ht="16.5">
      <c r="A445" s="42"/>
      <c r="C445" s="42"/>
      <c r="D445" s="48"/>
      <c r="E445" s="49"/>
    </row>
    <row r="446" spans="1:5" s="5" customFormat="1" ht="16.5">
      <c r="A446" s="42"/>
      <c r="B446" s="46"/>
      <c r="C446" s="47"/>
      <c r="D446" s="48"/>
      <c r="E446" s="49"/>
    </row>
    <row r="447" spans="1:5" s="5" customFormat="1" ht="13.5" customHeight="1">
      <c r="A447" s="42"/>
      <c r="C447" s="42"/>
      <c r="D447" s="48"/>
      <c r="E447" s="49"/>
    </row>
    <row r="457" ht="4.5" customHeight="1"/>
    <row r="458" ht="12.75" hidden="1"/>
  </sheetData>
  <sheetProtection/>
  <mergeCells count="2">
    <mergeCell ref="A1:E1"/>
    <mergeCell ref="C397:D397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2024-03-05T12:45:04Z</cp:lastPrinted>
  <dcterms:created xsi:type="dcterms:W3CDTF">2001-03-21T05:21:19Z</dcterms:created>
  <dcterms:modified xsi:type="dcterms:W3CDTF">2024-04-07T11:09:50Z</dcterms:modified>
  <cp:category/>
  <cp:version/>
  <cp:contentType/>
  <cp:contentStatus/>
</cp:coreProperties>
</file>