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49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оперативка!$A$2:$Y$239</definedName>
  </definedNames>
  <calcPr calcId="145621"/>
</workbook>
</file>

<file path=xl/calcChain.xml><?xml version="1.0" encoding="utf-8"?>
<calcChain xmlns="http://schemas.openxmlformats.org/spreadsheetml/2006/main">
  <c r="I166" i="1" l="1"/>
  <c r="I164" i="1"/>
  <c r="I171" i="1"/>
  <c r="F155" i="1"/>
  <c r="F151" i="1"/>
  <c r="W103" i="1" l="1"/>
  <c r="D124" i="1" l="1"/>
  <c r="G164" i="1" l="1"/>
  <c r="G166" i="1"/>
  <c r="U166" i="1"/>
  <c r="U164" i="1"/>
  <c r="G167" i="1" l="1"/>
  <c r="Q163" i="1"/>
  <c r="Q161" i="1"/>
  <c r="S164" i="1" l="1"/>
  <c r="Y155" i="1"/>
  <c r="S155" i="1"/>
  <c r="L103" i="1" l="1"/>
  <c r="H104" i="1" l="1"/>
  <c r="T163" i="1" l="1"/>
  <c r="C174" i="1"/>
  <c r="C191" i="1"/>
  <c r="U167" i="1" l="1"/>
  <c r="Q207" i="1"/>
  <c r="U186" i="1"/>
  <c r="R164" i="1" l="1"/>
  <c r="R163" i="1"/>
  <c r="N130" i="1"/>
  <c r="M140" i="1"/>
  <c r="X186" i="1"/>
  <c r="V167" i="1"/>
  <c r="V163" i="1"/>
  <c r="V165" i="1" s="1"/>
  <c r="V171" i="1" l="1"/>
  <c r="Q186" i="1" l="1"/>
  <c r="Q206" i="1"/>
  <c r="C113" i="1" l="1"/>
  <c r="L228" i="1" l="1"/>
  <c r="L155" i="1"/>
  <c r="S177" i="1" l="1"/>
  <c r="E167" i="1" l="1"/>
  <c r="E171" i="1"/>
  <c r="U177" i="1" l="1"/>
  <c r="U183" i="1" l="1"/>
  <c r="H145" i="1" l="1"/>
  <c r="I145" i="1"/>
  <c r="I140" i="1"/>
  <c r="S106" i="1"/>
  <c r="G183" i="1"/>
  <c r="S121" i="1" l="1"/>
  <c r="Y186" i="1" l="1"/>
  <c r="W155" i="1" l="1"/>
  <c r="N177" i="1"/>
  <c r="P191" i="1" l="1"/>
  <c r="R228" i="1" l="1"/>
  <c r="Q171" i="1" l="1"/>
  <c r="F171" i="1" l="1"/>
  <c r="H227" i="1" l="1"/>
  <c r="H223" i="1"/>
  <c r="H219" i="1"/>
  <c r="H228" i="1"/>
  <c r="X227" i="1"/>
  <c r="X223" i="1"/>
  <c r="X219" i="1"/>
  <c r="O200" i="1"/>
  <c r="O155" i="1"/>
  <c r="X234" i="1" l="1"/>
  <c r="H234" i="1"/>
  <c r="H236" i="1" s="1"/>
  <c r="R166" i="1"/>
  <c r="V145" i="1" l="1"/>
  <c r="V140" i="1"/>
  <c r="B177" i="1" l="1"/>
  <c r="W228" i="1" l="1"/>
  <c r="Q228" i="1"/>
  <c r="I155" i="1"/>
  <c r="M228" i="1" l="1"/>
  <c r="L174" i="1"/>
  <c r="C150" i="1" l="1"/>
  <c r="G155" i="1"/>
  <c r="G177" i="1"/>
  <c r="N228" i="1" l="1"/>
  <c r="J155" i="1" l="1"/>
  <c r="J145" i="1"/>
  <c r="R191" i="1" l="1"/>
  <c r="R174" i="1"/>
  <c r="T228" i="1"/>
  <c r="T200" i="1"/>
  <c r="T121" i="1"/>
  <c r="T113" i="1"/>
  <c r="T106" i="1"/>
  <c r="W140" i="1"/>
  <c r="F228" i="1"/>
  <c r="F103" i="1"/>
  <c r="K103" i="1" l="1"/>
  <c r="S140" i="1"/>
  <c r="S145" i="1"/>
  <c r="P155" i="1"/>
  <c r="P140" i="1"/>
  <c r="Q140" i="1"/>
  <c r="P145" i="1"/>
  <c r="Q145" i="1"/>
  <c r="X103" i="1" l="1"/>
  <c r="X130" i="1" l="1"/>
  <c r="H130" i="1"/>
  <c r="W145" i="1" l="1"/>
  <c r="B105" i="1" l="1"/>
  <c r="B112" i="1"/>
  <c r="B120" i="1"/>
  <c r="B144" i="1"/>
  <c r="B149" i="1"/>
  <c r="B154" i="1"/>
  <c r="B159" i="1"/>
  <c r="B165" i="1"/>
  <c r="B167" i="1"/>
  <c r="B171" i="1"/>
  <c r="B174" i="1"/>
  <c r="B180" i="1"/>
  <c r="B183" i="1"/>
  <c r="B191" i="1"/>
  <c r="B202" i="1"/>
  <c r="B206" i="1"/>
  <c r="B219" i="1"/>
  <c r="B223" i="1"/>
  <c r="B156" i="1" l="1"/>
  <c r="C149" i="1" l="1"/>
  <c r="F149" i="1"/>
  <c r="G149" i="1"/>
  <c r="G151" i="1" s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51" i="1"/>
  <c r="P149" i="1"/>
  <c r="P151" i="1" s="1"/>
  <c r="Q149" i="1"/>
  <c r="R149" i="1"/>
  <c r="S149" i="1"/>
  <c r="S151" i="1" s="1"/>
  <c r="T149" i="1"/>
  <c r="T151" i="1" s="1"/>
  <c r="U149" i="1"/>
  <c r="V149" i="1"/>
  <c r="W149" i="1"/>
  <c r="W151" i="1" s="1"/>
  <c r="X149" i="1"/>
  <c r="X151" i="1" s="1"/>
  <c r="Y149" i="1"/>
  <c r="Y151" i="1" s="1"/>
  <c r="E149" i="1"/>
  <c r="E151" i="1" s="1"/>
  <c r="D163" i="1" l="1"/>
  <c r="F163" i="1"/>
  <c r="G163" i="1"/>
  <c r="H163" i="1"/>
  <c r="I163" i="1"/>
  <c r="J163" i="1"/>
  <c r="K163" i="1"/>
  <c r="L163" i="1"/>
  <c r="M163" i="1"/>
  <c r="N163" i="1"/>
  <c r="O163" i="1"/>
  <c r="P163" i="1"/>
  <c r="P165" i="1" s="1"/>
  <c r="S163" i="1"/>
  <c r="U163" i="1"/>
  <c r="U165" i="1" s="1"/>
  <c r="W163" i="1"/>
  <c r="X163" i="1"/>
  <c r="Y163" i="1"/>
  <c r="E163" i="1"/>
  <c r="E165" i="1" s="1"/>
  <c r="Y228" i="1" l="1"/>
  <c r="G130" i="1"/>
  <c r="U121" i="1"/>
  <c r="U106" i="1"/>
  <c r="U228" i="1"/>
  <c r="M155" i="1" l="1"/>
  <c r="F174" i="1"/>
  <c r="F167" i="1" l="1"/>
  <c r="F165" i="1"/>
  <c r="X155" i="1"/>
  <c r="F140" i="1"/>
  <c r="G140" i="1"/>
  <c r="H140" i="1"/>
  <c r="J140" i="1"/>
  <c r="K140" i="1"/>
  <c r="L140" i="1"/>
  <c r="N140" i="1"/>
  <c r="O140" i="1"/>
  <c r="R140" i="1"/>
  <c r="T140" i="1"/>
  <c r="U140" i="1"/>
  <c r="X140" i="1"/>
  <c r="E140" i="1"/>
  <c r="X133" i="1" l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Y133" i="1"/>
  <c r="E133" i="1"/>
  <c r="G145" i="1" l="1"/>
  <c r="G121" i="1"/>
  <c r="G106" i="1"/>
  <c r="M145" i="1" l="1"/>
  <c r="L164" i="1"/>
  <c r="L166" i="1"/>
  <c r="N164" i="1"/>
  <c r="N165" i="1" s="1"/>
  <c r="N166" i="1"/>
  <c r="R165" i="1"/>
  <c r="S165" i="1"/>
  <c r="T164" i="1"/>
  <c r="T165" i="1" s="1"/>
  <c r="S166" i="1"/>
  <c r="T166" i="1"/>
  <c r="Q191" i="1"/>
  <c r="Q174" i="1"/>
  <c r="W200" i="1"/>
  <c r="U145" i="1"/>
  <c r="Q167" i="1" l="1"/>
  <c r="Q165" i="1"/>
  <c r="L167" i="1"/>
  <c r="L165" i="1"/>
  <c r="R167" i="1"/>
  <c r="S167" i="1"/>
  <c r="N167" i="1"/>
  <c r="T167" i="1"/>
  <c r="S200" i="1" l="1"/>
  <c r="O145" i="1" l="1"/>
  <c r="R200" i="1"/>
  <c r="R145" i="1"/>
  <c r="N145" i="1" l="1"/>
  <c r="E130" i="1" l="1"/>
  <c r="H200" i="1" l="1"/>
  <c r="X228" i="1" l="1"/>
  <c r="S171" i="1" l="1"/>
  <c r="C119" i="1"/>
  <c r="T103" i="1"/>
  <c r="J159" i="1" l="1"/>
  <c r="V206" i="1"/>
  <c r="G228" i="1" l="1"/>
  <c r="X174" i="1" l="1"/>
  <c r="X145" i="1"/>
  <c r="L206" i="1" l="1"/>
  <c r="L171" i="1" l="1"/>
  <c r="R206" i="1"/>
  <c r="R171" i="1"/>
  <c r="U206" i="1" l="1"/>
  <c r="I206" i="1" l="1"/>
  <c r="X206" i="1" l="1"/>
  <c r="M206" i="1"/>
  <c r="T206" i="1"/>
  <c r="N206" i="1"/>
  <c r="F145" i="1"/>
  <c r="N174" i="1" l="1"/>
  <c r="O206" i="1"/>
  <c r="X191" i="1" l="1"/>
  <c r="C102" i="1" l="1"/>
  <c r="C111" i="1"/>
  <c r="C126" i="1" s="1"/>
  <c r="J126" i="1"/>
  <c r="I126" i="1"/>
  <c r="H126" i="1"/>
  <c r="G126" i="1"/>
  <c r="F126" i="1"/>
  <c r="E126" i="1"/>
  <c r="P171" i="1" l="1"/>
  <c r="E206" i="1" l="1"/>
  <c r="F206" i="1" l="1"/>
  <c r="G206" i="1" l="1"/>
  <c r="T174" i="1" l="1"/>
  <c r="W171" i="1" l="1"/>
  <c r="Q128" i="1"/>
  <c r="Y171" i="1"/>
  <c r="Y159" i="1"/>
  <c r="L145" i="1" l="1"/>
  <c r="L128" i="1"/>
  <c r="L129" i="1"/>
  <c r="P206" i="1" l="1"/>
  <c r="W206" i="1"/>
  <c r="Y206" i="1"/>
  <c r="H206" i="1"/>
  <c r="J206" i="1"/>
  <c r="O228" i="1"/>
  <c r="X159" i="1" l="1"/>
  <c r="J171" i="1"/>
  <c r="Q103" i="1" l="1"/>
  <c r="Q105" i="1" s="1"/>
  <c r="Q104" i="1" l="1"/>
  <c r="G171" i="1"/>
  <c r="N155" i="1" l="1"/>
  <c r="X171" i="1"/>
  <c r="E104" i="1" l="1"/>
  <c r="F104" i="1"/>
  <c r="H171" i="1" l="1"/>
  <c r="H174" i="1"/>
  <c r="J174" i="1" l="1"/>
  <c r="J128" i="1"/>
  <c r="F128" i="1" l="1"/>
  <c r="K145" i="1" l="1"/>
  <c r="P128" i="1" l="1"/>
  <c r="U159" i="1" l="1"/>
  <c r="T155" i="1" l="1"/>
  <c r="T145" i="1"/>
  <c r="M128" i="1" l="1"/>
  <c r="N129" i="1" l="1"/>
  <c r="E155" i="1"/>
  <c r="E128" i="1"/>
  <c r="E129" i="1"/>
  <c r="M174" i="1" l="1"/>
  <c r="M129" i="1"/>
  <c r="O129" i="1"/>
  <c r="K228" i="1"/>
  <c r="K174" i="1"/>
  <c r="P129" i="1"/>
  <c r="Q129" i="1"/>
  <c r="R128" i="1" l="1"/>
  <c r="R129" i="1"/>
  <c r="R126" i="1"/>
  <c r="G159" i="1"/>
  <c r="K129" i="1"/>
  <c r="P126" i="1"/>
  <c r="C143" i="1" l="1"/>
  <c r="D143" i="1" s="1"/>
  <c r="F129" i="1"/>
  <c r="S129" i="1" l="1"/>
  <c r="T129" i="1"/>
  <c r="I128" i="1" l="1"/>
  <c r="W128" i="1" l="1"/>
  <c r="W129" i="1"/>
  <c r="X127" i="1" l="1"/>
  <c r="C133" i="1" l="1"/>
  <c r="D133" i="1" s="1"/>
  <c r="F202" i="1" l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E202" i="1"/>
  <c r="U129" i="1" l="1"/>
  <c r="T128" i="1" l="1"/>
  <c r="J129" i="1"/>
  <c r="J127" i="1"/>
  <c r="H128" i="1" l="1"/>
  <c r="C157" i="1" l="1"/>
  <c r="C135" i="1"/>
  <c r="D135" i="1" s="1"/>
  <c r="C136" i="1"/>
  <c r="C137" i="1"/>
  <c r="D137" i="1" s="1"/>
  <c r="C139" i="1"/>
  <c r="C145" i="1" s="1"/>
  <c r="C142" i="1"/>
  <c r="D142" i="1" s="1"/>
  <c r="D146" i="1"/>
  <c r="C147" i="1"/>
  <c r="C148" i="1"/>
  <c r="C152" i="1"/>
  <c r="D152" i="1" s="1"/>
  <c r="C153" i="1"/>
  <c r="C155" i="1" s="1"/>
  <c r="C134" i="1"/>
  <c r="D134" i="1" s="1"/>
  <c r="C140" i="1" l="1"/>
  <c r="D140" i="1" s="1"/>
  <c r="D150" i="1"/>
  <c r="C151" i="1"/>
  <c r="D136" i="1"/>
  <c r="D157" i="1"/>
  <c r="D145" i="1"/>
  <c r="D139" i="1"/>
  <c r="D153" i="1"/>
  <c r="O127" i="1" l="1"/>
  <c r="P127" i="1"/>
  <c r="Q127" i="1"/>
  <c r="R127" i="1"/>
  <c r="Y129" i="1" l="1"/>
  <c r="Y127" i="1"/>
  <c r="V127" i="1" l="1"/>
  <c r="S128" i="1" l="1"/>
  <c r="S127" i="1"/>
  <c r="S126" i="1"/>
  <c r="I129" i="1" l="1"/>
  <c r="O128" i="1" l="1"/>
  <c r="T127" i="1" l="1"/>
  <c r="K128" i="1" l="1"/>
  <c r="X128" i="1"/>
  <c r="Y128" i="1" l="1"/>
  <c r="Y126" i="1"/>
  <c r="W127" i="1"/>
  <c r="W126" i="1"/>
  <c r="Q126" i="1"/>
  <c r="K126" i="1" l="1"/>
  <c r="K127" i="1"/>
  <c r="N127" i="1" l="1"/>
  <c r="N126" i="1"/>
  <c r="F127" i="1" l="1"/>
  <c r="C158" i="1" l="1"/>
  <c r="C161" i="1"/>
  <c r="C162" i="1"/>
  <c r="C169" i="1"/>
  <c r="D169" i="1" s="1"/>
  <c r="C170" i="1"/>
  <c r="D170" i="1" s="1"/>
  <c r="C172" i="1"/>
  <c r="C173" i="1"/>
  <c r="D173" i="1" s="1"/>
  <c r="C175" i="1"/>
  <c r="C176" i="1"/>
  <c r="C178" i="1"/>
  <c r="D178" i="1" s="1"/>
  <c r="C179" i="1"/>
  <c r="D179" i="1" s="1"/>
  <c r="C181" i="1"/>
  <c r="C182" i="1"/>
  <c r="D182" i="1" s="1"/>
  <c r="C184" i="1"/>
  <c r="C185" i="1"/>
  <c r="C187" i="1"/>
  <c r="D187" i="1" s="1"/>
  <c r="C188" i="1"/>
  <c r="D188" i="1" s="1"/>
  <c r="C189" i="1"/>
  <c r="D189" i="1" s="1"/>
  <c r="C190" i="1"/>
  <c r="D190" i="1" s="1"/>
  <c r="C192" i="1"/>
  <c r="D192" i="1" s="1"/>
  <c r="C193" i="1"/>
  <c r="D193" i="1" s="1"/>
  <c r="O126" i="1"/>
  <c r="V129" i="1"/>
  <c r="V126" i="1"/>
  <c r="D181" i="1" l="1"/>
  <c r="C183" i="1"/>
  <c r="D175" i="1"/>
  <c r="C177" i="1"/>
  <c r="C186" i="1"/>
  <c r="D176" i="1"/>
  <c r="D158" i="1"/>
  <c r="C159" i="1"/>
  <c r="D172" i="1"/>
  <c r="C171" i="1"/>
  <c r="D171" i="1" s="1"/>
  <c r="H129" i="1"/>
  <c r="L127" i="1" l="1"/>
  <c r="L126" i="1"/>
  <c r="X129" i="1" l="1"/>
  <c r="C115" i="1"/>
  <c r="D115" i="1" s="1"/>
  <c r="H127" i="1" l="1"/>
  <c r="U126" i="1" l="1"/>
  <c r="U127" i="1"/>
  <c r="I127" i="1"/>
  <c r="T126" i="1"/>
  <c r="G129" i="1" l="1"/>
  <c r="P228" i="1" l="1"/>
  <c r="M127" i="1" l="1"/>
  <c r="M126" i="1"/>
  <c r="S228" i="1" l="1"/>
  <c r="E127" i="1" l="1"/>
  <c r="X126" i="1" l="1"/>
  <c r="J228" i="1" l="1"/>
  <c r="C222" i="1" l="1"/>
  <c r="O197" i="1" l="1"/>
  <c r="C225" i="1" l="1"/>
  <c r="D225" i="1" s="1"/>
  <c r="E224" i="1" l="1"/>
  <c r="Y196" i="1" l="1"/>
  <c r="T196" i="1"/>
  <c r="P196" i="1"/>
  <c r="G197" i="1"/>
  <c r="G196" i="1"/>
  <c r="M196" i="1"/>
  <c r="Y197" i="1" l="1"/>
  <c r="P197" i="1"/>
  <c r="M197" i="1"/>
  <c r="C80" i="1" l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C100" i="1"/>
  <c r="D100" i="1" s="1"/>
  <c r="C101" i="1"/>
  <c r="D101" i="1" s="1"/>
  <c r="D102" i="1"/>
  <c r="C106" i="1"/>
  <c r="D106" i="1" s="1"/>
  <c r="C107" i="1"/>
  <c r="D107" i="1" s="1"/>
  <c r="C108" i="1"/>
  <c r="D108" i="1" s="1"/>
  <c r="C109" i="1"/>
  <c r="D109" i="1" s="1"/>
  <c r="C110" i="1"/>
  <c r="D110" i="1" s="1"/>
  <c r="D111" i="1"/>
  <c r="D113" i="1"/>
  <c r="C114" i="1"/>
  <c r="D114" i="1" s="1"/>
  <c r="C116" i="1"/>
  <c r="C117" i="1"/>
  <c r="C118" i="1"/>
  <c r="D118" i="1" s="1"/>
  <c r="D119" i="1"/>
  <c r="C121" i="1"/>
  <c r="D121" i="1" s="1"/>
  <c r="C122" i="1"/>
  <c r="D122" i="1" s="1"/>
  <c r="C123" i="1"/>
  <c r="C124" i="1"/>
  <c r="C125" i="1"/>
  <c r="C194" i="1"/>
  <c r="D194" i="1" s="1"/>
  <c r="C195" i="1"/>
  <c r="D195" i="1" s="1"/>
  <c r="C79" i="1"/>
  <c r="D116" i="1" l="1"/>
  <c r="C130" i="1"/>
  <c r="D130" i="1" s="1"/>
  <c r="C129" i="1"/>
  <c r="D129" i="1" s="1"/>
  <c r="D123" i="1"/>
  <c r="D117" i="1"/>
  <c r="D125" i="1"/>
  <c r="C127" i="1"/>
  <c r="D127" i="1" s="1"/>
  <c r="C128" i="1"/>
  <c r="D128" i="1" s="1"/>
  <c r="C131" i="1"/>
  <c r="D131" i="1" s="1"/>
  <c r="C197" i="1"/>
  <c r="D197" i="1" s="1"/>
  <c r="E62" i="1"/>
  <c r="D126" i="1" l="1"/>
  <c r="V224" i="1"/>
  <c r="O220" i="1" l="1"/>
  <c r="U224" i="1"/>
  <c r="U220" i="1"/>
  <c r="L224" i="1" l="1"/>
  <c r="L220" i="1"/>
  <c r="J224" i="1" l="1"/>
  <c r="P220" i="1" l="1"/>
  <c r="N220" i="1"/>
  <c r="V220" i="1"/>
  <c r="V59" i="1"/>
  <c r="F220" i="1" l="1"/>
  <c r="M220" i="1" l="1"/>
  <c r="R220" i="1" l="1"/>
  <c r="K220" i="1"/>
  <c r="E44" i="1" l="1"/>
  <c r="C41" i="1"/>
  <c r="Q220" i="1" l="1"/>
  <c r="E220" i="1"/>
  <c r="O224" i="1" l="1"/>
  <c r="S220" i="1" l="1"/>
  <c r="N224" i="1"/>
  <c r="H224" i="1" l="1"/>
  <c r="H220" i="1"/>
  <c r="J220" i="1" l="1"/>
  <c r="I224" i="1" l="1"/>
  <c r="T220" i="1" l="1"/>
  <c r="W224" i="1"/>
  <c r="W220" i="1"/>
  <c r="P224" i="1" l="1"/>
  <c r="R224" i="1"/>
  <c r="V55" i="1"/>
  <c r="S224" i="1" l="1"/>
  <c r="Q224" i="1"/>
  <c r="K224" i="1" l="1"/>
  <c r="I220" i="1" l="1"/>
  <c r="X220" i="1"/>
  <c r="X224" i="1"/>
  <c r="F224" i="1"/>
  <c r="G224" i="1"/>
  <c r="M224" i="1"/>
  <c r="T224" i="1"/>
  <c r="Y224" i="1"/>
  <c r="U59" i="1" l="1"/>
  <c r="S62" i="1" l="1"/>
  <c r="L62" i="1"/>
  <c r="L58" i="1" l="1"/>
  <c r="E63" i="1" l="1"/>
  <c r="N59" i="1"/>
  <c r="C211" i="1" l="1"/>
  <c r="D211" i="1" s="1"/>
  <c r="F59" i="1" l="1"/>
  <c r="Y219" i="1" l="1"/>
  <c r="J59" i="1" l="1"/>
  <c r="I59" i="1"/>
  <c r="X49" i="1" l="1"/>
  <c r="G44" i="1" l="1"/>
  <c r="C42" i="1" l="1"/>
  <c r="D42" i="1" l="1"/>
  <c r="C44" i="1"/>
  <c r="C57" i="1"/>
  <c r="V62" i="1" l="1"/>
  <c r="L49" i="1" l="1"/>
  <c r="G59" i="1" l="1"/>
  <c r="K59" i="1"/>
  <c r="L59" i="1"/>
  <c r="M59" i="1"/>
  <c r="O59" i="1"/>
  <c r="P59" i="1"/>
  <c r="R59" i="1"/>
  <c r="S59" i="1"/>
  <c r="T59" i="1"/>
  <c r="C77" i="1" l="1"/>
  <c r="N62" i="1" l="1"/>
  <c r="B92" i="1" l="1"/>
  <c r="D92" i="1" s="1"/>
  <c r="J49" i="1" l="1"/>
  <c r="G49" i="1" l="1"/>
  <c r="S49" i="1"/>
  <c r="C49" i="1" l="1"/>
  <c r="D77" i="1"/>
  <c r="Q62" i="1" l="1"/>
  <c r="R62" i="1"/>
  <c r="T62" i="1"/>
  <c r="U62" i="1"/>
  <c r="H62" i="1"/>
  <c r="G62" i="1"/>
  <c r="F62" i="1"/>
  <c r="I62" i="1"/>
  <c r="J62" i="1"/>
  <c r="K62" i="1"/>
  <c r="M62" i="1"/>
  <c r="W62" i="1"/>
  <c r="X62" i="1"/>
  <c r="Y62" i="1"/>
  <c r="C62" i="1" l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C86" i="1" l="1"/>
  <c r="D86" i="1" s="1"/>
  <c r="D62" i="1"/>
  <c r="F63" i="1"/>
  <c r="G63" i="1"/>
  <c r="H63" i="1"/>
  <c r="I63" i="1"/>
  <c r="K63" i="1"/>
  <c r="L63" i="1"/>
  <c r="M63" i="1"/>
  <c r="N63" i="1"/>
  <c r="O63" i="1"/>
  <c r="Q63" i="1"/>
  <c r="R63" i="1"/>
  <c r="S63" i="1"/>
  <c r="T63" i="1"/>
  <c r="U63" i="1"/>
  <c r="V63" i="1"/>
  <c r="W63" i="1"/>
  <c r="Y63" i="1"/>
  <c r="C63" i="1" l="1"/>
  <c r="D63" i="1" s="1"/>
  <c r="T44" i="1" l="1"/>
  <c r="O44" i="1"/>
  <c r="C10" i="1" l="1"/>
  <c r="C8" i="1"/>
  <c r="C68" i="1" l="1"/>
  <c r="D68" i="1" s="1"/>
  <c r="C67" i="1"/>
  <c r="D67" i="1" s="1"/>
  <c r="D41" i="1" l="1"/>
  <c r="S26" i="1" l="1"/>
  <c r="B26" i="1" l="1"/>
  <c r="V26" i="1" l="1"/>
  <c r="N26" i="1"/>
  <c r="L26" i="1"/>
  <c r="I26" i="1"/>
  <c r="D44" i="1" l="1"/>
  <c r="D11" i="1"/>
  <c r="B22" i="1" l="1"/>
  <c r="C25" i="1"/>
  <c r="D25" i="1" s="1"/>
  <c r="F11" i="1"/>
  <c r="E11" i="1" l="1"/>
  <c r="J165" i="1" l="1"/>
  <c r="N112" i="1" l="1"/>
  <c r="W105" i="1" l="1"/>
  <c r="V138" i="1" l="1"/>
  <c r="T138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H131" i="1" l="1"/>
  <c r="H105" i="1"/>
  <c r="H138" i="1" l="1"/>
  <c r="O103" i="1" l="1"/>
  <c r="V103" i="1" l="1"/>
  <c r="M103" i="1" l="1"/>
  <c r="M104" i="1" l="1"/>
  <c r="M112" i="1"/>
  <c r="H168" i="1" l="1"/>
  <c r="H165" i="1"/>
  <c r="E105" i="1"/>
  <c r="E156" i="1"/>
  <c r="W138" i="1"/>
  <c r="E168" i="1" l="1"/>
  <c r="Y164" i="1" l="1"/>
  <c r="Y166" i="1"/>
  <c r="Y168" i="1" l="1"/>
  <c r="Y165" i="1"/>
  <c r="Y167" i="1"/>
  <c r="L168" i="1" l="1"/>
  <c r="G165" i="1"/>
  <c r="G168" i="1" l="1"/>
  <c r="J168" i="1"/>
  <c r="K164" i="1"/>
  <c r="K165" i="1" s="1"/>
  <c r="N168" i="1"/>
  <c r="O168" i="1"/>
  <c r="I168" i="1" l="1"/>
  <c r="I165" i="1"/>
  <c r="M168" i="1"/>
  <c r="M165" i="1"/>
  <c r="K168" i="1"/>
  <c r="F168" i="1"/>
  <c r="X168" i="1" l="1"/>
  <c r="X165" i="1"/>
  <c r="Q168" i="1"/>
  <c r="R105" i="1"/>
  <c r="M105" i="1"/>
  <c r="C166" i="1"/>
  <c r="K166" i="1"/>
  <c r="W166" i="1"/>
  <c r="R168" i="1"/>
  <c r="S168" i="1"/>
  <c r="U168" i="1"/>
  <c r="V168" i="1"/>
  <c r="W164" i="1"/>
  <c r="W168" i="1" l="1"/>
  <c r="W165" i="1"/>
  <c r="T168" i="1"/>
  <c r="C164" i="1"/>
  <c r="C167" i="1" s="1"/>
  <c r="P168" i="1"/>
  <c r="C165" i="1" l="1"/>
  <c r="D165" i="1" s="1"/>
  <c r="D167" i="1"/>
  <c r="D164" i="1"/>
  <c r="C168" i="1"/>
  <c r="D168" i="1" s="1"/>
  <c r="D166" i="1"/>
  <c r="T131" i="1"/>
  <c r="M131" i="1" l="1"/>
  <c r="G131" i="1"/>
  <c r="S131" i="1" l="1"/>
  <c r="X131" i="1"/>
  <c r="X105" i="1" l="1"/>
  <c r="Y105" i="1"/>
  <c r="F227" i="1" l="1"/>
  <c r="G227" i="1"/>
  <c r="I227" i="1"/>
  <c r="I234" i="1" s="1"/>
  <c r="J227" i="1"/>
  <c r="K227" i="1"/>
  <c r="L227" i="1"/>
  <c r="M227" i="1"/>
  <c r="N227" i="1"/>
  <c r="O227" i="1"/>
  <c r="P227" i="1"/>
  <c r="Q227" i="1"/>
  <c r="R227" i="1"/>
  <c r="S227" i="1"/>
  <c r="T227" i="1"/>
  <c r="U227" i="1"/>
  <c r="W227" i="1"/>
  <c r="Y227" i="1"/>
  <c r="X104" i="1" l="1"/>
  <c r="M167" i="1" l="1"/>
  <c r="I167" i="1"/>
  <c r="H167" i="1"/>
  <c r="J167" i="1"/>
  <c r="P167" i="1"/>
  <c r="X167" i="1"/>
  <c r="W167" i="1"/>
  <c r="K167" i="1"/>
  <c r="T105" i="1" l="1"/>
  <c r="C208" i="1" l="1"/>
  <c r="D208" i="1" s="1"/>
  <c r="C207" i="1"/>
  <c r="D207" i="1" s="1"/>
  <c r="G103" i="1" l="1"/>
  <c r="I103" i="1"/>
  <c r="I105" i="1" s="1"/>
  <c r="J103" i="1"/>
  <c r="N103" i="1"/>
  <c r="P103" i="1"/>
  <c r="R104" i="1"/>
  <c r="S103" i="1"/>
  <c r="T104" i="1"/>
  <c r="U103" i="1"/>
  <c r="Y104" i="1"/>
  <c r="C103" i="1" l="1"/>
  <c r="C104" i="1" s="1"/>
  <c r="I104" i="1"/>
  <c r="P104" i="1"/>
  <c r="P105" i="1"/>
  <c r="L104" i="1"/>
  <c r="L105" i="1"/>
  <c r="W104" i="1"/>
  <c r="O104" i="1"/>
  <c r="O105" i="1"/>
  <c r="K104" i="1"/>
  <c r="K105" i="1"/>
  <c r="G104" i="1"/>
  <c r="G105" i="1"/>
  <c r="N104" i="1"/>
  <c r="N105" i="1"/>
  <c r="J104" i="1"/>
  <c r="J105" i="1"/>
  <c r="F105" i="1"/>
  <c r="U104" i="1"/>
  <c r="U105" i="1"/>
  <c r="S104" i="1"/>
  <c r="S105" i="1"/>
  <c r="V104" i="1"/>
  <c r="V105" i="1"/>
  <c r="D177" i="1"/>
  <c r="C105" i="1" l="1"/>
  <c r="D105" i="1" s="1"/>
  <c r="C199" i="1" l="1"/>
  <c r="D199" i="1" s="1"/>
  <c r="C198" i="1"/>
  <c r="D198" i="1" s="1"/>
  <c r="C200" i="1" l="1"/>
  <c r="D200" i="1" s="1"/>
  <c r="C180" i="1" l="1"/>
  <c r="D180" i="1" s="1"/>
  <c r="D191" i="1" l="1"/>
  <c r="E145" i="1" l="1"/>
  <c r="F138" i="1" l="1"/>
  <c r="G138" i="1"/>
  <c r="I138" i="1"/>
  <c r="J138" i="1"/>
  <c r="L138" i="1"/>
  <c r="M138" i="1"/>
  <c r="N138" i="1"/>
  <c r="P138" i="1"/>
  <c r="R138" i="1"/>
  <c r="S138" i="1"/>
  <c r="U138" i="1"/>
  <c r="X138" i="1"/>
  <c r="Y138" i="1"/>
  <c r="G156" i="1"/>
  <c r="H156" i="1"/>
  <c r="M156" i="1"/>
  <c r="Q156" i="1"/>
  <c r="R156" i="1"/>
  <c r="U156" i="1"/>
  <c r="D149" i="1" l="1"/>
  <c r="C138" i="1"/>
  <c r="D138" i="1" s="1"/>
  <c r="Y156" i="1"/>
  <c r="T156" i="1"/>
  <c r="W156" i="1"/>
  <c r="P156" i="1"/>
  <c r="O156" i="1"/>
  <c r="V156" i="1"/>
  <c r="N156" i="1"/>
  <c r="J156" i="1"/>
  <c r="F156" i="1"/>
  <c r="X156" i="1"/>
  <c r="L156" i="1"/>
  <c r="S156" i="1"/>
  <c r="K156" i="1"/>
  <c r="I156" i="1"/>
  <c r="C204" i="1"/>
  <c r="D204" i="1" s="1"/>
  <c r="C141" i="1" l="1"/>
  <c r="D141" i="1" s="1"/>
  <c r="C156" i="1"/>
  <c r="D156" i="1" s="1"/>
  <c r="K155" i="1"/>
  <c r="P230" i="1" l="1"/>
  <c r="D155" i="1" l="1"/>
  <c r="C213" i="1" l="1"/>
  <c r="D213" i="1" s="1"/>
  <c r="F223" i="1" l="1"/>
  <c r="G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Y223" i="1"/>
  <c r="E223" i="1"/>
  <c r="F219" i="1"/>
  <c r="G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E219" i="1"/>
  <c r="L234" i="1" l="1"/>
  <c r="L236" i="1" s="1"/>
  <c r="E234" i="1"/>
  <c r="E236" i="1" s="1"/>
  <c r="X236" i="1"/>
  <c r="O234" i="1"/>
  <c r="O236" i="1" s="1"/>
  <c r="F234" i="1"/>
  <c r="F236" i="1" s="1"/>
  <c r="B230" i="1"/>
  <c r="I228" i="1" l="1"/>
  <c r="C264" i="1" l="1"/>
  <c r="C258" i="1"/>
  <c r="C256" i="1"/>
  <c r="C254" i="1"/>
  <c r="C253" i="1"/>
  <c r="C252" i="1"/>
  <c r="C251" i="1"/>
  <c r="C250" i="1"/>
  <c r="C242" i="1"/>
  <c r="C241" i="1"/>
  <c r="C240" i="1"/>
  <c r="C239" i="1"/>
  <c r="C238" i="1"/>
  <c r="C235" i="1"/>
  <c r="Y234" i="1"/>
  <c r="Y236" i="1" s="1"/>
  <c r="W234" i="1"/>
  <c r="W236" i="1" s="1"/>
  <c r="V234" i="1"/>
  <c r="V236" i="1" s="1"/>
  <c r="U234" i="1"/>
  <c r="U236" i="1" s="1"/>
  <c r="T234" i="1"/>
  <c r="T236" i="1" s="1"/>
  <c r="S234" i="1"/>
  <c r="S236" i="1" s="1"/>
  <c r="R234" i="1"/>
  <c r="R236" i="1" s="1"/>
  <c r="Q234" i="1"/>
  <c r="Q236" i="1" s="1"/>
  <c r="P234" i="1"/>
  <c r="P236" i="1" s="1"/>
  <c r="N234" i="1"/>
  <c r="N236" i="1" s="1"/>
  <c r="M234" i="1"/>
  <c r="M236" i="1" s="1"/>
  <c r="K234" i="1"/>
  <c r="K236" i="1" s="1"/>
  <c r="J234" i="1"/>
  <c r="J236" i="1" s="1"/>
  <c r="I236" i="1"/>
  <c r="G234" i="1"/>
  <c r="G236" i="1" s="1"/>
  <c r="C233" i="1"/>
  <c r="B232" i="1"/>
  <c r="C231" i="1"/>
  <c r="C232" i="1" s="1"/>
  <c r="C229" i="1"/>
  <c r="C230" i="1" s="1"/>
  <c r="C226" i="1"/>
  <c r="D226" i="1" s="1"/>
  <c r="C227" i="1"/>
  <c r="D227" i="1" s="1"/>
  <c r="D222" i="1"/>
  <c r="C221" i="1"/>
  <c r="D221" i="1" s="1"/>
  <c r="Y220" i="1"/>
  <c r="G220" i="1"/>
  <c r="C218" i="1"/>
  <c r="D218" i="1" s="1"/>
  <c r="C217" i="1"/>
  <c r="C214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C210" i="1"/>
  <c r="D210" i="1" s="1"/>
  <c r="C209" i="1"/>
  <c r="D209" i="1" s="1"/>
  <c r="S206" i="1"/>
  <c r="K206" i="1"/>
  <c r="C205" i="1"/>
  <c r="D205" i="1" s="1"/>
  <c r="C203" i="1"/>
  <c r="D203" i="1" s="1"/>
  <c r="C201" i="1"/>
  <c r="D201" i="1" s="1"/>
  <c r="D183" i="1"/>
  <c r="I174" i="1"/>
  <c r="D174" i="1" s="1"/>
  <c r="D159" i="1"/>
  <c r="Y154" i="1"/>
  <c r="W154" i="1"/>
  <c r="U154" i="1"/>
  <c r="T154" i="1"/>
  <c r="S154" i="1"/>
  <c r="R154" i="1"/>
  <c r="O154" i="1"/>
  <c r="M154" i="1"/>
  <c r="C154" i="1" s="1"/>
  <c r="D151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C144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C120" i="1" s="1"/>
  <c r="E112" i="1"/>
  <c r="C112" i="1" s="1"/>
  <c r="D104" i="1"/>
  <c r="D79" i="1"/>
  <c r="C78" i="1"/>
  <c r="D78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6" i="1"/>
  <c r="D66" i="1" s="1"/>
  <c r="C65" i="1"/>
  <c r="D65" i="1" s="1"/>
  <c r="C64" i="1"/>
  <c r="D64" i="1" s="1"/>
  <c r="C61" i="1"/>
  <c r="D61" i="1" s="1"/>
  <c r="C60" i="1"/>
  <c r="D60" i="1" s="1"/>
  <c r="Y59" i="1"/>
  <c r="X59" i="1"/>
  <c r="W59" i="1"/>
  <c r="E59" i="1"/>
  <c r="C58" i="1"/>
  <c r="D57" i="1"/>
  <c r="C56" i="1"/>
  <c r="D56" i="1" s="1"/>
  <c r="X55" i="1"/>
  <c r="W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4" i="1"/>
  <c r="C53" i="1"/>
  <c r="D53" i="1" s="1"/>
  <c r="C52" i="1"/>
  <c r="D52" i="1" s="1"/>
  <c r="C51" i="1"/>
  <c r="D51" i="1" s="1"/>
  <c r="C50" i="1"/>
  <c r="D50" i="1" s="1"/>
  <c r="D49" i="1"/>
  <c r="C48" i="1"/>
  <c r="D48" i="1" s="1"/>
  <c r="C47" i="1"/>
  <c r="D47" i="1" s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F44" i="1"/>
  <c r="C43" i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D144" i="1" l="1"/>
  <c r="D120" i="1"/>
  <c r="D112" i="1"/>
  <c r="D154" i="1"/>
  <c r="C202" i="1"/>
  <c r="D202" i="1" s="1"/>
  <c r="C228" i="1"/>
  <c r="D228" i="1" s="1"/>
  <c r="C219" i="1"/>
  <c r="D219" i="1" s="1"/>
  <c r="D217" i="1"/>
  <c r="C224" i="1"/>
  <c r="D224" i="1" s="1"/>
  <c r="C220" i="1"/>
  <c r="D220" i="1" s="1"/>
  <c r="D58" i="1"/>
  <c r="C59" i="1"/>
  <c r="D59" i="1" s="1"/>
  <c r="D54" i="1"/>
  <c r="C26" i="1"/>
  <c r="D26" i="1" s="1"/>
  <c r="C22" i="1"/>
  <c r="D22" i="1" s="1"/>
  <c r="C206" i="1"/>
  <c r="D206" i="1" s="1"/>
  <c r="C17" i="1"/>
  <c r="D17" i="1" s="1"/>
  <c r="C9" i="1"/>
  <c r="D9" i="1" s="1"/>
  <c r="C24" i="1"/>
  <c r="D24" i="1" s="1"/>
  <c r="C29" i="1"/>
  <c r="D29" i="1" s="1"/>
  <c r="D7" i="1"/>
  <c r="C13" i="1"/>
  <c r="D13" i="1" s="1"/>
  <c r="C32" i="1"/>
  <c r="D32" i="1" s="1"/>
  <c r="C36" i="1"/>
  <c r="D36" i="1" s="1"/>
  <c r="C34" i="1"/>
  <c r="D34" i="1" s="1"/>
  <c r="D231" i="1"/>
  <c r="C39" i="1"/>
  <c r="D39" i="1" s="1"/>
  <c r="D229" i="1"/>
  <c r="D232" i="1"/>
  <c r="C55" i="1"/>
  <c r="D55" i="1" s="1"/>
  <c r="C223" i="1"/>
  <c r="D223" i="1" s="1"/>
  <c r="C212" i="1"/>
  <c r="D212" i="1" s="1"/>
  <c r="C234" i="1" l="1"/>
  <c r="C236" i="1" s="1"/>
  <c r="D236" i="1" l="1"/>
  <c r="D234" i="1"/>
  <c r="C196" i="1" l="1"/>
  <c r="D196" i="1" s="1"/>
</calcChain>
</file>

<file path=xl/sharedStrings.xml><?xml version="1.0" encoding="utf-8"?>
<sst xmlns="http://schemas.openxmlformats.org/spreadsheetml/2006/main" count="277" uniqueCount="219">
  <si>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</si>
  <si>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</si>
  <si>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</si>
  <si>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</si>
  <si>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</si>
  <si>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</si>
  <si>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</si>
  <si>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</si>
  <si>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</si>
  <si>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</si>
  <si>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</si>
  <si>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</si>
  <si>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</si>
  <si>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</si>
  <si>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</si>
  <si>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</si>
  <si>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</si>
  <si>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</si>
  <si>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</si>
  <si>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</si>
  <si>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</si>
  <si>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</si>
  <si>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</si>
  <si>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</si>
  <si>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</si>
  <si>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</si>
  <si>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</si>
  <si>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</si>
  <si>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</si>
  <si>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</si>
  <si>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</si>
  <si>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</si>
  <si>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</si>
  <si>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</si>
  <si>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</si>
  <si>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</si>
  <si>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</si>
  <si>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</si>
  <si>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</si>
  <si>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</si>
  <si>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</si>
  <si>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</si>
  <si>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</si>
  <si>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</si>
  <si>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</si>
  <si>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</si>
  <si>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</si>
  <si>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</si>
  <si>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</si>
  <si>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</si>
  <si>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</si>
  <si>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</si>
  <si>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</si>
  <si>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</si>
  <si>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</si>
  <si>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</si>
  <si>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</si>
  <si>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</si>
  <si>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</si>
  <si>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</si>
  <si>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</si>
  <si>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</si>
  <si>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</si>
  <si>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</si>
  <si>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</si>
  <si>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</si>
  <si>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</si>
  <si>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</si>
  <si>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</si>
  <si>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</si>
  <si>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</si>
  <si>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</si>
  <si>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</si>
  <si>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</si>
  <si>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</si>
  <si>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</si>
  <si>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</si>
  <si>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</si>
  <si>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</si>
  <si>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</si>
  <si>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</si>
  <si>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</si>
  <si>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</si>
  <si>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</si>
  <si>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</si>
  <si>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</si>
  <si>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</si>
  <si>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</si>
  <si>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</si>
  <si>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</si>
  <si>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</si>
  <si>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</si>
  <si>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</si>
  <si>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</si>
  <si>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</si>
  <si>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</si>
  <si>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</si>
  <si>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</si>
  <si>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</si>
  <si>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</si>
  <si>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</si>
  <si>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</si>
  <si>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</si>
  <si>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</si>
  <si>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</si>
  <si>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</si>
  <si>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</si>
  <si>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</si>
  <si>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</si>
  <si>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</si>
  <si>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</si>
  <si>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</si>
  <si>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</si>
  <si>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</si>
  <si>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</si>
  <si>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</si>
  <si>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</si>
  <si>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</si>
  <si>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</si>
  <si>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</si>
  <si>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</si>
  <si>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</si>
  <si>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</si>
  <si>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</si>
  <si>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</si>
  <si>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</si>
  <si>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</si>
  <si>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</si>
  <si>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</si>
  <si>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</si>
  <si>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</si>
  <si>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</si>
  <si>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</si>
  <si>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</si>
  <si>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</si>
  <si>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</si>
  <si>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</si>
  <si>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</si>
  <si>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</si>
  <si>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</si>
  <si>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</si>
  <si>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</si>
  <si>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</si>
  <si>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</si>
  <si>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</si>
  <si>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</si>
  <si>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</si>
  <si>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</si>
  <si>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</si>
  <si>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</si>
  <si>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</si>
  <si>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</si>
  <si>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</si>
  <si>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</si>
  <si>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</si>
  <si>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</si>
  <si>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</si>
  <si>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</si>
  <si>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</si>
  <si>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</si>
  <si>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</si>
  <si>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</si>
  <si>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</si>
  <si>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</si>
  <si>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</si>
  <si>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</si>
  <si>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</si>
  <si>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</si>
  <si>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</si>
  <si>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</si>
  <si>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</si>
  <si>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</si>
  <si>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</si>
  <si>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</si>
  <si>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</si>
  <si>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</si>
  <si>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</si>
  <si>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</si>
  <si>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</si>
  <si>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</si>
  <si>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</si>
  <si>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</si>
  <si>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</si>
  <si>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</si>
  <si>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</si>
  <si>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</si>
  <si>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</si>
  <si>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</si>
  <si>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</si>
  <si>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</si>
  <si>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</si>
  <si>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</si>
  <si>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</si>
  <si>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</si>
  <si>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</si>
  <si>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</si>
  <si>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</si>
  <si>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</si>
  <si>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</si>
  <si>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</si>
  <si>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</si>
  <si>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</si>
  <si>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</si>
  <si>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</si>
  <si>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Погибло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</si>
  <si>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</si>
  <si>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</si>
  <si>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</si>
  <si>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</si>
  <si>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</si>
  <si>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Поголовье скота (без свиней, птицы), усл.голов (по данным на 01.04)</t>
  </si>
  <si>
    <t>Посеяно яровых зерновых и зернобобовых культур, га</t>
  </si>
  <si>
    <t xml:space="preserve">Скошено многолетних трав, га                                           </t>
  </si>
  <si>
    <r>
      <t>Укосная площадь многолетних трав, га</t>
    </r>
    <r>
      <rPr>
        <i/>
        <sz val="17"/>
        <rFont val="Times New Roman"/>
        <family val="1"/>
        <charset val="204"/>
      </rPr>
      <t xml:space="preserve"> (на 2023 г. данные 4-сх)</t>
    </r>
  </si>
  <si>
    <t>Убрано технических культур, га</t>
  </si>
  <si>
    <t>Валовой сбор технических культур, тонн</t>
  </si>
  <si>
    <t>Посевная площадь технических, га</t>
  </si>
  <si>
    <t>Уборочная площадь технических, га</t>
  </si>
  <si>
    <t>Информация о сельскохозяйственных работах по состоянию на 28 сентября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</si>
</sst>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b/>
      <i/>
      <sz val="17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194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166" fontId="11" fillId="0" borderId="2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164" fontId="19" fillId="0" borderId="0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 wrapText="1"/>
    </xf>
    <xf numFmtId="1" fontId="11" fillId="3" borderId="3" xfId="2" applyNumberFormat="1" applyFont="1" applyFill="1" applyBorder="1" applyAlignment="1">
      <alignment horizontal="center" vertical="center"/>
    </xf>
    <xf numFmtId="0" fontId="4" fillId="3" borderId="0" xfId="0" applyFont="1" applyFill="1" applyBorder="1"/>
    <xf numFmtId="9" fontId="11" fillId="0" borderId="2" xfId="2" applyNumberFormat="1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17" xfId="2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3" fontId="11" fillId="2" borderId="3" xfId="2" applyNumberFormat="1" applyFont="1" applyFill="1" applyBorder="1" applyAlignment="1">
      <alignment horizontal="center" vertical="center" wrapText="1"/>
    </xf>
    <xf numFmtId="0" fontId="11" fillId="2" borderId="3" xfId="2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8" fillId="2" borderId="3" xfId="2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3" fontId="10" fillId="0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0" borderId="2" xfId="2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9" fontId="10" fillId="2" borderId="2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23" fillId="2" borderId="9" xfId="0" applyFont="1" applyFill="1" applyBorder="1" applyAlignment="1">
      <alignment horizontal="center" textRotation="90" wrapText="1"/>
    </xf>
    <xf numFmtId="0" fontId="23" fillId="2" borderId="10" xfId="0" applyFont="1" applyFill="1" applyBorder="1" applyAlignment="1">
      <alignment horizontal="center" textRotation="90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R279"/>
  <sheetViews>
    <sheetView tabSelected="1" view="pageBreakPreview" zoomScale="60" zoomScaleNormal="70" zoomScalePageLayoutView="82" workbookViewId="0">
      <pane xSplit="3" ySplit="6" topLeftCell="D119" activePane="bottomRight" state="frozen"/>
      <selection activeCell="A2" sqref="A2"/>
      <selection pane="topRight" activeCell="F2" sqref="F2"/>
      <selection pane="bottomLeft" activeCell="A7" sqref="A7"/>
      <selection pane="bottomRight" activeCell="A4" sqref="A4:A6"/>
    </sheetView>
  </sheetViews>
  <sheetFormatPr defaultColWidth="9.140625" defaultRowHeight="16.5" outlineLevelRow="1" x14ac:dyDescent="0.25"/>
  <cols>
    <col min="1" max="1" width="103" style="69" customWidth="1"/>
    <col min="2" max="2" width="14.42578125" style="2" customWidth="1"/>
    <col min="3" max="3" width="15.42578125" style="2" customWidth="1"/>
    <col min="4" max="4" width="16.85546875" style="2" customWidth="1"/>
    <col min="5" max="8" width="13.7109375" style="89" customWidth="1"/>
    <col min="9" max="9" width="14" style="89" customWidth="1"/>
    <col min="10" max="11" width="13.7109375" style="89" customWidth="1"/>
    <col min="12" max="12" width="13.7109375" style="1" customWidth="1"/>
    <col min="13" max="16" width="13.7109375" style="89" customWidth="1"/>
    <col min="17" max="17" width="13.5703125" style="89" customWidth="1"/>
    <col min="18" max="25" width="13.7109375" style="89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132"/>
    </row>
    <row r="2" spans="1:26" s="3" customFormat="1" ht="29.25" customHeight="1" thickBot="1" x14ac:dyDescent="0.3">
      <c r="A2" s="184" t="s">
        <v>218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</row>
    <row r="3" spans="1:26" s="3" customFormat="1" ht="3.75" hidden="1" customHeight="1" thickBot="1" x14ac:dyDescent="0.3">
      <c r="A3" s="4"/>
      <c r="B3" s="4"/>
      <c r="C3" s="4"/>
      <c r="D3" s="4"/>
      <c r="E3" s="90"/>
      <c r="F3" s="90"/>
      <c r="G3" s="90" t="s">
        <v>1</v>
      </c>
      <c r="H3" s="90"/>
      <c r="I3" s="90"/>
      <c r="J3" s="90"/>
      <c r="K3" s="90"/>
      <c r="L3" s="4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111" t="s">
        <v>2</v>
      </c>
      <c r="Y3" s="111"/>
    </row>
    <row r="4" spans="1:26" s="2" customFormat="1" ht="17.25" customHeight="1" thickBot="1" x14ac:dyDescent="0.35">
      <c r="A4" s="185" t="s">
        <v>3</v>
      </c>
      <c r="B4" s="188" t="s">
        <v>206</v>
      </c>
      <c r="C4" s="181" t="s">
        <v>207</v>
      </c>
      <c r="D4" s="181" t="s">
        <v>208</v>
      </c>
      <c r="E4" s="191" t="s">
        <v>4</v>
      </c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3"/>
      <c r="Z4" s="2" t="s">
        <v>0</v>
      </c>
    </row>
    <row r="5" spans="1:26" s="2" customFormat="1" ht="87" customHeight="1" x14ac:dyDescent="0.25">
      <c r="A5" s="186"/>
      <c r="B5" s="189"/>
      <c r="C5" s="182"/>
      <c r="D5" s="182"/>
      <c r="E5" s="177" t="s">
        <v>5</v>
      </c>
      <c r="F5" s="177" t="s">
        <v>6</v>
      </c>
      <c r="G5" s="177" t="s">
        <v>7</v>
      </c>
      <c r="H5" s="177" t="s">
        <v>8</v>
      </c>
      <c r="I5" s="177" t="s">
        <v>9</v>
      </c>
      <c r="J5" s="177" t="s">
        <v>10</v>
      </c>
      <c r="K5" s="179" t="s">
        <v>11</v>
      </c>
      <c r="L5" s="179" t="s">
        <v>12</v>
      </c>
      <c r="M5" s="177" t="s">
        <v>13</v>
      </c>
      <c r="N5" s="177" t="s">
        <v>14</v>
      </c>
      <c r="O5" s="177" t="s">
        <v>15</v>
      </c>
      <c r="P5" s="177" t="s">
        <v>16</v>
      </c>
      <c r="Q5" s="177" t="s">
        <v>17</v>
      </c>
      <c r="R5" s="177" t="s">
        <v>18</v>
      </c>
      <c r="S5" s="177" t="s">
        <v>19</v>
      </c>
      <c r="T5" s="177" t="s">
        <v>20</v>
      </c>
      <c r="U5" s="177" t="s">
        <v>21</v>
      </c>
      <c r="V5" s="177" t="s">
        <v>22</v>
      </c>
      <c r="W5" s="177" t="s">
        <v>23</v>
      </c>
      <c r="X5" s="177" t="s">
        <v>24</v>
      </c>
      <c r="Y5" s="177" t="s">
        <v>25</v>
      </c>
    </row>
    <row r="6" spans="1:26" s="2" customFormat="1" ht="69.75" customHeight="1" thickBot="1" x14ac:dyDescent="0.3">
      <c r="A6" s="187"/>
      <c r="B6" s="190"/>
      <c r="C6" s="183"/>
      <c r="D6" s="183"/>
      <c r="E6" s="178"/>
      <c r="F6" s="178"/>
      <c r="G6" s="178"/>
      <c r="H6" s="178"/>
      <c r="I6" s="178"/>
      <c r="J6" s="178"/>
      <c r="K6" s="180"/>
      <c r="L6" s="180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6" s="2" customFormat="1" ht="30" hidden="1" customHeight="1" x14ac:dyDescent="0.25">
      <c r="A7" s="6" t="s">
        <v>26</v>
      </c>
      <c r="B7" s="168">
        <v>48111</v>
      </c>
      <c r="C7" s="168">
        <f>SUM(E7:Y7)</f>
        <v>48111</v>
      </c>
      <c r="D7" s="169">
        <f t="shared" ref="D7:D41" si="0">C7/B7</f>
        <v>1</v>
      </c>
      <c r="E7" s="162">
        <v>2068</v>
      </c>
      <c r="F7" s="162">
        <v>1426</v>
      </c>
      <c r="G7" s="162">
        <v>3311</v>
      </c>
      <c r="H7" s="162">
        <v>3013</v>
      </c>
      <c r="I7" s="162">
        <v>1381</v>
      </c>
      <c r="J7" s="162">
        <v>3235</v>
      </c>
      <c r="K7" s="162">
        <v>2215</v>
      </c>
      <c r="L7" s="162">
        <v>2793</v>
      </c>
      <c r="M7" s="162">
        <v>2281</v>
      </c>
      <c r="N7" s="162">
        <v>692</v>
      </c>
      <c r="O7" s="162">
        <v>1579</v>
      </c>
      <c r="P7" s="162">
        <v>1997</v>
      </c>
      <c r="Q7" s="162">
        <v>2796</v>
      </c>
      <c r="R7" s="162">
        <v>3011</v>
      </c>
      <c r="S7" s="162">
        <v>3199</v>
      </c>
      <c r="T7" s="162">
        <v>2334</v>
      </c>
      <c r="U7" s="162">
        <v>2066</v>
      </c>
      <c r="V7" s="162">
        <v>685</v>
      </c>
      <c r="W7" s="162">
        <v>1885</v>
      </c>
      <c r="X7" s="162">
        <v>3999</v>
      </c>
      <c r="Y7" s="162">
        <v>2145</v>
      </c>
    </row>
    <row r="8" spans="1:26" s="11" customFormat="1" ht="30" hidden="1" customHeight="1" x14ac:dyDescent="0.2">
      <c r="A8" s="10" t="s">
        <v>27</v>
      </c>
      <c r="B8" s="168">
        <v>49567</v>
      </c>
      <c r="C8" s="168">
        <f>SUM(E8:Y8)</f>
        <v>54734.5</v>
      </c>
      <c r="D8" s="169">
        <f t="shared" si="0"/>
        <v>1.1042528295035003</v>
      </c>
      <c r="E8" s="162">
        <v>3726</v>
      </c>
      <c r="F8" s="162">
        <v>1536</v>
      </c>
      <c r="G8" s="162">
        <v>3338</v>
      </c>
      <c r="H8" s="162">
        <v>3013</v>
      </c>
      <c r="I8" s="162">
        <v>1381</v>
      </c>
      <c r="J8" s="162">
        <v>3791</v>
      </c>
      <c r="K8" s="162">
        <v>2220</v>
      </c>
      <c r="L8" s="162">
        <v>2813.5</v>
      </c>
      <c r="M8" s="162">
        <v>3160</v>
      </c>
      <c r="N8" s="162">
        <v>830</v>
      </c>
      <c r="O8" s="162">
        <v>1728</v>
      </c>
      <c r="P8" s="162">
        <v>1997</v>
      </c>
      <c r="Q8" s="162">
        <v>4261</v>
      </c>
      <c r="R8" s="162">
        <v>3011</v>
      </c>
      <c r="S8" s="162">
        <v>3310</v>
      </c>
      <c r="T8" s="162">
        <v>2315</v>
      </c>
      <c r="U8" s="162">
        <v>2066</v>
      </c>
      <c r="V8" s="162">
        <v>685</v>
      </c>
      <c r="W8" s="162">
        <v>2207</v>
      </c>
      <c r="X8" s="162">
        <v>4285</v>
      </c>
      <c r="Y8" s="162">
        <v>3061</v>
      </c>
    </row>
    <row r="9" spans="1:26" s="11" customFormat="1" ht="30" hidden="1" customHeight="1" x14ac:dyDescent="0.2">
      <c r="A9" s="12" t="s">
        <v>28</v>
      </c>
      <c r="B9" s="170">
        <f t="shared" ref="B9:Y9" si="1">B8/B7</f>
        <v>1.0302633493379891</v>
      </c>
      <c r="C9" s="170">
        <f t="shared" si="1"/>
        <v>1.1376712186402278</v>
      </c>
      <c r="D9" s="169">
        <f t="shared" si="0"/>
        <v>1.1042528295035003</v>
      </c>
      <c r="E9" s="171">
        <f t="shared" si="1"/>
        <v>1.8017408123791103</v>
      </c>
      <c r="F9" s="171">
        <f t="shared" si="1"/>
        <v>1.0771388499298737</v>
      </c>
      <c r="G9" s="171">
        <f t="shared" si="1"/>
        <v>1.0081546360616127</v>
      </c>
      <c r="H9" s="171">
        <f t="shared" si="1"/>
        <v>1</v>
      </c>
      <c r="I9" s="171">
        <f t="shared" si="1"/>
        <v>1</v>
      </c>
      <c r="J9" s="171">
        <f t="shared" si="1"/>
        <v>1.1718701700154559</v>
      </c>
      <c r="K9" s="171">
        <f t="shared" si="1"/>
        <v>1.0022573363431151</v>
      </c>
      <c r="L9" s="171">
        <f t="shared" si="1"/>
        <v>1.0073397780164697</v>
      </c>
      <c r="M9" s="171">
        <f t="shared" si="1"/>
        <v>1.3853572994300745</v>
      </c>
      <c r="N9" s="171">
        <f t="shared" si="1"/>
        <v>1.199421965317919</v>
      </c>
      <c r="O9" s="171">
        <f t="shared" si="1"/>
        <v>1.0943635212159595</v>
      </c>
      <c r="P9" s="171">
        <f t="shared" si="1"/>
        <v>1</v>
      </c>
      <c r="Q9" s="171">
        <f t="shared" si="1"/>
        <v>1.5239628040057225</v>
      </c>
      <c r="R9" s="171">
        <f t="shared" si="1"/>
        <v>1</v>
      </c>
      <c r="S9" s="171">
        <f t="shared" si="1"/>
        <v>1.0346983432322601</v>
      </c>
      <c r="T9" s="171">
        <f t="shared" si="1"/>
        <v>0.99185946872322195</v>
      </c>
      <c r="U9" s="171">
        <f t="shared" si="1"/>
        <v>1</v>
      </c>
      <c r="V9" s="171">
        <f t="shared" si="1"/>
        <v>1</v>
      </c>
      <c r="W9" s="171">
        <f t="shared" si="1"/>
        <v>1.1708222811671087</v>
      </c>
      <c r="X9" s="171">
        <f t="shared" si="1"/>
        <v>1.0715178794698674</v>
      </c>
      <c r="Y9" s="171">
        <f t="shared" si="1"/>
        <v>1.4270396270396271</v>
      </c>
    </row>
    <row r="10" spans="1:26" s="11" customFormat="1" ht="30" hidden="1" customHeight="1" x14ac:dyDescent="0.2">
      <c r="A10" s="10" t="s">
        <v>29</v>
      </c>
      <c r="B10" s="168">
        <v>47750</v>
      </c>
      <c r="C10" s="168">
        <f>SUM(E10:Y10)</f>
        <v>53686.400000000001</v>
      </c>
      <c r="D10" s="169">
        <f t="shared" si="0"/>
        <v>1.1243225130890053</v>
      </c>
      <c r="E10" s="162">
        <v>3726</v>
      </c>
      <c r="F10" s="162">
        <v>1472</v>
      </c>
      <c r="G10" s="162">
        <v>3338</v>
      </c>
      <c r="H10" s="162">
        <v>2862</v>
      </c>
      <c r="I10" s="162">
        <v>1381</v>
      </c>
      <c r="J10" s="162">
        <v>3791</v>
      </c>
      <c r="K10" s="162">
        <v>2139</v>
      </c>
      <c r="L10" s="162">
        <v>2671</v>
      </c>
      <c r="M10" s="162">
        <v>3160</v>
      </c>
      <c r="N10" s="162">
        <v>810</v>
      </c>
      <c r="O10" s="162">
        <v>1688</v>
      </c>
      <c r="P10" s="162">
        <v>1997</v>
      </c>
      <c r="Q10" s="162">
        <v>4251</v>
      </c>
      <c r="R10" s="162">
        <v>3011</v>
      </c>
      <c r="S10" s="162">
        <v>3310.4</v>
      </c>
      <c r="T10" s="162">
        <v>2081</v>
      </c>
      <c r="U10" s="162">
        <v>2005</v>
      </c>
      <c r="V10" s="162">
        <v>440</v>
      </c>
      <c r="W10" s="162">
        <v>2207</v>
      </c>
      <c r="X10" s="162">
        <v>4285</v>
      </c>
      <c r="Y10" s="162">
        <v>3061</v>
      </c>
    </row>
    <row r="11" spans="1:26" s="11" customFormat="1" ht="30" hidden="1" customHeight="1" x14ac:dyDescent="0.2">
      <c r="A11" s="10" t="s">
        <v>30</v>
      </c>
      <c r="B11" s="13">
        <v>0.97</v>
      </c>
      <c r="C11" s="14">
        <v>0.99</v>
      </c>
      <c r="D11" s="14">
        <f t="shared" si="0"/>
        <v>1.0206185567010309</v>
      </c>
      <c r="E11" s="133">
        <f>E10/E8</f>
        <v>1</v>
      </c>
      <c r="F11" s="133">
        <f>F10/F8</f>
        <v>0.95833333333333337</v>
      </c>
      <c r="G11" s="133">
        <f t="shared" ref="G11:Y11" si="2">G10/G8</f>
        <v>1</v>
      </c>
      <c r="H11" s="133">
        <v>0.99</v>
      </c>
      <c r="I11" s="133">
        <f t="shared" si="2"/>
        <v>1</v>
      </c>
      <c r="J11" s="133">
        <f t="shared" si="2"/>
        <v>1</v>
      </c>
      <c r="K11" s="133">
        <v>1</v>
      </c>
      <c r="L11" s="133">
        <v>0.99</v>
      </c>
      <c r="M11" s="133">
        <f t="shared" si="2"/>
        <v>1</v>
      </c>
      <c r="N11" s="133">
        <f t="shared" si="2"/>
        <v>0.97590361445783136</v>
      </c>
      <c r="O11" s="133">
        <v>0.98</v>
      </c>
      <c r="P11" s="133">
        <f t="shared" si="2"/>
        <v>1</v>
      </c>
      <c r="Q11" s="133">
        <v>0.998</v>
      </c>
      <c r="R11" s="133">
        <f t="shared" si="2"/>
        <v>1</v>
      </c>
      <c r="S11" s="133">
        <f t="shared" si="2"/>
        <v>1.0001208459214501</v>
      </c>
      <c r="T11" s="133">
        <v>0.93</v>
      </c>
      <c r="U11" s="133">
        <v>1</v>
      </c>
      <c r="V11" s="133">
        <v>1</v>
      </c>
      <c r="W11" s="133">
        <f t="shared" si="2"/>
        <v>1</v>
      </c>
      <c r="X11" s="133">
        <f t="shared" si="2"/>
        <v>1</v>
      </c>
      <c r="Y11" s="133">
        <f t="shared" si="2"/>
        <v>1</v>
      </c>
    </row>
    <row r="12" spans="1:26" s="11" customFormat="1" ht="30" hidden="1" customHeight="1" x14ac:dyDescent="0.2">
      <c r="A12" s="12" t="s">
        <v>31</v>
      </c>
      <c r="B12" s="7">
        <v>18717</v>
      </c>
      <c r="C12" s="7">
        <f>SUM(E12:Y12)</f>
        <v>27592</v>
      </c>
      <c r="D12" s="14">
        <f t="shared" si="0"/>
        <v>1.4741678687823903</v>
      </c>
      <c r="E12" s="134">
        <v>110</v>
      </c>
      <c r="F12" s="134">
        <v>830</v>
      </c>
      <c r="G12" s="134">
        <v>3010</v>
      </c>
      <c r="H12" s="134">
        <v>2395</v>
      </c>
      <c r="I12" s="134">
        <v>873</v>
      </c>
      <c r="J12" s="134">
        <v>3250</v>
      </c>
      <c r="K12" s="134">
        <v>780</v>
      </c>
      <c r="L12" s="134">
        <v>681</v>
      </c>
      <c r="M12" s="134">
        <v>725</v>
      </c>
      <c r="N12" s="134">
        <v>525</v>
      </c>
      <c r="O12" s="134">
        <v>860</v>
      </c>
      <c r="P12" s="134">
        <v>920</v>
      </c>
      <c r="Q12" s="134">
        <v>1513</v>
      </c>
      <c r="R12" s="134"/>
      <c r="S12" s="134">
        <v>1662</v>
      </c>
      <c r="T12" s="134">
        <v>675</v>
      </c>
      <c r="U12" s="134">
        <v>1620</v>
      </c>
      <c r="V12" s="134">
        <v>534</v>
      </c>
      <c r="W12" s="134">
        <v>1349</v>
      </c>
      <c r="X12" s="134">
        <v>4370</v>
      </c>
      <c r="Y12" s="134">
        <v>910</v>
      </c>
    </row>
    <row r="13" spans="1:26" s="11" customFormat="1" ht="30" hidden="1" customHeight="1" x14ac:dyDescent="0.2">
      <c r="A13" s="12" t="s">
        <v>32</v>
      </c>
      <c r="B13" s="14">
        <f>B12/B8</f>
        <v>0.37761010349627777</v>
      </c>
      <c r="C13" s="14">
        <f>C12/C8</f>
        <v>0.50410618531273699</v>
      </c>
      <c r="D13" s="14">
        <f t="shared" si="0"/>
        <v>1.3349912532668928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6" s="11" customFormat="1" ht="30" hidden="1" customHeight="1" x14ac:dyDescent="0.2">
      <c r="A14" s="17" t="s">
        <v>33</v>
      </c>
      <c r="B14" s="7">
        <v>6395</v>
      </c>
      <c r="C14" s="22">
        <f t="shared" ref="C14:C19" si="3">SUM(E14:Y14)</f>
        <v>4491</v>
      </c>
      <c r="D14" s="14">
        <f t="shared" si="0"/>
        <v>0.70226739640344016</v>
      </c>
      <c r="E14" s="9">
        <v>75</v>
      </c>
      <c r="F14" s="9">
        <v>186</v>
      </c>
      <c r="G14" s="9">
        <v>2030</v>
      </c>
      <c r="H14" s="9"/>
      <c r="I14" s="9"/>
      <c r="J14" s="9">
        <v>120</v>
      </c>
      <c r="K14" s="9"/>
      <c r="L14" s="9"/>
      <c r="M14" s="9">
        <v>420</v>
      </c>
      <c r="N14" s="9">
        <v>20</v>
      </c>
      <c r="O14" s="9">
        <v>120</v>
      </c>
      <c r="P14" s="9">
        <v>665</v>
      </c>
      <c r="Q14" s="9"/>
      <c r="R14" s="9">
        <v>100</v>
      </c>
      <c r="S14" s="9"/>
      <c r="T14" s="9"/>
      <c r="U14" s="9">
        <v>190</v>
      </c>
      <c r="V14" s="9">
        <v>25</v>
      </c>
      <c r="W14" s="9"/>
      <c r="X14" s="9">
        <v>540</v>
      </c>
      <c r="Y14" s="9"/>
    </row>
    <row r="15" spans="1:26" s="11" customFormat="1" ht="30" hidden="1" customHeight="1" x14ac:dyDescent="0.2">
      <c r="A15" s="10" t="s">
        <v>34</v>
      </c>
      <c r="B15" s="7">
        <v>20000.3</v>
      </c>
      <c r="C15" s="22">
        <f t="shared" si="3"/>
        <v>19999.399999999998</v>
      </c>
      <c r="D15" s="14">
        <f t="shared" si="0"/>
        <v>0.99995500067498977</v>
      </c>
      <c r="E15" s="9">
        <v>1214</v>
      </c>
      <c r="F15" s="9">
        <v>599</v>
      </c>
      <c r="G15" s="9">
        <v>1456</v>
      </c>
      <c r="H15" s="9">
        <v>1166.4000000000001</v>
      </c>
      <c r="I15" s="9">
        <v>648</v>
      </c>
      <c r="J15" s="9">
        <v>1046</v>
      </c>
      <c r="K15" s="9">
        <v>965.7</v>
      </c>
      <c r="L15" s="9">
        <v>1272</v>
      </c>
      <c r="M15" s="9">
        <v>779.2</v>
      </c>
      <c r="N15" s="9">
        <v>418</v>
      </c>
      <c r="O15" s="9">
        <v>542</v>
      </c>
      <c r="P15" s="9">
        <v>1129</v>
      </c>
      <c r="Q15" s="9">
        <v>1318</v>
      </c>
      <c r="R15" s="9">
        <v>1036</v>
      </c>
      <c r="S15" s="9">
        <v>1268.5</v>
      </c>
      <c r="T15" s="9">
        <v>857</v>
      </c>
      <c r="U15" s="9">
        <v>661</v>
      </c>
      <c r="V15" s="9">
        <v>187.6</v>
      </c>
      <c r="W15" s="9">
        <v>1099</v>
      </c>
      <c r="X15" s="9">
        <v>1550</v>
      </c>
      <c r="Y15" s="9">
        <v>787</v>
      </c>
    </row>
    <row r="16" spans="1:26" s="2" customFormat="1" ht="30" hidden="1" customHeight="1" x14ac:dyDescent="0.25">
      <c r="A16" s="10" t="s">
        <v>35</v>
      </c>
      <c r="B16" s="18">
        <v>11053</v>
      </c>
      <c r="C16" s="22">
        <f t="shared" si="3"/>
        <v>11553.500000000002</v>
      </c>
      <c r="D16" s="14">
        <f t="shared" si="0"/>
        <v>1.0452818239392021</v>
      </c>
      <c r="E16" s="113">
        <v>268.39999999999998</v>
      </c>
      <c r="F16" s="113">
        <v>181.8</v>
      </c>
      <c r="G16" s="113">
        <v>597.6</v>
      </c>
      <c r="H16" s="113">
        <v>1396.4</v>
      </c>
      <c r="I16" s="113">
        <v>363.2</v>
      </c>
      <c r="J16" s="113">
        <v>496.3</v>
      </c>
      <c r="K16" s="113">
        <v>781</v>
      </c>
      <c r="L16" s="113">
        <v>850.5</v>
      </c>
      <c r="M16" s="113">
        <v>782.1</v>
      </c>
      <c r="N16" s="113">
        <v>210</v>
      </c>
      <c r="O16" s="113">
        <v>484.8</v>
      </c>
      <c r="P16" s="113">
        <v>248.3</v>
      </c>
      <c r="Q16" s="113">
        <v>516.20000000000005</v>
      </c>
      <c r="R16" s="113">
        <v>356</v>
      </c>
      <c r="S16" s="113">
        <v>868</v>
      </c>
      <c r="T16" s="113">
        <v>561.20000000000005</v>
      </c>
      <c r="U16" s="113">
        <v>219.8</v>
      </c>
      <c r="V16" s="113">
        <v>145.1</v>
      </c>
      <c r="W16" s="113">
        <v>605.70000000000005</v>
      </c>
      <c r="X16" s="113">
        <v>1368.7</v>
      </c>
      <c r="Y16" s="113">
        <v>252.4</v>
      </c>
      <c r="Z16" s="19"/>
    </row>
    <row r="17" spans="1:26" s="2" customFormat="1" ht="30" hidden="1" customHeight="1" x14ac:dyDescent="0.25">
      <c r="A17" s="17" t="s">
        <v>36</v>
      </c>
      <c r="B17" s="14">
        <f>B16/B15</f>
        <v>0.5526417103743444</v>
      </c>
      <c r="C17" s="22">
        <f t="shared" si="3"/>
        <v>12.044296902083078</v>
      </c>
      <c r="D17" s="14">
        <f t="shared" si="0"/>
        <v>21.794042461841325</v>
      </c>
      <c r="E17" s="15">
        <f t="shared" ref="E17:W17" si="4">E16/E15</f>
        <v>0.22108731466227347</v>
      </c>
      <c r="F17" s="15">
        <f t="shared" si="4"/>
        <v>0.30350584307178635</v>
      </c>
      <c r="G17" s="15">
        <f t="shared" si="4"/>
        <v>0.41043956043956048</v>
      </c>
      <c r="H17" s="15">
        <f t="shared" si="4"/>
        <v>1.19718792866941</v>
      </c>
      <c r="I17" s="15">
        <f t="shared" si="4"/>
        <v>0.56049382716049378</v>
      </c>
      <c r="J17" s="15">
        <f t="shared" si="4"/>
        <v>0.47447418738049713</v>
      </c>
      <c r="K17" s="15">
        <f t="shared" si="4"/>
        <v>0.8087397742570156</v>
      </c>
      <c r="L17" s="15">
        <f t="shared" si="4"/>
        <v>0.66863207547169812</v>
      </c>
      <c r="M17" s="15">
        <f t="shared" si="4"/>
        <v>1.0037217659137576</v>
      </c>
      <c r="N17" s="15">
        <f t="shared" si="4"/>
        <v>0.50239234449760761</v>
      </c>
      <c r="O17" s="15">
        <f t="shared" si="4"/>
        <v>0.89446494464944648</v>
      </c>
      <c r="P17" s="15">
        <f t="shared" si="4"/>
        <v>0.21992914083259524</v>
      </c>
      <c r="Q17" s="15">
        <f t="shared" si="4"/>
        <v>0.39165402124430959</v>
      </c>
      <c r="R17" s="15">
        <f t="shared" si="4"/>
        <v>0.34362934362934361</v>
      </c>
      <c r="S17" s="15">
        <f t="shared" si="4"/>
        <v>0.68427276310603069</v>
      </c>
      <c r="T17" s="15">
        <f t="shared" si="4"/>
        <v>0.65484247374562432</v>
      </c>
      <c r="U17" s="15">
        <f t="shared" si="4"/>
        <v>0.33252647503782151</v>
      </c>
      <c r="V17" s="15">
        <f t="shared" si="4"/>
        <v>0.77345415778251603</v>
      </c>
      <c r="W17" s="15">
        <f t="shared" si="4"/>
        <v>0.55113739763421299</v>
      </c>
      <c r="X17" s="15">
        <v>0.72699999999999998</v>
      </c>
      <c r="Y17" s="15">
        <f>Y16/Y15</f>
        <v>0.32071156289707753</v>
      </c>
      <c r="Z17" s="20"/>
    </row>
    <row r="18" spans="1:26" s="2" customFormat="1" ht="30" hidden="1" customHeight="1" x14ac:dyDescent="0.25">
      <c r="A18" s="10" t="s">
        <v>37</v>
      </c>
      <c r="B18" s="14">
        <v>0.86799999999999999</v>
      </c>
      <c r="C18" s="22">
        <f t="shared" si="3"/>
        <v>18.514999999999997</v>
      </c>
      <c r="D18" s="14">
        <f t="shared" si="0"/>
        <v>21.33064516129032</v>
      </c>
      <c r="E18" s="15">
        <v>0.46400000000000002</v>
      </c>
      <c r="F18" s="15">
        <v>0.46700000000000003</v>
      </c>
      <c r="G18" s="15">
        <v>0.84199999999999997</v>
      </c>
      <c r="H18" s="15">
        <v>0.81100000000000005</v>
      </c>
      <c r="I18" s="15">
        <v>1.038</v>
      </c>
      <c r="J18" s="15">
        <v>1.083</v>
      </c>
      <c r="K18" s="15">
        <v>2.1429999999999998</v>
      </c>
      <c r="L18" s="15">
        <v>1.0509999999999999</v>
      </c>
      <c r="M18" s="15">
        <v>0.63500000000000001</v>
      </c>
      <c r="N18" s="15">
        <v>1.077</v>
      </c>
      <c r="O18" s="15">
        <v>0.67700000000000005</v>
      </c>
      <c r="P18" s="15">
        <v>0.59299999999999997</v>
      </c>
      <c r="Q18" s="15">
        <v>0.6</v>
      </c>
      <c r="R18" s="15">
        <v>0.85699999999999998</v>
      </c>
      <c r="S18" s="15">
        <v>0.88300000000000001</v>
      </c>
      <c r="T18" s="15">
        <v>0.30599999999999999</v>
      </c>
      <c r="U18" s="15">
        <v>0.8</v>
      </c>
      <c r="V18" s="15">
        <v>0.69299999999999995</v>
      </c>
      <c r="W18" s="15">
        <v>0.75</v>
      </c>
      <c r="X18" s="15">
        <v>1.319</v>
      </c>
      <c r="Y18" s="15">
        <v>1.4259999999999999</v>
      </c>
      <c r="Z18" s="20"/>
    </row>
    <row r="19" spans="1:26" s="2" customFormat="1" ht="30" hidden="1" customHeight="1" x14ac:dyDescent="0.25">
      <c r="A19" s="10" t="s">
        <v>38</v>
      </c>
      <c r="B19" s="14">
        <v>0.65500000000000003</v>
      </c>
      <c r="C19" s="22">
        <f t="shared" si="3"/>
        <v>16.073999999999998</v>
      </c>
      <c r="D19" s="14">
        <f t="shared" si="0"/>
        <v>24.54045801526717</v>
      </c>
      <c r="E19" s="15">
        <v>0.95099999999999996</v>
      </c>
      <c r="F19" s="15">
        <v>0.26700000000000002</v>
      </c>
      <c r="G19" s="15">
        <v>1.1719999999999999</v>
      </c>
      <c r="H19" s="15">
        <v>0.52600000000000002</v>
      </c>
      <c r="I19" s="15">
        <v>0.625</v>
      </c>
      <c r="J19" s="15">
        <v>1.1180000000000001</v>
      </c>
      <c r="K19" s="15">
        <v>3.464</v>
      </c>
      <c r="L19" s="15">
        <v>0.377</v>
      </c>
      <c r="M19" s="15">
        <v>0.4</v>
      </c>
      <c r="N19" s="15">
        <v>1.548</v>
      </c>
      <c r="O19" s="15">
        <v>0.63300000000000001</v>
      </c>
      <c r="P19" s="15">
        <v>5.6000000000000001E-2</v>
      </c>
      <c r="Q19" s="15">
        <v>0.42199999999999999</v>
      </c>
      <c r="R19" s="15">
        <v>8.6999999999999994E-2</v>
      </c>
      <c r="S19" s="15">
        <v>0.97899999999999998</v>
      </c>
      <c r="T19" s="15">
        <v>0.313</v>
      </c>
      <c r="U19" s="15">
        <v>0</v>
      </c>
      <c r="V19" s="15">
        <v>1.6830000000000001</v>
      </c>
      <c r="W19" s="15">
        <v>0.752</v>
      </c>
      <c r="X19" s="15">
        <v>0.54900000000000004</v>
      </c>
      <c r="Y19" s="15">
        <v>0.152</v>
      </c>
      <c r="Z19" s="20"/>
    </row>
    <row r="20" spans="1:26" s="11" customFormat="1" ht="30" hidden="1" customHeight="1" x14ac:dyDescent="0.2">
      <c r="A20" s="21" t="s">
        <v>39</v>
      </c>
      <c r="B20" s="22">
        <v>89898</v>
      </c>
      <c r="C20" s="22">
        <f>SUM(E20:Y20)</f>
        <v>81785.5</v>
      </c>
      <c r="D20" s="14">
        <f t="shared" si="0"/>
        <v>0.90975883779394429</v>
      </c>
      <c r="E20" s="88">
        <v>7600</v>
      </c>
      <c r="F20" s="88">
        <v>1982</v>
      </c>
      <c r="G20" s="88">
        <v>4437</v>
      </c>
      <c r="H20" s="88">
        <v>4816</v>
      </c>
      <c r="I20" s="88">
        <v>3156</v>
      </c>
      <c r="J20" s="88">
        <v>5900</v>
      </c>
      <c r="K20" s="88">
        <v>2436</v>
      </c>
      <c r="L20" s="88">
        <v>2915</v>
      </c>
      <c r="M20" s="88">
        <v>4229</v>
      </c>
      <c r="N20" s="88">
        <v>1458.5</v>
      </c>
      <c r="O20" s="88">
        <v>2125</v>
      </c>
      <c r="P20" s="88">
        <v>5235</v>
      </c>
      <c r="Q20" s="88">
        <v>3645</v>
      </c>
      <c r="R20" s="88">
        <v>5112</v>
      </c>
      <c r="S20" s="88">
        <v>6843</v>
      </c>
      <c r="T20" s="88">
        <v>3550</v>
      </c>
      <c r="U20" s="88">
        <v>1693</v>
      </c>
      <c r="V20" s="88">
        <v>691</v>
      </c>
      <c r="W20" s="88">
        <v>6400</v>
      </c>
      <c r="X20" s="88">
        <v>5492</v>
      </c>
      <c r="Y20" s="88">
        <v>2070</v>
      </c>
    </row>
    <row r="21" spans="1:26" s="11" customFormat="1" ht="30" hidden="1" customHeight="1" x14ac:dyDescent="0.2">
      <c r="A21" s="23" t="s">
        <v>40</v>
      </c>
      <c r="B21" s="22">
        <v>0</v>
      </c>
      <c r="C21" s="22">
        <f>SUM(E21:Y21)</f>
        <v>0</v>
      </c>
      <c r="D21" s="14" t="e">
        <f t="shared" si="0"/>
        <v>#DIV/0!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6" s="11" customFormat="1" ht="30" hidden="1" customHeight="1" x14ac:dyDescent="0.2">
      <c r="A22" s="23" t="s">
        <v>41</v>
      </c>
      <c r="B22" s="8">
        <f>B21/B20</f>
        <v>0</v>
      </c>
      <c r="C22" s="8">
        <f>C21/C20</f>
        <v>0</v>
      </c>
      <c r="D22" s="14" t="e">
        <f t="shared" si="0"/>
        <v>#DIV/0!</v>
      </c>
      <c r="E22" s="87">
        <f t="shared" ref="E22:Y22" si="5">E21/E20</f>
        <v>0</v>
      </c>
      <c r="F22" s="87">
        <f t="shared" si="5"/>
        <v>0</v>
      </c>
      <c r="G22" s="87">
        <f t="shared" si="5"/>
        <v>0</v>
      </c>
      <c r="H22" s="87">
        <f t="shared" si="5"/>
        <v>0</v>
      </c>
      <c r="I22" s="87">
        <f t="shared" si="5"/>
        <v>0</v>
      </c>
      <c r="J22" s="87">
        <f t="shared" si="5"/>
        <v>0</v>
      </c>
      <c r="K22" s="87">
        <f t="shared" si="5"/>
        <v>0</v>
      </c>
      <c r="L22" s="87">
        <f t="shared" si="5"/>
        <v>0</v>
      </c>
      <c r="M22" s="87">
        <f t="shared" si="5"/>
        <v>0</v>
      </c>
      <c r="N22" s="87">
        <f t="shared" si="5"/>
        <v>0</v>
      </c>
      <c r="O22" s="87">
        <f t="shared" si="5"/>
        <v>0</v>
      </c>
      <c r="P22" s="87">
        <f t="shared" si="5"/>
        <v>0</v>
      </c>
      <c r="Q22" s="87">
        <f t="shared" si="5"/>
        <v>0</v>
      </c>
      <c r="R22" s="87">
        <f t="shared" si="5"/>
        <v>0</v>
      </c>
      <c r="S22" s="87">
        <f t="shared" si="5"/>
        <v>0</v>
      </c>
      <c r="T22" s="87">
        <f t="shared" si="5"/>
        <v>0</v>
      </c>
      <c r="U22" s="87">
        <f t="shared" si="5"/>
        <v>0</v>
      </c>
      <c r="V22" s="87">
        <f t="shared" si="5"/>
        <v>0</v>
      </c>
      <c r="W22" s="87">
        <f t="shared" si="5"/>
        <v>0</v>
      </c>
      <c r="X22" s="87">
        <f t="shared" si="5"/>
        <v>0</v>
      </c>
      <c r="Y22" s="87">
        <f t="shared" si="5"/>
        <v>0</v>
      </c>
    </row>
    <row r="23" spans="1:26" s="11" customFormat="1" ht="30" hidden="1" customHeight="1" x14ac:dyDescent="0.2">
      <c r="A23" s="23" t="s">
        <v>42</v>
      </c>
      <c r="B23" s="22">
        <v>0</v>
      </c>
      <c r="C23" s="25">
        <f>SUM(E23:Y23)</f>
        <v>0</v>
      </c>
      <c r="D23" s="14" t="e">
        <f t="shared" si="0"/>
        <v>#DIV/0!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6" s="11" customFormat="1" ht="30" hidden="1" customHeight="1" x14ac:dyDescent="0.2">
      <c r="A24" s="23" t="s">
        <v>43</v>
      </c>
      <c r="B24" s="14" t="e">
        <f>B23/B21</f>
        <v>#DIV/0!</v>
      </c>
      <c r="C24" s="14" t="e">
        <f>C23/C21</f>
        <v>#DIV/0!</v>
      </c>
      <c r="D24" s="14" t="e">
        <f t="shared" si="0"/>
        <v>#DIV/0!</v>
      </c>
      <c r="E24" s="15" t="e">
        <f>E23/E21</f>
        <v>#DIV/0!</v>
      </c>
      <c r="F24" s="15" t="e">
        <f t="shared" ref="F24:Y24" si="6">F23/F21</f>
        <v>#DIV/0!</v>
      </c>
      <c r="G24" s="15" t="e">
        <f t="shared" si="6"/>
        <v>#DIV/0!</v>
      </c>
      <c r="H24" s="15" t="e">
        <f t="shared" si="6"/>
        <v>#DIV/0!</v>
      </c>
      <c r="I24" s="15" t="e">
        <f t="shared" si="6"/>
        <v>#DIV/0!</v>
      </c>
      <c r="J24" s="15" t="e">
        <f t="shared" si="6"/>
        <v>#DIV/0!</v>
      </c>
      <c r="K24" s="15" t="e">
        <f t="shared" si="6"/>
        <v>#DIV/0!</v>
      </c>
      <c r="L24" s="15" t="e">
        <f t="shared" si="6"/>
        <v>#DIV/0!</v>
      </c>
      <c r="M24" s="15" t="e">
        <f t="shared" si="6"/>
        <v>#DIV/0!</v>
      </c>
      <c r="N24" s="15" t="e">
        <f t="shared" si="6"/>
        <v>#DIV/0!</v>
      </c>
      <c r="O24" s="15" t="e">
        <f t="shared" si="6"/>
        <v>#DIV/0!</v>
      </c>
      <c r="P24" s="15" t="e">
        <f t="shared" si="6"/>
        <v>#DIV/0!</v>
      </c>
      <c r="Q24" s="15" t="e">
        <f t="shared" si="6"/>
        <v>#DIV/0!</v>
      </c>
      <c r="R24" s="15" t="e">
        <f t="shared" si="6"/>
        <v>#DIV/0!</v>
      </c>
      <c r="S24" s="15" t="e">
        <f t="shared" si="6"/>
        <v>#DIV/0!</v>
      </c>
      <c r="T24" s="15" t="e">
        <f t="shared" si="6"/>
        <v>#DIV/0!</v>
      </c>
      <c r="U24" s="15" t="e">
        <f t="shared" si="6"/>
        <v>#DIV/0!</v>
      </c>
      <c r="V24" s="15" t="e">
        <f t="shared" si="6"/>
        <v>#DIV/0!</v>
      </c>
      <c r="W24" s="15" t="e">
        <f t="shared" si="6"/>
        <v>#DIV/0!</v>
      </c>
      <c r="X24" s="15" t="e">
        <f t="shared" si="6"/>
        <v>#DIV/0!</v>
      </c>
      <c r="Y24" s="15" t="e">
        <f t="shared" si="6"/>
        <v>#DIV/0!</v>
      </c>
    </row>
    <row r="25" spans="1:26" s="11" customFormat="1" ht="30" hidden="1" customHeight="1" x14ac:dyDescent="0.2">
      <c r="A25" s="12" t="s">
        <v>44</v>
      </c>
      <c r="B25" s="22">
        <v>60786</v>
      </c>
      <c r="C25" s="22">
        <f>SUM(E25:Y25)</f>
        <v>79751</v>
      </c>
      <c r="D25" s="14">
        <f t="shared" si="0"/>
        <v>1.3119961833316882</v>
      </c>
      <c r="E25" s="24">
        <v>7600</v>
      </c>
      <c r="F25" s="24">
        <v>1982</v>
      </c>
      <c r="G25" s="24">
        <v>4437</v>
      </c>
      <c r="H25" s="24">
        <v>4223</v>
      </c>
      <c r="I25" s="24">
        <v>2946</v>
      </c>
      <c r="J25" s="24">
        <v>5900</v>
      </c>
      <c r="K25" s="24">
        <v>2426</v>
      </c>
      <c r="L25" s="24">
        <v>2915</v>
      </c>
      <c r="M25" s="24">
        <v>4010</v>
      </c>
      <c r="N25" s="24">
        <v>1459</v>
      </c>
      <c r="O25" s="24">
        <v>1807</v>
      </c>
      <c r="P25" s="24">
        <v>5069</v>
      </c>
      <c r="Q25" s="24">
        <v>3126</v>
      </c>
      <c r="R25" s="24">
        <v>5112</v>
      </c>
      <c r="S25" s="24">
        <v>6843</v>
      </c>
      <c r="T25" s="24">
        <v>3550</v>
      </c>
      <c r="U25" s="24">
        <v>1693</v>
      </c>
      <c r="V25" s="24">
        <v>691</v>
      </c>
      <c r="W25" s="24">
        <v>6400</v>
      </c>
      <c r="X25" s="24">
        <v>5492</v>
      </c>
      <c r="Y25" s="24">
        <v>2070</v>
      </c>
    </row>
    <row r="26" spans="1:26" s="11" customFormat="1" ht="30" hidden="1" customHeight="1" x14ac:dyDescent="0.2">
      <c r="A26" s="17" t="s">
        <v>45</v>
      </c>
      <c r="B26" s="26">
        <f>B25/B20</f>
        <v>0.6761663218314089</v>
      </c>
      <c r="C26" s="26">
        <f>C25/C20</f>
        <v>0.97512395228983129</v>
      </c>
      <c r="D26" s="14">
        <f t="shared" si="0"/>
        <v>1.4421362330627325</v>
      </c>
      <c r="E26" s="27">
        <f t="shared" ref="E26:Y26" si="7">E25/E20</f>
        <v>1</v>
      </c>
      <c r="F26" s="27">
        <f t="shared" si="7"/>
        <v>1</v>
      </c>
      <c r="G26" s="27">
        <f t="shared" si="7"/>
        <v>1</v>
      </c>
      <c r="H26" s="27">
        <f t="shared" si="7"/>
        <v>0.87686877076411962</v>
      </c>
      <c r="I26" s="27">
        <f t="shared" si="7"/>
        <v>0.93346007604562742</v>
      </c>
      <c r="J26" s="27">
        <f t="shared" si="7"/>
        <v>1</v>
      </c>
      <c r="K26" s="27">
        <f t="shared" si="7"/>
        <v>0.99589490968801309</v>
      </c>
      <c r="L26" s="27">
        <f t="shared" si="7"/>
        <v>1</v>
      </c>
      <c r="M26" s="27">
        <f t="shared" si="7"/>
        <v>0.94821470796878693</v>
      </c>
      <c r="N26" s="27">
        <f t="shared" si="7"/>
        <v>1.0003428179636613</v>
      </c>
      <c r="O26" s="27">
        <f t="shared" si="7"/>
        <v>0.85035294117647053</v>
      </c>
      <c r="P26" s="27">
        <f t="shared" si="7"/>
        <v>0.96829035339063996</v>
      </c>
      <c r="Q26" s="27">
        <f t="shared" si="7"/>
        <v>0.85761316872427984</v>
      </c>
      <c r="R26" s="27">
        <f t="shared" si="7"/>
        <v>1</v>
      </c>
      <c r="S26" s="27">
        <f t="shared" si="7"/>
        <v>1</v>
      </c>
      <c r="T26" s="27">
        <f t="shared" si="7"/>
        <v>1</v>
      </c>
      <c r="U26" s="27">
        <f t="shared" si="7"/>
        <v>1</v>
      </c>
      <c r="V26" s="27">
        <f t="shared" si="7"/>
        <v>1</v>
      </c>
      <c r="W26" s="27">
        <f t="shared" si="7"/>
        <v>1</v>
      </c>
      <c r="X26" s="27">
        <f t="shared" si="7"/>
        <v>1</v>
      </c>
      <c r="Y26" s="27">
        <f t="shared" si="7"/>
        <v>1</v>
      </c>
    </row>
    <row r="27" spans="1:26" s="86" customFormat="1" ht="30" hidden="1" customHeight="1" x14ac:dyDescent="0.2">
      <c r="A27" s="84" t="s">
        <v>184</v>
      </c>
      <c r="B27" s="85">
        <v>10</v>
      </c>
      <c r="C27" s="22">
        <f t="shared" ref="C27:C33" si="8">SUM(E27:Y27)</f>
        <v>6</v>
      </c>
      <c r="D27" s="14">
        <f t="shared" si="0"/>
        <v>0.6</v>
      </c>
      <c r="E27" s="33"/>
      <c r="F27" s="33"/>
      <c r="G27" s="33"/>
      <c r="H27" s="33">
        <v>4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>
        <v>1</v>
      </c>
      <c r="T27" s="33"/>
      <c r="U27" s="33"/>
      <c r="V27" s="33"/>
      <c r="W27" s="33"/>
      <c r="X27" s="33">
        <v>1</v>
      </c>
      <c r="Y27" s="33"/>
    </row>
    <row r="28" spans="1:26" s="11" customFormat="1" ht="30" hidden="1" customHeight="1" x14ac:dyDescent="0.2">
      <c r="A28" s="23" t="s">
        <v>46</v>
      </c>
      <c r="B28" s="22">
        <v>33540</v>
      </c>
      <c r="C28" s="22">
        <f t="shared" si="8"/>
        <v>66395</v>
      </c>
      <c r="D28" s="14">
        <f t="shared" si="0"/>
        <v>1.979576624925462</v>
      </c>
      <c r="E28" s="24">
        <v>7600</v>
      </c>
      <c r="F28" s="24">
        <v>1430</v>
      </c>
      <c r="G28" s="24">
        <v>4437</v>
      </c>
      <c r="H28" s="24">
        <v>978</v>
      </c>
      <c r="I28" s="24">
        <v>2946</v>
      </c>
      <c r="J28" s="24">
        <v>5126</v>
      </c>
      <c r="K28" s="24">
        <v>2426</v>
      </c>
      <c r="L28" s="24">
        <v>2915</v>
      </c>
      <c r="M28" s="24">
        <v>478</v>
      </c>
      <c r="N28" s="24">
        <v>1459</v>
      </c>
      <c r="O28" s="24">
        <v>2000</v>
      </c>
      <c r="P28" s="24">
        <v>5069</v>
      </c>
      <c r="Q28" s="24">
        <v>3495</v>
      </c>
      <c r="R28" s="24"/>
      <c r="S28" s="24">
        <v>6843</v>
      </c>
      <c r="T28" s="24">
        <v>3550</v>
      </c>
      <c r="U28" s="24">
        <v>1000</v>
      </c>
      <c r="V28" s="24">
        <v>681</v>
      </c>
      <c r="W28" s="24">
        <v>6400</v>
      </c>
      <c r="X28" s="24">
        <v>5492</v>
      </c>
      <c r="Y28" s="24">
        <v>2070</v>
      </c>
    </row>
    <row r="29" spans="1:26" s="11" customFormat="1" ht="30" hidden="1" customHeight="1" x14ac:dyDescent="0.2">
      <c r="A29" s="17" t="s">
        <v>45</v>
      </c>
      <c r="B29" s="8">
        <f t="shared" ref="B29:Y29" si="9">B28/B20</f>
        <v>0.37308950143495961</v>
      </c>
      <c r="C29" s="22">
        <f t="shared" si="8"/>
        <v>17.280617213377816</v>
      </c>
      <c r="D29" s="14">
        <f t="shared" si="0"/>
        <v>46.317618552422154</v>
      </c>
      <c r="E29" s="87">
        <f t="shared" si="9"/>
        <v>1</v>
      </c>
      <c r="F29" s="87">
        <f t="shared" si="9"/>
        <v>0.72149344096871848</v>
      </c>
      <c r="G29" s="87">
        <f t="shared" si="9"/>
        <v>1</v>
      </c>
      <c r="H29" s="87">
        <f t="shared" si="9"/>
        <v>0.20307308970099669</v>
      </c>
      <c r="I29" s="87">
        <f t="shared" si="9"/>
        <v>0.93346007604562742</v>
      </c>
      <c r="J29" s="87">
        <f t="shared" si="9"/>
        <v>0.86881355932203386</v>
      </c>
      <c r="K29" s="87">
        <f t="shared" si="9"/>
        <v>0.99589490968801309</v>
      </c>
      <c r="L29" s="87">
        <f t="shared" si="9"/>
        <v>1</v>
      </c>
      <c r="M29" s="87">
        <f t="shared" si="9"/>
        <v>0.11302908489004493</v>
      </c>
      <c r="N29" s="87">
        <f t="shared" si="9"/>
        <v>1.0003428179636613</v>
      </c>
      <c r="O29" s="87">
        <f t="shared" si="9"/>
        <v>0.94117647058823528</v>
      </c>
      <c r="P29" s="87">
        <f t="shared" si="9"/>
        <v>0.96829035339063996</v>
      </c>
      <c r="Q29" s="87">
        <f t="shared" si="9"/>
        <v>0.95884773662551437</v>
      </c>
      <c r="R29" s="87">
        <f t="shared" si="9"/>
        <v>0</v>
      </c>
      <c r="S29" s="87">
        <f t="shared" si="9"/>
        <v>1</v>
      </c>
      <c r="T29" s="87">
        <f t="shared" si="9"/>
        <v>1</v>
      </c>
      <c r="U29" s="87">
        <f t="shared" si="9"/>
        <v>0.59066745422327227</v>
      </c>
      <c r="V29" s="87">
        <f t="shared" si="9"/>
        <v>0.98552821997105644</v>
      </c>
      <c r="W29" s="87">
        <f t="shared" si="9"/>
        <v>1</v>
      </c>
      <c r="X29" s="87">
        <f t="shared" si="9"/>
        <v>1</v>
      </c>
      <c r="Y29" s="87">
        <f t="shared" si="9"/>
        <v>1</v>
      </c>
    </row>
    <row r="30" spans="1:26" s="11" customFormat="1" ht="30" hidden="1" customHeight="1" x14ac:dyDescent="0.2">
      <c r="A30" s="10" t="s">
        <v>209</v>
      </c>
      <c r="B30" s="22">
        <v>102447</v>
      </c>
      <c r="C30" s="22">
        <f t="shared" si="8"/>
        <v>111691</v>
      </c>
      <c r="D30" s="14">
        <f t="shared" si="0"/>
        <v>1.0902320224115885</v>
      </c>
      <c r="E30" s="28">
        <v>1313</v>
      </c>
      <c r="F30" s="28">
        <v>2654</v>
      </c>
      <c r="G30" s="28">
        <v>12055</v>
      </c>
      <c r="H30" s="28">
        <v>7721</v>
      </c>
      <c r="I30" s="28">
        <v>7872</v>
      </c>
      <c r="J30" s="28">
        <v>5664</v>
      </c>
      <c r="K30" s="28">
        <v>3828</v>
      </c>
      <c r="L30" s="28">
        <v>4764</v>
      </c>
      <c r="M30" s="28">
        <v>3224</v>
      </c>
      <c r="N30" s="28">
        <v>4170</v>
      </c>
      <c r="O30" s="28">
        <v>4426</v>
      </c>
      <c r="P30" s="28">
        <v>5536</v>
      </c>
      <c r="Q30" s="28">
        <v>6072</v>
      </c>
      <c r="R30" s="28">
        <v>3878</v>
      </c>
      <c r="S30" s="28">
        <v>5992</v>
      </c>
      <c r="T30" s="28">
        <v>5365</v>
      </c>
      <c r="U30" s="28">
        <v>1827</v>
      </c>
      <c r="V30" s="28">
        <v>2003</v>
      </c>
      <c r="W30" s="28">
        <v>8497</v>
      </c>
      <c r="X30" s="28">
        <v>8348</v>
      </c>
      <c r="Y30" s="28">
        <v>6482</v>
      </c>
    </row>
    <row r="31" spans="1:26" s="11" customFormat="1" ht="30" hidden="1" customHeight="1" x14ac:dyDescent="0.2">
      <c r="A31" s="12" t="s">
        <v>47</v>
      </c>
      <c r="B31" s="22"/>
      <c r="C31" s="22">
        <f t="shared" si="8"/>
        <v>0</v>
      </c>
      <c r="D31" s="14" t="e">
        <f t="shared" si="0"/>
        <v>#DIV/0!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6" s="11" customFormat="1" ht="30" hidden="1" customHeight="1" x14ac:dyDescent="0.2">
      <c r="A32" s="17" t="s">
        <v>41</v>
      </c>
      <c r="B32" s="87">
        <f>B31/B30</f>
        <v>0</v>
      </c>
      <c r="C32" s="22">
        <f t="shared" si="8"/>
        <v>0</v>
      </c>
      <c r="D32" s="14" t="e">
        <f t="shared" si="0"/>
        <v>#DIV/0!</v>
      </c>
      <c r="E32" s="87">
        <f>E31/E30</f>
        <v>0</v>
      </c>
      <c r="F32" s="87">
        <f t="shared" ref="F32:Y32" si="10">F31/F30</f>
        <v>0</v>
      </c>
      <c r="G32" s="87">
        <f t="shared" si="10"/>
        <v>0</v>
      </c>
      <c r="H32" s="87">
        <f t="shared" si="10"/>
        <v>0</v>
      </c>
      <c r="I32" s="87">
        <f t="shared" si="10"/>
        <v>0</v>
      </c>
      <c r="J32" s="87">
        <f t="shared" si="10"/>
        <v>0</v>
      </c>
      <c r="K32" s="87">
        <f t="shared" si="10"/>
        <v>0</v>
      </c>
      <c r="L32" s="87">
        <f t="shared" si="10"/>
        <v>0</v>
      </c>
      <c r="M32" s="87">
        <f t="shared" si="10"/>
        <v>0</v>
      </c>
      <c r="N32" s="87">
        <f t="shared" si="10"/>
        <v>0</v>
      </c>
      <c r="O32" s="87">
        <f t="shared" si="10"/>
        <v>0</v>
      </c>
      <c r="P32" s="87">
        <f>P31/Q30</f>
        <v>0</v>
      </c>
      <c r="Q32" s="87">
        <f>Q31/R30</f>
        <v>0</v>
      </c>
      <c r="R32" s="87">
        <f>R31/S30</f>
        <v>0</v>
      </c>
      <c r="S32" s="87">
        <f>S31/T30</f>
        <v>0</v>
      </c>
      <c r="T32" s="87">
        <f t="shared" si="10"/>
        <v>0</v>
      </c>
      <c r="U32" s="87">
        <f t="shared" si="10"/>
        <v>0</v>
      </c>
      <c r="V32" s="87">
        <f t="shared" si="10"/>
        <v>0</v>
      </c>
      <c r="W32" s="87">
        <f t="shared" si="10"/>
        <v>0</v>
      </c>
      <c r="X32" s="87">
        <f t="shared" si="10"/>
        <v>0</v>
      </c>
      <c r="Y32" s="87">
        <f t="shared" si="10"/>
        <v>0</v>
      </c>
    </row>
    <row r="33" spans="1:29" s="11" customFormat="1" ht="30" hidden="1" customHeight="1" x14ac:dyDescent="0.2">
      <c r="A33" s="12" t="s">
        <v>48</v>
      </c>
      <c r="B33" s="22">
        <v>21042</v>
      </c>
      <c r="C33" s="22">
        <f t="shared" si="8"/>
        <v>39441</v>
      </c>
      <c r="D33" s="14">
        <f t="shared" si="0"/>
        <v>1.8743940690048475</v>
      </c>
      <c r="E33" s="24">
        <v>300</v>
      </c>
      <c r="F33" s="24">
        <v>550</v>
      </c>
      <c r="G33" s="24">
        <v>8920</v>
      </c>
      <c r="H33" s="24">
        <v>1026</v>
      </c>
      <c r="I33" s="24">
        <v>720</v>
      </c>
      <c r="J33" s="24">
        <v>3300</v>
      </c>
      <c r="K33" s="24">
        <v>1986</v>
      </c>
      <c r="L33" s="24">
        <v>3921</v>
      </c>
      <c r="M33" s="24">
        <v>535</v>
      </c>
      <c r="N33" s="24">
        <v>1186</v>
      </c>
      <c r="O33" s="24">
        <v>961</v>
      </c>
      <c r="P33" s="24">
        <v>1328</v>
      </c>
      <c r="Q33" s="24"/>
      <c r="R33" s="24">
        <v>559</v>
      </c>
      <c r="S33" s="24">
        <v>2210</v>
      </c>
      <c r="T33" s="24">
        <v>4214</v>
      </c>
      <c r="U33" s="24">
        <v>1000</v>
      </c>
      <c r="V33" s="24">
        <v>481</v>
      </c>
      <c r="W33" s="24">
        <v>843</v>
      </c>
      <c r="X33" s="24">
        <v>4631</v>
      </c>
      <c r="Y33" s="24">
        <v>770</v>
      </c>
    </row>
    <row r="34" spans="1:29" s="11" customFormat="1" ht="30" hidden="1" customHeight="1" x14ac:dyDescent="0.2">
      <c r="A34" s="12" t="s">
        <v>45</v>
      </c>
      <c r="B34" s="26"/>
      <c r="C34" s="26">
        <f t="shared" ref="C34:Y34" si="11">C33/C30</f>
        <v>0.35312603522217545</v>
      </c>
      <c r="D34" s="14" t="e">
        <f t="shared" si="0"/>
        <v>#DIV/0!</v>
      </c>
      <c r="E34" s="27">
        <f t="shared" si="11"/>
        <v>0.22848438690022849</v>
      </c>
      <c r="F34" s="27">
        <f t="shared" si="11"/>
        <v>0.20723436322532027</v>
      </c>
      <c r="G34" s="27">
        <f t="shared" si="11"/>
        <v>0.7399419328079635</v>
      </c>
      <c r="H34" s="27">
        <f t="shared" si="11"/>
        <v>0.13288434140655356</v>
      </c>
      <c r="I34" s="27">
        <f t="shared" si="11"/>
        <v>9.1463414634146339E-2</v>
      </c>
      <c r="J34" s="27">
        <f t="shared" si="11"/>
        <v>0.5826271186440678</v>
      </c>
      <c r="K34" s="27">
        <f t="shared" si="11"/>
        <v>0.51880877742946707</v>
      </c>
      <c r="L34" s="27">
        <f t="shared" si="11"/>
        <v>0.82304785894206545</v>
      </c>
      <c r="M34" s="27">
        <f t="shared" si="11"/>
        <v>0.16594292803970223</v>
      </c>
      <c r="N34" s="27">
        <f t="shared" si="11"/>
        <v>0.28441247002398079</v>
      </c>
      <c r="O34" s="27">
        <f t="shared" si="11"/>
        <v>0.21712607320379576</v>
      </c>
      <c r="P34" s="27">
        <f>P33/Q30</f>
        <v>0.21870882740447958</v>
      </c>
      <c r="Q34" s="27">
        <f>Q33/R30</f>
        <v>0</v>
      </c>
      <c r="R34" s="27">
        <f>R33/S30</f>
        <v>9.3291054739652865E-2</v>
      </c>
      <c r="S34" s="27">
        <f>S33/T30</f>
        <v>0.41192917054986022</v>
      </c>
      <c r="T34" s="27">
        <f t="shared" si="11"/>
        <v>0.78546132339235786</v>
      </c>
      <c r="U34" s="27">
        <f t="shared" si="11"/>
        <v>0.54734537493158186</v>
      </c>
      <c r="V34" s="27">
        <f t="shared" si="11"/>
        <v>0.2401397903145282</v>
      </c>
      <c r="W34" s="27">
        <f t="shared" si="11"/>
        <v>9.921148640696717E-2</v>
      </c>
      <c r="X34" s="27">
        <f t="shared" si="11"/>
        <v>0.55474365117393387</v>
      </c>
      <c r="Y34" s="27">
        <f t="shared" si="11"/>
        <v>0.11879049676025918</v>
      </c>
    </row>
    <row r="35" spans="1:29" s="11" customFormat="1" ht="30" hidden="1" customHeight="1" x14ac:dyDescent="0.2">
      <c r="A35" s="23" t="s">
        <v>49</v>
      </c>
      <c r="B35" s="22">
        <v>45523</v>
      </c>
      <c r="C35" s="22">
        <f>SUM(E35:Y35)</f>
        <v>78690.3</v>
      </c>
      <c r="D35" s="14">
        <f t="shared" si="0"/>
        <v>1.7285833534696748</v>
      </c>
      <c r="E35" s="24">
        <v>450</v>
      </c>
      <c r="F35" s="24">
        <v>1896</v>
      </c>
      <c r="G35" s="24">
        <v>10210</v>
      </c>
      <c r="H35" s="24">
        <v>3146</v>
      </c>
      <c r="I35" s="24">
        <v>2120</v>
      </c>
      <c r="J35" s="24">
        <v>4568</v>
      </c>
      <c r="K35" s="24">
        <v>3344</v>
      </c>
      <c r="L35" s="24">
        <v>3921</v>
      </c>
      <c r="M35" s="24">
        <v>1208</v>
      </c>
      <c r="N35" s="24">
        <v>3133</v>
      </c>
      <c r="O35" s="24">
        <v>3136</v>
      </c>
      <c r="P35" s="24">
        <v>3763</v>
      </c>
      <c r="Q35" s="24">
        <v>4408</v>
      </c>
      <c r="R35" s="24">
        <v>3137.3</v>
      </c>
      <c r="S35" s="24">
        <v>3571</v>
      </c>
      <c r="T35" s="24">
        <v>4214</v>
      </c>
      <c r="U35" s="24">
        <v>1080</v>
      </c>
      <c r="V35" s="24">
        <v>531</v>
      </c>
      <c r="W35" s="24">
        <v>6149</v>
      </c>
      <c r="X35" s="24">
        <v>8305</v>
      </c>
      <c r="Y35" s="24">
        <v>6400</v>
      </c>
    </row>
    <row r="36" spans="1:29" s="11" customFormat="1" ht="30" hidden="1" customHeight="1" x14ac:dyDescent="0.2">
      <c r="A36" s="17" t="s">
        <v>45</v>
      </c>
      <c r="B36" s="8"/>
      <c r="C36" s="8">
        <f t="shared" ref="C36:Y36" si="12">C35/C30</f>
        <v>0.70453572803538334</v>
      </c>
      <c r="D36" s="14" t="e">
        <f t="shared" si="0"/>
        <v>#DIV/0!</v>
      </c>
      <c r="E36" s="87">
        <f t="shared" si="12"/>
        <v>0.3427265803503427</v>
      </c>
      <c r="F36" s="87">
        <f t="shared" si="12"/>
        <v>0.71439336850037682</v>
      </c>
      <c r="G36" s="87">
        <f t="shared" si="12"/>
        <v>0.84695147241808377</v>
      </c>
      <c r="H36" s="87">
        <f t="shared" si="12"/>
        <v>0.40746017355264863</v>
      </c>
      <c r="I36" s="87">
        <f t="shared" si="12"/>
        <v>0.26930894308943087</v>
      </c>
      <c r="J36" s="87">
        <f t="shared" si="12"/>
        <v>0.80649717514124297</v>
      </c>
      <c r="K36" s="87">
        <f t="shared" si="12"/>
        <v>0.87356321839080464</v>
      </c>
      <c r="L36" s="87">
        <f t="shared" si="12"/>
        <v>0.82304785894206545</v>
      </c>
      <c r="M36" s="87">
        <f t="shared" si="12"/>
        <v>0.37468982630272951</v>
      </c>
      <c r="N36" s="87">
        <f t="shared" si="12"/>
        <v>0.75131894484412465</v>
      </c>
      <c r="O36" s="87">
        <f t="shared" si="12"/>
        <v>0.70854044283777673</v>
      </c>
      <c r="P36" s="87">
        <f>P35/Q30</f>
        <v>0.61972990777338599</v>
      </c>
      <c r="Q36" s="87">
        <f>Q35/R30</f>
        <v>1.1366683857658586</v>
      </c>
      <c r="R36" s="87">
        <f>R35/S30</f>
        <v>0.5235814419225634</v>
      </c>
      <c r="S36" s="87">
        <f>S35/T30</f>
        <v>0.66561043802423114</v>
      </c>
      <c r="T36" s="87">
        <f t="shared" si="12"/>
        <v>0.78546132339235786</v>
      </c>
      <c r="U36" s="87">
        <f t="shared" si="12"/>
        <v>0.59113300492610843</v>
      </c>
      <c r="V36" s="87">
        <f t="shared" si="12"/>
        <v>0.26510234648027958</v>
      </c>
      <c r="W36" s="87">
        <f t="shared" si="12"/>
        <v>0.72366717665058256</v>
      </c>
      <c r="X36" s="87">
        <f t="shared" si="12"/>
        <v>0.99484906564446574</v>
      </c>
      <c r="Y36" s="87">
        <f t="shared" si="12"/>
        <v>0.9873495834618945</v>
      </c>
      <c r="Z36" s="87"/>
      <c r="AA36" s="87"/>
      <c r="AB36" s="87"/>
      <c r="AC36" s="87"/>
    </row>
    <row r="37" spans="1:29" s="11" customFormat="1" ht="30" hidden="1" customHeight="1" x14ac:dyDescent="0.2">
      <c r="A37" s="21" t="s">
        <v>50</v>
      </c>
      <c r="B37" s="22"/>
      <c r="C37" s="25">
        <f>SUM(E37:Y37)</f>
        <v>0</v>
      </c>
      <c r="D37" s="14" t="e">
        <f t="shared" si="0"/>
        <v>#DIV/0!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spans="1:29" s="11" customFormat="1" ht="30" hidden="1" customHeight="1" x14ac:dyDescent="0.2">
      <c r="A38" s="23" t="s">
        <v>51</v>
      </c>
      <c r="B38" s="22">
        <v>80699</v>
      </c>
      <c r="C38" s="22">
        <f>SUM(E38:Y38)</f>
        <v>189947.5</v>
      </c>
      <c r="D38" s="14">
        <f t="shared" si="0"/>
        <v>2.3537776180621819</v>
      </c>
      <c r="E38" s="24">
        <v>9500</v>
      </c>
      <c r="F38" s="24">
        <v>4900</v>
      </c>
      <c r="G38" s="24">
        <v>19010</v>
      </c>
      <c r="H38" s="24">
        <v>9294</v>
      </c>
      <c r="I38" s="24">
        <v>5275</v>
      </c>
      <c r="J38" s="24">
        <v>22000</v>
      </c>
      <c r="K38" s="24">
        <v>7845</v>
      </c>
      <c r="L38" s="24">
        <v>11072</v>
      </c>
      <c r="M38" s="24">
        <v>5772</v>
      </c>
      <c r="N38" s="24">
        <v>4335</v>
      </c>
      <c r="O38" s="24">
        <v>4627</v>
      </c>
      <c r="P38" s="24">
        <v>3815</v>
      </c>
      <c r="Q38" s="24">
        <v>12016</v>
      </c>
      <c r="R38" s="24">
        <v>7809.5</v>
      </c>
      <c r="S38" s="24">
        <v>11748</v>
      </c>
      <c r="T38" s="24">
        <v>4163</v>
      </c>
      <c r="U38" s="24">
        <v>9420</v>
      </c>
      <c r="V38" s="24">
        <v>2966</v>
      </c>
      <c r="W38" s="24">
        <v>4200</v>
      </c>
      <c r="X38" s="24">
        <v>24760</v>
      </c>
      <c r="Y38" s="24">
        <v>5420</v>
      </c>
    </row>
    <row r="39" spans="1:29" s="11" customFormat="1" ht="30" hidden="1" customHeight="1" x14ac:dyDescent="0.2">
      <c r="A39" s="17" t="s">
        <v>52</v>
      </c>
      <c r="B39" s="8"/>
      <c r="C39" s="8" t="e">
        <f>C38/C37</f>
        <v>#DIV/0!</v>
      </c>
      <c r="D39" s="14" t="e">
        <f t="shared" si="0"/>
        <v>#DIV/0!</v>
      </c>
      <c r="E39" s="87" t="e">
        <f>E38/E37</f>
        <v>#DIV/0!</v>
      </c>
      <c r="F39" s="87" t="e">
        <f t="shared" ref="F39:Y39" si="13">F38/F37</f>
        <v>#DIV/0!</v>
      </c>
      <c r="G39" s="87" t="e">
        <f t="shared" si="13"/>
        <v>#DIV/0!</v>
      </c>
      <c r="H39" s="87" t="e">
        <f t="shared" si="13"/>
        <v>#DIV/0!</v>
      </c>
      <c r="I39" s="87" t="e">
        <f t="shared" si="13"/>
        <v>#DIV/0!</v>
      </c>
      <c r="J39" s="87" t="e">
        <f t="shared" si="13"/>
        <v>#DIV/0!</v>
      </c>
      <c r="K39" s="87" t="e">
        <f t="shared" si="13"/>
        <v>#DIV/0!</v>
      </c>
      <c r="L39" s="87" t="e">
        <f t="shared" si="13"/>
        <v>#DIV/0!</v>
      </c>
      <c r="M39" s="87" t="e">
        <f t="shared" si="13"/>
        <v>#DIV/0!</v>
      </c>
      <c r="N39" s="87" t="e">
        <f t="shared" si="13"/>
        <v>#DIV/0!</v>
      </c>
      <c r="O39" s="87" t="e">
        <f t="shared" si="13"/>
        <v>#DIV/0!</v>
      </c>
      <c r="P39" s="87" t="e">
        <f t="shared" si="13"/>
        <v>#DIV/0!</v>
      </c>
      <c r="Q39" s="87" t="e">
        <f t="shared" si="13"/>
        <v>#DIV/0!</v>
      </c>
      <c r="R39" s="87" t="e">
        <f t="shared" si="13"/>
        <v>#DIV/0!</v>
      </c>
      <c r="S39" s="87" t="e">
        <f t="shared" si="13"/>
        <v>#DIV/0!</v>
      </c>
      <c r="T39" s="87" t="e">
        <f t="shared" si="13"/>
        <v>#DIV/0!</v>
      </c>
      <c r="U39" s="87" t="e">
        <f t="shared" si="13"/>
        <v>#DIV/0!</v>
      </c>
      <c r="V39" s="87" t="e">
        <f t="shared" si="13"/>
        <v>#DIV/0!</v>
      </c>
      <c r="W39" s="87" t="e">
        <f t="shared" si="13"/>
        <v>#DIV/0!</v>
      </c>
      <c r="X39" s="87" t="e">
        <f t="shared" si="13"/>
        <v>#DIV/0!</v>
      </c>
      <c r="Y39" s="87" t="e">
        <f t="shared" si="13"/>
        <v>#DIV/0!</v>
      </c>
    </row>
    <row r="40" spans="1:29" s="11" customFormat="1" ht="30" hidden="1" customHeight="1" x14ac:dyDescent="0.2">
      <c r="A40" s="70" t="s">
        <v>53</v>
      </c>
      <c r="B40" s="22">
        <v>36310</v>
      </c>
      <c r="C40" s="22">
        <f>SUM(E40:Y40)</f>
        <v>174978</v>
      </c>
      <c r="D40" s="14"/>
      <c r="E40" s="24">
        <v>15200</v>
      </c>
      <c r="F40" s="24">
        <v>4800</v>
      </c>
      <c r="G40" s="24">
        <v>18360</v>
      </c>
      <c r="H40" s="24"/>
      <c r="I40" s="24">
        <v>5900</v>
      </c>
      <c r="J40" s="24">
        <v>19800</v>
      </c>
      <c r="K40" s="24">
        <v>4454</v>
      </c>
      <c r="L40" s="24">
        <v>11072</v>
      </c>
      <c r="M40" s="24">
        <v>5931</v>
      </c>
      <c r="N40" s="24">
        <v>4265</v>
      </c>
      <c r="O40" s="24">
        <v>1701</v>
      </c>
      <c r="P40" s="24">
        <v>9060</v>
      </c>
      <c r="Q40" s="24">
        <v>11172</v>
      </c>
      <c r="R40" s="24">
        <v>8617</v>
      </c>
      <c r="S40" s="24">
        <v>8908</v>
      </c>
      <c r="T40" s="24">
        <v>928</v>
      </c>
      <c r="U40" s="24">
        <v>7520</v>
      </c>
      <c r="V40" s="24">
        <v>2943</v>
      </c>
      <c r="W40" s="24">
        <v>5974</v>
      </c>
      <c r="X40" s="24">
        <v>22953</v>
      </c>
      <c r="Y40" s="24">
        <v>5420</v>
      </c>
    </row>
    <row r="41" spans="1:29" s="128" customFormat="1" ht="30" hidden="1" customHeight="1" x14ac:dyDescent="0.25">
      <c r="A41" s="125" t="s">
        <v>158</v>
      </c>
      <c r="B41" s="126">
        <v>214000</v>
      </c>
      <c r="C41" s="126">
        <f>SUM(E41:Y41)</f>
        <v>222813.5</v>
      </c>
      <c r="D41" s="14">
        <f t="shared" si="0"/>
        <v>1.0411845794392522</v>
      </c>
      <c r="E41" s="9">
        <v>16100</v>
      </c>
      <c r="F41" s="136">
        <v>7260</v>
      </c>
      <c r="G41" s="136">
        <v>15601</v>
      </c>
      <c r="H41" s="136">
        <v>13502</v>
      </c>
      <c r="I41" s="136">
        <v>6156</v>
      </c>
      <c r="J41" s="136">
        <v>15698</v>
      </c>
      <c r="K41" s="136">
        <v>7757</v>
      </c>
      <c r="L41" s="136">
        <v>11282</v>
      </c>
      <c r="M41" s="136">
        <v>10636</v>
      </c>
      <c r="N41" s="136">
        <v>3724</v>
      </c>
      <c r="O41" s="136">
        <v>6680</v>
      </c>
      <c r="P41" s="136">
        <v>9900</v>
      </c>
      <c r="Q41" s="136">
        <v>13435</v>
      </c>
      <c r="R41" s="136">
        <v>12998</v>
      </c>
      <c r="S41" s="136">
        <v>11222</v>
      </c>
      <c r="T41" s="136">
        <v>9728</v>
      </c>
      <c r="U41" s="136">
        <v>9102</v>
      </c>
      <c r="V41" s="136">
        <v>4626.5</v>
      </c>
      <c r="W41" s="136">
        <v>8736</v>
      </c>
      <c r="X41" s="136">
        <v>18395</v>
      </c>
      <c r="Y41" s="136">
        <v>10275</v>
      </c>
      <c r="Z41" s="127"/>
    </row>
    <row r="42" spans="1:29" s="2" customFormat="1" ht="30" hidden="1" customHeight="1" x14ac:dyDescent="0.25">
      <c r="A42" s="29" t="s">
        <v>211</v>
      </c>
      <c r="B42" s="22">
        <v>218554</v>
      </c>
      <c r="C42" s="22">
        <f>SUM(E42:Y42)</f>
        <v>223108.45</v>
      </c>
      <c r="D42" s="14">
        <f>C42/B42</f>
        <v>1.0208390146142372</v>
      </c>
      <c r="E42" s="50">
        <v>16095</v>
      </c>
      <c r="F42" s="7">
        <v>7260</v>
      </c>
      <c r="G42" s="7">
        <v>15602</v>
      </c>
      <c r="H42" s="7">
        <v>13688</v>
      </c>
      <c r="I42" s="7">
        <v>6216</v>
      </c>
      <c r="J42" s="7">
        <v>15700</v>
      </c>
      <c r="K42" s="7">
        <v>7757</v>
      </c>
      <c r="L42" s="7">
        <v>11281.95</v>
      </c>
      <c r="M42" s="7">
        <v>10659</v>
      </c>
      <c r="N42" s="7">
        <v>3724</v>
      </c>
      <c r="O42" s="7">
        <v>6691</v>
      </c>
      <c r="P42" s="7">
        <v>9900</v>
      </c>
      <c r="Q42" s="7">
        <v>13452</v>
      </c>
      <c r="R42" s="7">
        <v>12998</v>
      </c>
      <c r="S42" s="7">
        <v>11222</v>
      </c>
      <c r="T42" s="7">
        <v>9728</v>
      </c>
      <c r="U42" s="7">
        <v>9102</v>
      </c>
      <c r="V42" s="7">
        <v>4626.5</v>
      </c>
      <c r="W42" s="7">
        <v>8736</v>
      </c>
      <c r="X42" s="7">
        <v>18395</v>
      </c>
      <c r="Y42" s="7">
        <v>10275</v>
      </c>
      <c r="Z42" s="19"/>
    </row>
    <row r="43" spans="1:29" s="2" customFormat="1" ht="30" hidden="1" customHeight="1" x14ac:dyDescent="0.25">
      <c r="A43" s="16" t="s">
        <v>183</v>
      </c>
      <c r="B43" s="22"/>
      <c r="C43" s="22">
        <f>SUM(E43:Y43)</f>
        <v>663</v>
      </c>
      <c r="D43" s="14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v>33</v>
      </c>
      <c r="P43" s="9"/>
      <c r="Q43" s="9">
        <v>110</v>
      </c>
      <c r="R43" s="9">
        <v>70</v>
      </c>
      <c r="S43" s="9"/>
      <c r="T43" s="9"/>
      <c r="U43" s="9"/>
      <c r="V43" s="9">
        <v>450</v>
      </c>
      <c r="W43" s="9"/>
      <c r="X43" s="9"/>
      <c r="Y43" s="9"/>
      <c r="Z43" s="19"/>
    </row>
    <row r="44" spans="1:29" s="2" customFormat="1" ht="30" hidden="1" customHeight="1" x14ac:dyDescent="0.25">
      <c r="A44" s="17" t="s">
        <v>52</v>
      </c>
      <c r="B44" s="30">
        <v>1.036</v>
      </c>
      <c r="C44" s="30">
        <f>C42/C41</f>
        <v>1.0013237528246719</v>
      </c>
      <c r="D44" s="14">
        <f t="shared" ref="D44:D109" si="14">C44/B44</f>
        <v>0.96652871894273351</v>
      </c>
      <c r="E44" s="30">
        <f>E42/E41</f>
        <v>0.99968944099378887</v>
      </c>
      <c r="F44" s="30">
        <f t="shared" ref="F44:Y44" si="15">F42/F41</f>
        <v>1</v>
      </c>
      <c r="G44" s="30">
        <f>G42/G41</f>
        <v>1.0000640984552271</v>
      </c>
      <c r="H44" s="30">
        <f t="shared" si="15"/>
        <v>1.0137757369278626</v>
      </c>
      <c r="I44" s="30">
        <f t="shared" si="15"/>
        <v>1.0097465886939572</v>
      </c>
      <c r="J44" s="30">
        <f t="shared" si="15"/>
        <v>1.0001274047649382</v>
      </c>
      <c r="K44" s="30">
        <f t="shared" si="15"/>
        <v>1</v>
      </c>
      <c r="L44" s="30">
        <f t="shared" si="15"/>
        <v>0.99999556816167356</v>
      </c>
      <c r="M44" s="30">
        <f t="shared" si="15"/>
        <v>1.0021624670928921</v>
      </c>
      <c r="N44" s="30">
        <f t="shared" si="15"/>
        <v>1</v>
      </c>
      <c r="O44" s="30">
        <f>O42/O41</f>
        <v>1.0016467065868264</v>
      </c>
      <c r="P44" s="30">
        <f t="shared" si="15"/>
        <v>1</v>
      </c>
      <c r="Q44" s="30">
        <f t="shared" si="15"/>
        <v>1.0012653516933383</v>
      </c>
      <c r="R44" s="30">
        <f t="shared" si="15"/>
        <v>1</v>
      </c>
      <c r="S44" s="30">
        <f t="shared" si="15"/>
        <v>1</v>
      </c>
      <c r="T44" s="30">
        <f>T42/T41</f>
        <v>1</v>
      </c>
      <c r="U44" s="30">
        <f t="shared" si="15"/>
        <v>1</v>
      </c>
      <c r="V44" s="30">
        <f t="shared" si="15"/>
        <v>1</v>
      </c>
      <c r="W44" s="30">
        <f t="shared" si="15"/>
        <v>1</v>
      </c>
      <c r="X44" s="30">
        <f t="shared" si="15"/>
        <v>1</v>
      </c>
      <c r="Y44" s="30">
        <f t="shared" si="15"/>
        <v>1</v>
      </c>
      <c r="Z44" s="20"/>
    </row>
    <row r="45" spans="1:29" s="2" customFormat="1" ht="30" hidden="1" customHeight="1" x14ac:dyDescent="0.25">
      <c r="A45" s="17" t="s">
        <v>157</v>
      </c>
      <c r="B45" s="22">
        <v>94768</v>
      </c>
      <c r="C45" s="22">
        <f>SUM(E45:Y45)</f>
        <v>96740.1</v>
      </c>
      <c r="D45" s="14">
        <f>C45/B45</f>
        <v>1.0208097670099612</v>
      </c>
      <c r="E45" s="31">
        <v>13992</v>
      </c>
      <c r="F45" s="31">
        <v>3986</v>
      </c>
      <c r="G45" s="31">
        <v>6670</v>
      </c>
      <c r="H45" s="31">
        <v>4141</v>
      </c>
      <c r="I45" s="31">
        <v>1536</v>
      </c>
      <c r="J45" s="31">
        <v>7180</v>
      </c>
      <c r="K45" s="31">
        <v>3936</v>
      </c>
      <c r="L45" s="31">
        <v>4205</v>
      </c>
      <c r="M45" s="31">
        <v>4577.1000000000004</v>
      </c>
      <c r="N45" s="31">
        <v>836</v>
      </c>
      <c r="O45" s="31">
        <v>1614</v>
      </c>
      <c r="P45" s="31">
        <v>2790</v>
      </c>
      <c r="Q45" s="31">
        <v>7337</v>
      </c>
      <c r="R45" s="31">
        <v>6605.5</v>
      </c>
      <c r="S45" s="31">
        <v>4479</v>
      </c>
      <c r="T45" s="31">
        <v>2794</v>
      </c>
      <c r="U45" s="31">
        <v>3927</v>
      </c>
      <c r="V45" s="31">
        <v>1601.5</v>
      </c>
      <c r="W45" s="31">
        <v>1805</v>
      </c>
      <c r="X45" s="31">
        <v>8378</v>
      </c>
      <c r="Y45" s="31">
        <v>4350</v>
      </c>
      <c r="Z45" s="20"/>
    </row>
    <row r="46" spans="1:29" s="2" customFormat="1" ht="30" hidden="1" customHeight="1" x14ac:dyDescent="0.25">
      <c r="A46" s="17" t="s">
        <v>54</v>
      </c>
      <c r="B46" s="22">
        <v>93453</v>
      </c>
      <c r="C46" s="22">
        <f>SUM(E46:Y46)</f>
        <v>97963.13</v>
      </c>
      <c r="D46" s="14">
        <f t="shared" si="14"/>
        <v>1.0482609440039379</v>
      </c>
      <c r="E46" s="24">
        <v>732</v>
      </c>
      <c r="F46" s="24">
        <v>2765</v>
      </c>
      <c r="G46" s="24">
        <v>6991</v>
      </c>
      <c r="H46" s="24">
        <v>8392</v>
      </c>
      <c r="I46" s="24">
        <v>3051</v>
      </c>
      <c r="J46" s="24">
        <v>7300</v>
      </c>
      <c r="K46" s="24">
        <v>2244</v>
      </c>
      <c r="L46" s="24">
        <v>5254.73</v>
      </c>
      <c r="M46" s="24">
        <v>3479.9</v>
      </c>
      <c r="N46" s="24">
        <v>2280</v>
      </c>
      <c r="O46" s="24">
        <v>4384</v>
      </c>
      <c r="P46" s="24">
        <v>5650</v>
      </c>
      <c r="Q46" s="24">
        <v>4056</v>
      </c>
      <c r="R46" s="24">
        <v>5737.5</v>
      </c>
      <c r="S46" s="24">
        <v>5152</v>
      </c>
      <c r="T46" s="24">
        <v>5358</v>
      </c>
      <c r="U46" s="24">
        <v>3782</v>
      </c>
      <c r="V46" s="24">
        <v>2699</v>
      </c>
      <c r="W46" s="24">
        <v>5008</v>
      </c>
      <c r="X46" s="24">
        <v>8147</v>
      </c>
      <c r="Y46" s="24">
        <v>5500</v>
      </c>
      <c r="Z46" s="20"/>
    </row>
    <row r="47" spans="1:29" s="2" customFormat="1" ht="30" hidden="1" customHeight="1" x14ac:dyDescent="0.25">
      <c r="A47" s="17" t="s">
        <v>55</v>
      </c>
      <c r="B47" s="22">
        <v>1909</v>
      </c>
      <c r="C47" s="22">
        <f>SUM(E47:Y47)</f>
        <v>1835</v>
      </c>
      <c r="D47" s="14">
        <f t="shared" si="14"/>
        <v>0.96123624934520691</v>
      </c>
      <c r="E47" s="31">
        <v>816</v>
      </c>
      <c r="F47" s="31"/>
      <c r="G47" s="31">
        <v>50</v>
      </c>
      <c r="H47" s="31">
        <v>200</v>
      </c>
      <c r="I47" s="31"/>
      <c r="J47" s="31"/>
      <c r="K47" s="31"/>
      <c r="L47" s="31"/>
      <c r="M47" s="31">
        <v>100</v>
      </c>
      <c r="N47" s="31"/>
      <c r="O47" s="31"/>
      <c r="P47" s="31"/>
      <c r="Q47" s="31"/>
      <c r="R47" s="31"/>
      <c r="S47" s="31">
        <v>399</v>
      </c>
      <c r="T47" s="31"/>
      <c r="U47" s="31">
        <v>250</v>
      </c>
      <c r="V47" s="31"/>
      <c r="W47" s="31"/>
      <c r="X47" s="31">
        <v>20</v>
      </c>
      <c r="Y47" s="31"/>
      <c r="Z47" s="20"/>
    </row>
    <row r="48" spans="1:29" s="2" customFormat="1" ht="30" hidden="1" customHeight="1" x14ac:dyDescent="0.25">
      <c r="A48" s="17" t="s">
        <v>56</v>
      </c>
      <c r="B48" s="22">
        <v>882</v>
      </c>
      <c r="C48" s="22">
        <f>SUM(E48:Y48)</f>
        <v>998</v>
      </c>
      <c r="D48" s="14">
        <f t="shared" si="14"/>
        <v>1.1315192743764173</v>
      </c>
      <c r="E48" s="31"/>
      <c r="F48" s="31"/>
      <c r="G48" s="31">
        <v>70</v>
      </c>
      <c r="H48" s="31">
        <v>77</v>
      </c>
      <c r="I48" s="31"/>
      <c r="J48" s="31"/>
      <c r="K48" s="31"/>
      <c r="L48" s="31"/>
      <c r="M48" s="31"/>
      <c r="N48" s="31">
        <v>106</v>
      </c>
      <c r="O48" s="31"/>
      <c r="P48" s="31"/>
      <c r="Q48" s="31">
        <v>170</v>
      </c>
      <c r="R48" s="31"/>
      <c r="S48" s="31"/>
      <c r="T48" s="31"/>
      <c r="U48" s="31">
        <v>200</v>
      </c>
      <c r="V48" s="31"/>
      <c r="W48" s="31"/>
      <c r="X48" s="31">
        <v>375</v>
      </c>
      <c r="Y48" s="31"/>
      <c r="Z48" s="20"/>
    </row>
    <row r="49" spans="1:26" s="2" customFormat="1" ht="30" hidden="1" customHeight="1" x14ac:dyDescent="0.25">
      <c r="A49" s="17" t="s">
        <v>57</v>
      </c>
      <c r="B49" s="22">
        <v>19157</v>
      </c>
      <c r="C49" s="22">
        <f>SUM(E49:Y49)</f>
        <v>13150</v>
      </c>
      <c r="D49" s="14">
        <f t="shared" si="14"/>
        <v>0.68643315759252488</v>
      </c>
      <c r="E49" s="24">
        <v>550</v>
      </c>
      <c r="F49" s="24">
        <v>150</v>
      </c>
      <c r="G49" s="24">
        <f>115+470</f>
        <v>585</v>
      </c>
      <c r="H49" s="24">
        <v>697</v>
      </c>
      <c r="I49" s="24">
        <v>517</v>
      </c>
      <c r="J49" s="24">
        <f>190+450</f>
        <v>640</v>
      </c>
      <c r="K49" s="24">
        <v>50</v>
      </c>
      <c r="L49" s="24">
        <f>222+191</f>
        <v>413</v>
      </c>
      <c r="M49" s="24">
        <v>2289</v>
      </c>
      <c r="N49" s="24">
        <v>250</v>
      </c>
      <c r="O49" s="24">
        <v>180</v>
      </c>
      <c r="P49" s="24">
        <v>590</v>
      </c>
      <c r="Q49" s="24">
        <v>605</v>
      </c>
      <c r="R49" s="24">
        <v>331</v>
      </c>
      <c r="S49" s="24">
        <f>63+950</f>
        <v>1013</v>
      </c>
      <c r="T49" s="24">
        <v>1033</v>
      </c>
      <c r="U49" s="24">
        <v>447</v>
      </c>
      <c r="V49" s="24">
        <v>40</v>
      </c>
      <c r="W49" s="24">
        <v>1175</v>
      </c>
      <c r="X49" s="24">
        <f>276+1219</f>
        <v>1495</v>
      </c>
      <c r="Y49" s="24">
        <v>100</v>
      </c>
      <c r="Z49" s="20"/>
    </row>
    <row r="50" spans="1:26" s="2" customFormat="1" ht="28.5" hidden="1" customHeight="1" x14ac:dyDescent="0.25">
      <c r="A50" s="16" t="s">
        <v>58</v>
      </c>
      <c r="B50" s="22"/>
      <c r="C50" s="22">
        <f t="shared" ref="C50:C64" si="16">SUM(E50:Y50)</f>
        <v>0</v>
      </c>
      <c r="D50" s="14" t="e">
        <f t="shared" si="14"/>
        <v>#DIV/0!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0"/>
    </row>
    <row r="51" spans="1:26" s="2" customFormat="1" ht="28.5" hidden="1" customHeight="1" outlineLevel="1" x14ac:dyDescent="0.25">
      <c r="A51" s="16" t="s">
        <v>159</v>
      </c>
      <c r="B51" s="22">
        <v>166833</v>
      </c>
      <c r="C51" s="22">
        <f t="shared" si="16"/>
        <v>236615</v>
      </c>
      <c r="D51" s="14">
        <f t="shared" si="14"/>
        <v>1.4182745619871369</v>
      </c>
      <c r="E51" s="31">
        <v>14400</v>
      </c>
      <c r="F51" s="31">
        <v>7808</v>
      </c>
      <c r="G51" s="31">
        <v>18960</v>
      </c>
      <c r="H51" s="31">
        <v>10491</v>
      </c>
      <c r="I51" s="31">
        <v>8150</v>
      </c>
      <c r="J51" s="31">
        <v>18120</v>
      </c>
      <c r="K51" s="31">
        <v>9432</v>
      </c>
      <c r="L51" s="31">
        <v>8407</v>
      </c>
      <c r="M51" s="31">
        <v>10098</v>
      </c>
      <c r="N51" s="31">
        <v>3610</v>
      </c>
      <c r="O51" s="31">
        <v>3342</v>
      </c>
      <c r="P51" s="31">
        <v>10420</v>
      </c>
      <c r="Q51" s="31">
        <v>16655</v>
      </c>
      <c r="R51" s="31">
        <v>11350</v>
      </c>
      <c r="S51" s="31">
        <v>17839</v>
      </c>
      <c r="T51" s="31">
        <v>10129</v>
      </c>
      <c r="U51" s="31">
        <v>8263</v>
      </c>
      <c r="V51" s="31">
        <v>4035</v>
      </c>
      <c r="W51" s="31">
        <v>9761</v>
      </c>
      <c r="X51" s="31">
        <v>24695</v>
      </c>
      <c r="Y51" s="31">
        <v>10650</v>
      </c>
      <c r="Z51" s="20"/>
    </row>
    <row r="52" spans="1:26" s="2" customFormat="1" ht="28.5" hidden="1" customHeight="1" outlineLevel="1" x14ac:dyDescent="0.25">
      <c r="A52" s="16" t="s">
        <v>160</v>
      </c>
      <c r="B52" s="22">
        <v>105348</v>
      </c>
      <c r="C52" s="22">
        <f t="shared" si="16"/>
        <v>180487.9</v>
      </c>
      <c r="D52" s="14">
        <f t="shared" si="14"/>
        <v>1.713254167141284</v>
      </c>
      <c r="E52" s="31"/>
      <c r="F52" s="31">
        <v>7808</v>
      </c>
      <c r="G52" s="31">
        <v>16250</v>
      </c>
      <c r="H52" s="31">
        <v>3435</v>
      </c>
      <c r="I52" s="31">
        <v>8150</v>
      </c>
      <c r="J52" s="31">
        <v>8920</v>
      </c>
      <c r="K52" s="31">
        <v>9432</v>
      </c>
      <c r="L52" s="31"/>
      <c r="M52" s="31">
        <v>6499.9</v>
      </c>
      <c r="N52" s="31">
        <v>3300</v>
      </c>
      <c r="O52" s="31">
        <v>3095</v>
      </c>
      <c r="P52" s="31">
        <v>10420</v>
      </c>
      <c r="Q52" s="31">
        <v>16655</v>
      </c>
      <c r="R52" s="31">
        <v>12350</v>
      </c>
      <c r="S52" s="31">
        <v>17839</v>
      </c>
      <c r="T52" s="31">
        <v>8052</v>
      </c>
      <c r="U52" s="31">
        <v>7895</v>
      </c>
      <c r="V52" s="31">
        <v>4035</v>
      </c>
      <c r="W52" s="31">
        <v>9761</v>
      </c>
      <c r="X52" s="31">
        <v>23261</v>
      </c>
      <c r="Y52" s="31">
        <v>3330</v>
      </c>
      <c r="Z52" s="20"/>
    </row>
    <row r="53" spans="1:26" s="2" customFormat="1" ht="28.5" hidden="1" customHeight="1" x14ac:dyDescent="0.25">
      <c r="A53" s="125" t="s">
        <v>59</v>
      </c>
      <c r="B53" s="126">
        <v>5500</v>
      </c>
      <c r="C53" s="126">
        <f>SUM(E53:Y53)</f>
        <v>5134</v>
      </c>
      <c r="D53" s="14">
        <f t="shared" si="14"/>
        <v>0.93345454545454543</v>
      </c>
      <c r="E53" s="137">
        <v>180</v>
      </c>
      <c r="F53" s="137">
        <v>130</v>
      </c>
      <c r="G53" s="31">
        <v>802</v>
      </c>
      <c r="H53" s="31">
        <v>367</v>
      </c>
      <c r="I53" s="137">
        <v>10</v>
      </c>
      <c r="J53" s="137">
        <v>150</v>
      </c>
      <c r="K53" s="31">
        <v>505</v>
      </c>
      <c r="L53" s="31">
        <v>767</v>
      </c>
      <c r="M53" s="31">
        <v>250</v>
      </c>
      <c r="N53" s="137">
        <v>30</v>
      </c>
      <c r="O53" s="137">
        <v>180</v>
      </c>
      <c r="P53" s="137">
        <v>291</v>
      </c>
      <c r="Q53" s="137">
        <v>12</v>
      </c>
      <c r="R53" s="137">
        <v>400</v>
      </c>
      <c r="S53" s="137">
        <v>154</v>
      </c>
      <c r="T53" s="31">
        <v>60</v>
      </c>
      <c r="U53" s="31">
        <v>105</v>
      </c>
      <c r="V53" s="31">
        <v>20</v>
      </c>
      <c r="W53" s="31">
        <v>355</v>
      </c>
      <c r="X53" s="137">
        <v>366</v>
      </c>
      <c r="Y53" s="138"/>
      <c r="Z53" s="19"/>
    </row>
    <row r="54" spans="1:26" s="2" customFormat="1" ht="28.5" hidden="1" customHeight="1" x14ac:dyDescent="0.25">
      <c r="A54" s="29" t="s">
        <v>60</v>
      </c>
      <c r="B54" s="22">
        <v>5579</v>
      </c>
      <c r="C54" s="22">
        <f t="shared" si="16"/>
        <v>5161.1499999999996</v>
      </c>
      <c r="D54" s="14">
        <f t="shared" si="14"/>
        <v>0.92510306506542384</v>
      </c>
      <c r="E54" s="139">
        <v>180</v>
      </c>
      <c r="F54" s="139">
        <v>150</v>
      </c>
      <c r="G54" s="140">
        <v>802</v>
      </c>
      <c r="H54" s="140">
        <v>359</v>
      </c>
      <c r="I54" s="140">
        <v>52</v>
      </c>
      <c r="J54" s="140">
        <v>150</v>
      </c>
      <c r="K54" s="140">
        <v>566</v>
      </c>
      <c r="L54" s="140">
        <v>709</v>
      </c>
      <c r="M54" s="140">
        <v>244.25</v>
      </c>
      <c r="N54" s="139">
        <v>30</v>
      </c>
      <c r="O54" s="140">
        <v>217.5</v>
      </c>
      <c r="P54" s="140">
        <v>315</v>
      </c>
      <c r="Q54" s="140">
        <v>13</v>
      </c>
      <c r="R54" s="139">
        <v>401.5</v>
      </c>
      <c r="S54" s="140">
        <v>156.5</v>
      </c>
      <c r="T54" s="140">
        <v>60</v>
      </c>
      <c r="U54" s="140">
        <v>95</v>
      </c>
      <c r="V54" s="140">
        <v>41.4</v>
      </c>
      <c r="W54" s="140">
        <v>253</v>
      </c>
      <c r="X54" s="140">
        <v>366</v>
      </c>
      <c r="Y54" s="140"/>
      <c r="Z54" s="19"/>
    </row>
    <row r="55" spans="1:26" s="128" customFormat="1" ht="30" hidden="1" customHeight="1" x14ac:dyDescent="0.25">
      <c r="A55" s="17" t="s">
        <v>52</v>
      </c>
      <c r="B55" s="30">
        <v>1.0109999999999999</v>
      </c>
      <c r="C55" s="14">
        <f>C54/C53</f>
        <v>1.0052882742500973</v>
      </c>
      <c r="D55" s="14">
        <f t="shared" si="14"/>
        <v>0.99435041963412196</v>
      </c>
      <c r="E55" s="141">
        <f t="shared" ref="E55:X55" si="17">E54/E53</f>
        <v>1</v>
      </c>
      <c r="F55" s="141">
        <f t="shared" si="17"/>
        <v>1.1538461538461537</v>
      </c>
      <c r="G55" s="32">
        <f t="shared" si="17"/>
        <v>1</v>
      </c>
      <c r="H55" s="32">
        <f t="shared" si="17"/>
        <v>0.97820163487738421</v>
      </c>
      <c r="I55" s="141">
        <f t="shared" si="17"/>
        <v>5.2</v>
      </c>
      <c r="J55" s="141">
        <f t="shared" si="17"/>
        <v>1</v>
      </c>
      <c r="K55" s="32">
        <f t="shared" si="17"/>
        <v>1.1207920792079209</v>
      </c>
      <c r="L55" s="32">
        <f t="shared" si="17"/>
        <v>0.92438070404172101</v>
      </c>
      <c r="M55" s="32">
        <f t="shared" si="17"/>
        <v>0.97699999999999998</v>
      </c>
      <c r="N55" s="141">
        <f t="shared" si="17"/>
        <v>1</v>
      </c>
      <c r="O55" s="32">
        <f t="shared" si="17"/>
        <v>1.2083333333333333</v>
      </c>
      <c r="P55" s="32">
        <f t="shared" si="17"/>
        <v>1.0824742268041236</v>
      </c>
      <c r="Q55" s="141">
        <f t="shared" si="17"/>
        <v>1.0833333333333333</v>
      </c>
      <c r="R55" s="141">
        <f t="shared" si="17"/>
        <v>1.0037499999999999</v>
      </c>
      <c r="S55" s="141">
        <f t="shared" si="17"/>
        <v>1.0162337662337662</v>
      </c>
      <c r="T55" s="32">
        <f t="shared" si="17"/>
        <v>1</v>
      </c>
      <c r="U55" s="32">
        <f t="shared" si="17"/>
        <v>0.90476190476190477</v>
      </c>
      <c r="V55" s="32">
        <f t="shared" si="17"/>
        <v>2.0699999999999998</v>
      </c>
      <c r="W55" s="32">
        <f t="shared" si="17"/>
        <v>0.71267605633802822</v>
      </c>
      <c r="X55" s="141">
        <f t="shared" si="17"/>
        <v>1</v>
      </c>
      <c r="Y55" s="142"/>
      <c r="Z55" s="129"/>
    </row>
    <row r="56" spans="1:26" s="2" customFormat="1" ht="28.5" hidden="1" customHeight="1" outlineLevel="1" x14ac:dyDescent="0.25">
      <c r="A56" s="16" t="s">
        <v>61</v>
      </c>
      <c r="B56" s="22"/>
      <c r="C56" s="22">
        <f t="shared" si="16"/>
        <v>690</v>
      </c>
      <c r="D56" s="14" t="e">
        <f t="shared" si="14"/>
        <v>#DIV/0!</v>
      </c>
      <c r="E56" s="31"/>
      <c r="F56" s="137"/>
      <c r="G56" s="31">
        <v>690</v>
      </c>
      <c r="H56" s="31"/>
      <c r="I56" s="31"/>
      <c r="J56" s="31"/>
      <c r="K56" s="31"/>
      <c r="L56" s="31"/>
      <c r="M56" s="31"/>
      <c r="N56" s="13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20"/>
    </row>
    <row r="57" spans="1:26" s="2" customFormat="1" ht="28.5" hidden="1" customHeight="1" x14ac:dyDescent="0.25">
      <c r="A57" s="125" t="s">
        <v>152</v>
      </c>
      <c r="B57" s="126">
        <v>900</v>
      </c>
      <c r="C57" s="126">
        <f>SUM(E57:Y57)</f>
        <v>902</v>
      </c>
      <c r="D57" s="117">
        <f t="shared" si="14"/>
        <v>1.0022222222222221</v>
      </c>
      <c r="E57" s="137">
        <v>25</v>
      </c>
      <c r="F57" s="137">
        <v>100</v>
      </c>
      <c r="G57" s="31">
        <v>82</v>
      </c>
      <c r="H57" s="138"/>
      <c r="I57" s="137">
        <v>16</v>
      </c>
      <c r="J57" s="137">
        <v>10</v>
      </c>
      <c r="K57" s="31">
        <v>118</v>
      </c>
      <c r="L57" s="31">
        <v>75</v>
      </c>
      <c r="M57" s="31">
        <v>50</v>
      </c>
      <c r="N57" s="137">
        <v>4</v>
      </c>
      <c r="O57" s="137">
        <v>35</v>
      </c>
      <c r="P57" s="137">
        <v>97</v>
      </c>
      <c r="Q57" s="138"/>
      <c r="R57" s="137">
        <v>6</v>
      </c>
      <c r="S57" s="137">
        <v>36</v>
      </c>
      <c r="T57" s="31">
        <v>28</v>
      </c>
      <c r="U57" s="31">
        <v>5</v>
      </c>
      <c r="V57" s="31">
        <v>10</v>
      </c>
      <c r="W57" s="31">
        <v>95</v>
      </c>
      <c r="X57" s="137">
        <v>90</v>
      </c>
      <c r="Y57" s="137">
        <v>20</v>
      </c>
      <c r="Z57" s="19"/>
    </row>
    <row r="58" spans="1:26" s="2" customFormat="1" ht="28.5" hidden="1" customHeight="1" x14ac:dyDescent="0.25">
      <c r="A58" s="29" t="s">
        <v>153</v>
      </c>
      <c r="B58" s="25">
        <v>939</v>
      </c>
      <c r="C58" s="25">
        <f t="shared" si="16"/>
        <v>842.19500000000005</v>
      </c>
      <c r="D58" s="14">
        <f t="shared" si="14"/>
        <v>0.89690628328008526</v>
      </c>
      <c r="E58" s="25">
        <v>25</v>
      </c>
      <c r="F58" s="25">
        <v>67.5</v>
      </c>
      <c r="G58" s="25">
        <v>82</v>
      </c>
      <c r="H58" s="25"/>
      <c r="I58" s="25">
        <v>11</v>
      </c>
      <c r="J58" s="25">
        <v>10</v>
      </c>
      <c r="K58" s="25">
        <v>118</v>
      </c>
      <c r="L58" s="25">
        <f>25+10+24+20</f>
        <v>79</v>
      </c>
      <c r="M58" s="25">
        <v>50</v>
      </c>
      <c r="N58" s="25">
        <v>4</v>
      </c>
      <c r="O58" s="25">
        <v>48</v>
      </c>
      <c r="P58" s="25">
        <v>103</v>
      </c>
      <c r="Q58" s="25"/>
      <c r="R58" s="143">
        <v>0.59499999999999997</v>
      </c>
      <c r="S58" s="25">
        <v>31</v>
      </c>
      <c r="T58" s="25">
        <v>9</v>
      </c>
      <c r="U58" s="25">
        <v>8</v>
      </c>
      <c r="V58" s="25">
        <v>1.1000000000000001</v>
      </c>
      <c r="W58" s="25">
        <v>95</v>
      </c>
      <c r="X58" s="25">
        <v>94</v>
      </c>
      <c r="Y58" s="25">
        <v>6</v>
      </c>
      <c r="Z58" s="19"/>
    </row>
    <row r="59" spans="1:26" s="2" customFormat="1" ht="28.5" hidden="1" customHeight="1" x14ac:dyDescent="0.25">
      <c r="A59" s="17" t="s">
        <v>52</v>
      </c>
      <c r="B59" s="8">
        <v>1.1180000000000001</v>
      </c>
      <c r="C59" s="8">
        <f>C58/C57</f>
        <v>0.93369733924611975</v>
      </c>
      <c r="D59" s="14">
        <f t="shared" si="14"/>
        <v>0.83514967732211065</v>
      </c>
      <c r="E59" s="87">
        <f>E58/E57</f>
        <v>1</v>
      </c>
      <c r="F59" s="87">
        <f t="shared" ref="F59:T59" si="18">F58/F57</f>
        <v>0.67500000000000004</v>
      </c>
      <c r="G59" s="87">
        <f t="shared" si="18"/>
        <v>1</v>
      </c>
      <c r="H59" s="87"/>
      <c r="I59" s="87">
        <f t="shared" si="18"/>
        <v>0.6875</v>
      </c>
      <c r="J59" s="87">
        <f>J58/J57</f>
        <v>1</v>
      </c>
      <c r="K59" s="87">
        <f t="shared" si="18"/>
        <v>1</v>
      </c>
      <c r="L59" s="87">
        <f t="shared" si="18"/>
        <v>1.0533333333333332</v>
      </c>
      <c r="M59" s="87">
        <f t="shared" si="18"/>
        <v>1</v>
      </c>
      <c r="N59" s="87">
        <f t="shared" si="18"/>
        <v>1</v>
      </c>
      <c r="O59" s="87">
        <f t="shared" si="18"/>
        <v>1.3714285714285714</v>
      </c>
      <c r="P59" s="87">
        <f t="shared" si="18"/>
        <v>1.0618556701030928</v>
      </c>
      <c r="Q59" s="87"/>
      <c r="R59" s="87">
        <f t="shared" si="18"/>
        <v>9.9166666666666667E-2</v>
      </c>
      <c r="S59" s="87">
        <f t="shared" si="18"/>
        <v>0.86111111111111116</v>
      </c>
      <c r="T59" s="87">
        <f t="shared" si="18"/>
        <v>0.32142857142857145</v>
      </c>
      <c r="U59" s="87">
        <f t="shared" ref="U59:Y59" si="19">U58/U57</f>
        <v>1.6</v>
      </c>
      <c r="V59" s="87">
        <f t="shared" si="19"/>
        <v>0.11000000000000001</v>
      </c>
      <c r="W59" s="87">
        <f t="shared" si="19"/>
        <v>1</v>
      </c>
      <c r="X59" s="87">
        <f t="shared" si="19"/>
        <v>1.0444444444444445</v>
      </c>
      <c r="Y59" s="87">
        <f t="shared" si="19"/>
        <v>0.3</v>
      </c>
      <c r="Z59" s="19"/>
    </row>
    <row r="60" spans="1:26" s="2" customFormat="1" ht="30" hidden="1" customHeight="1" x14ac:dyDescent="0.25">
      <c r="A60" s="12" t="s">
        <v>185</v>
      </c>
      <c r="B60" s="25">
        <v>236</v>
      </c>
      <c r="C60" s="25">
        <f t="shared" si="16"/>
        <v>621.48</v>
      </c>
      <c r="D60" s="14">
        <f t="shared" si="14"/>
        <v>2.6333898305084746</v>
      </c>
      <c r="E60" s="24"/>
      <c r="F60" s="24"/>
      <c r="G60" s="24">
        <v>520</v>
      </c>
      <c r="H60" s="48"/>
      <c r="I60" s="24"/>
      <c r="J60" s="24">
        <v>10</v>
      </c>
      <c r="K60" s="24"/>
      <c r="L60" s="24">
        <v>36.979999999999997</v>
      </c>
      <c r="M60" s="48"/>
      <c r="N60" s="48"/>
      <c r="O60" s="24"/>
      <c r="P60" s="24"/>
      <c r="Q60" s="24"/>
      <c r="R60" s="24"/>
      <c r="S60" s="24"/>
      <c r="T60" s="24"/>
      <c r="U60" s="24">
        <v>15.5</v>
      </c>
      <c r="V60" s="24"/>
      <c r="W60" s="24"/>
      <c r="X60" s="24">
        <v>34</v>
      </c>
      <c r="Y60" s="24">
        <v>5</v>
      </c>
      <c r="Z60" s="19"/>
    </row>
    <row r="61" spans="1:26" s="2" customFormat="1" ht="30" hidden="1" customHeight="1" x14ac:dyDescent="0.25">
      <c r="A61" s="12" t="s">
        <v>52</v>
      </c>
      <c r="B61" s="30"/>
      <c r="C61" s="25">
        <f t="shared" si="16"/>
        <v>0</v>
      </c>
      <c r="D61" s="14" t="e">
        <f t="shared" si="14"/>
        <v>#DIV/0!</v>
      </c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20"/>
    </row>
    <row r="62" spans="1:26" s="2" customFormat="1" ht="30" hidden="1" customHeight="1" x14ac:dyDescent="0.25">
      <c r="A62" s="17" t="s">
        <v>186</v>
      </c>
      <c r="B62" s="25">
        <v>34794</v>
      </c>
      <c r="C62" s="25">
        <f>SUM(E62:Y62)</f>
        <v>31781.67</v>
      </c>
      <c r="D62" s="14">
        <f>C62/B62</f>
        <v>0.91342386618382476</v>
      </c>
      <c r="E62" s="31">
        <f>E64+E67+E68+E70+E74+E73+E75</f>
        <v>3100</v>
      </c>
      <c r="F62" s="31">
        <f>F64+F67+F68+F70+F74+F73+F75</f>
        <v>906</v>
      </c>
      <c r="G62" s="31">
        <f>G64+G67+G68+G70+G74+G73+G75</f>
        <v>1490</v>
      </c>
      <c r="H62" s="31">
        <f>H64+H67+H68+H70+H74+H73+H75</f>
        <v>1926</v>
      </c>
      <c r="I62" s="31">
        <f t="shared" ref="I62:Y62" si="20">I64+I67+I68+I70+I74+I73+I75</f>
        <v>1005</v>
      </c>
      <c r="J62" s="31">
        <f t="shared" si="20"/>
        <v>5300</v>
      </c>
      <c r="K62" s="31">
        <f t="shared" si="20"/>
        <v>581</v>
      </c>
      <c r="L62" s="31">
        <f>L64+L67+L68+L70+L74+L73+L75</f>
        <v>1196</v>
      </c>
      <c r="M62" s="31">
        <f t="shared" si="20"/>
        <v>1545</v>
      </c>
      <c r="N62" s="31">
        <f t="shared" si="20"/>
        <v>646</v>
      </c>
      <c r="O62" s="31"/>
      <c r="P62" s="31">
        <v>733</v>
      </c>
      <c r="Q62" s="31">
        <f t="shared" si="20"/>
        <v>3970</v>
      </c>
      <c r="R62" s="31">
        <f t="shared" si="20"/>
        <v>664</v>
      </c>
      <c r="S62" s="31">
        <f>S64+S67+S68+S70+S74+S73+S75</f>
        <v>1926</v>
      </c>
      <c r="T62" s="31">
        <f t="shared" si="20"/>
        <v>1266</v>
      </c>
      <c r="U62" s="31">
        <f t="shared" si="20"/>
        <v>2350</v>
      </c>
      <c r="V62" s="31">
        <f t="shared" si="20"/>
        <v>249</v>
      </c>
      <c r="W62" s="31">
        <f t="shared" si="20"/>
        <v>1070</v>
      </c>
      <c r="X62" s="31">
        <f t="shared" si="20"/>
        <v>1508.67</v>
      </c>
      <c r="Y62" s="31">
        <f t="shared" si="20"/>
        <v>350</v>
      </c>
      <c r="Z62" s="20"/>
    </row>
    <row r="63" spans="1:26" s="2" customFormat="1" ht="30" hidden="1" customHeight="1" x14ac:dyDescent="0.25">
      <c r="A63" s="17" t="s">
        <v>187</v>
      </c>
      <c r="B63" s="25">
        <v>40858</v>
      </c>
      <c r="C63" s="25">
        <f>SUM(E63:Y63)</f>
        <v>35498.85</v>
      </c>
      <c r="D63" s="14">
        <f t="shared" si="14"/>
        <v>0.86883474472563504</v>
      </c>
      <c r="E63" s="31">
        <f>E69+E71+E72</f>
        <v>110</v>
      </c>
      <c r="F63" s="31">
        <f t="shared" ref="F63:Y63" si="21">F69+F71+F72</f>
        <v>676</v>
      </c>
      <c r="G63" s="31">
        <f t="shared" si="21"/>
        <v>2690</v>
      </c>
      <c r="H63" s="31">
        <f t="shared" si="21"/>
        <v>2689</v>
      </c>
      <c r="I63" s="31">
        <f t="shared" si="21"/>
        <v>1927</v>
      </c>
      <c r="J63" s="31">
        <v>1780</v>
      </c>
      <c r="K63" s="31">
        <f t="shared" si="21"/>
        <v>632</v>
      </c>
      <c r="L63" s="31">
        <f t="shared" si="21"/>
        <v>2402.65</v>
      </c>
      <c r="M63" s="31">
        <f t="shared" si="21"/>
        <v>920</v>
      </c>
      <c r="N63" s="31">
        <f t="shared" si="21"/>
        <v>1078</v>
      </c>
      <c r="O63" s="31">
        <f t="shared" si="21"/>
        <v>1759</v>
      </c>
      <c r="P63" s="31">
        <v>1848</v>
      </c>
      <c r="Q63" s="31">
        <f t="shared" si="21"/>
        <v>2781</v>
      </c>
      <c r="R63" s="31">
        <f t="shared" si="21"/>
        <v>182.6</v>
      </c>
      <c r="S63" s="31">
        <f t="shared" si="21"/>
        <v>2014</v>
      </c>
      <c r="T63" s="31">
        <f t="shared" si="21"/>
        <v>2467</v>
      </c>
      <c r="U63" s="31">
        <f t="shared" si="21"/>
        <v>701</v>
      </c>
      <c r="V63" s="31">
        <f t="shared" si="21"/>
        <v>751</v>
      </c>
      <c r="W63" s="31">
        <f t="shared" si="21"/>
        <v>1281.5999999999999</v>
      </c>
      <c r="X63" s="31">
        <v>4560</v>
      </c>
      <c r="Y63" s="31">
        <f t="shared" si="21"/>
        <v>2249</v>
      </c>
      <c r="Z63" s="20"/>
    </row>
    <row r="64" spans="1:26" s="2" customFormat="1" ht="30" hidden="1" customHeight="1" x14ac:dyDescent="0.25">
      <c r="A64" s="17" t="s">
        <v>62</v>
      </c>
      <c r="B64" s="22">
        <v>860</v>
      </c>
      <c r="C64" s="25">
        <f t="shared" si="16"/>
        <v>940</v>
      </c>
      <c r="D64" s="14">
        <f t="shared" si="14"/>
        <v>1.0930232558139534</v>
      </c>
      <c r="E64" s="31"/>
      <c r="F64" s="31"/>
      <c r="G64" s="31">
        <v>490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>
        <v>300</v>
      </c>
      <c r="V64" s="31"/>
      <c r="W64" s="31"/>
      <c r="X64" s="31">
        <v>150</v>
      </c>
      <c r="Y64" s="31"/>
      <c r="Z64" s="19"/>
    </row>
    <row r="65" spans="1:26" s="2" customFormat="1" ht="30" hidden="1" customHeight="1" outlineLevel="1" x14ac:dyDescent="0.25">
      <c r="A65" s="16" t="s">
        <v>63</v>
      </c>
      <c r="B65" s="22"/>
      <c r="C65" s="22">
        <f t="shared" ref="C65:C78" si="22">SUM(E65:Y65)</f>
        <v>0</v>
      </c>
      <c r="D65" s="14" t="e">
        <f t="shared" si="14"/>
        <v>#DIV/0!</v>
      </c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20"/>
    </row>
    <row r="66" spans="1:26" s="2" customFormat="1" ht="30" hidden="1" customHeight="1" outlineLevel="1" x14ac:dyDescent="0.25">
      <c r="A66" s="16" t="s">
        <v>64</v>
      </c>
      <c r="B66" s="22"/>
      <c r="C66" s="22">
        <f t="shared" si="22"/>
        <v>0</v>
      </c>
      <c r="D66" s="14" t="e">
        <f t="shared" si="14"/>
        <v>#DIV/0!</v>
      </c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20"/>
    </row>
    <row r="67" spans="1:26" s="2" customFormat="1" ht="30" hidden="1" customHeight="1" x14ac:dyDescent="0.25">
      <c r="A67" s="17" t="s">
        <v>65</v>
      </c>
      <c r="B67" s="25">
        <v>13582</v>
      </c>
      <c r="C67" s="22">
        <f>SUM(E67:Y67)</f>
        <v>14656.67</v>
      </c>
      <c r="D67" s="14">
        <f t="shared" si="14"/>
        <v>1.0791245766455604</v>
      </c>
      <c r="E67" s="33">
        <v>3100</v>
      </c>
      <c r="F67" s="33">
        <v>300</v>
      </c>
      <c r="G67" s="33">
        <v>150</v>
      </c>
      <c r="H67" s="33">
        <v>231</v>
      </c>
      <c r="I67" s="33">
        <v>130</v>
      </c>
      <c r="J67" s="33">
        <v>2300</v>
      </c>
      <c r="K67" s="33"/>
      <c r="L67" s="33">
        <v>669</v>
      </c>
      <c r="M67" s="33"/>
      <c r="N67" s="33"/>
      <c r="O67" s="33"/>
      <c r="P67" s="33">
        <v>323</v>
      </c>
      <c r="Q67" s="33">
        <v>2868</v>
      </c>
      <c r="R67" s="33">
        <v>520</v>
      </c>
      <c r="S67" s="33">
        <v>1816</v>
      </c>
      <c r="T67" s="33"/>
      <c r="U67" s="33"/>
      <c r="V67" s="33">
        <v>249</v>
      </c>
      <c r="W67" s="33">
        <v>949</v>
      </c>
      <c r="X67" s="33">
        <v>901.67</v>
      </c>
      <c r="Y67" s="33">
        <v>150</v>
      </c>
      <c r="Z67" s="20"/>
    </row>
    <row r="68" spans="1:26" s="2" customFormat="1" ht="30" hidden="1" customHeight="1" x14ac:dyDescent="0.25">
      <c r="A68" s="17" t="s">
        <v>66</v>
      </c>
      <c r="B68" s="22">
        <v>5000</v>
      </c>
      <c r="C68" s="22">
        <f>SUM(E68:Y68)</f>
        <v>7785</v>
      </c>
      <c r="D68" s="14">
        <f t="shared" si="14"/>
        <v>1.5569999999999999</v>
      </c>
      <c r="E68" s="33"/>
      <c r="F68" s="33">
        <v>506</v>
      </c>
      <c r="G68" s="33"/>
      <c r="H68" s="33">
        <v>1172</v>
      </c>
      <c r="I68" s="33">
        <v>875</v>
      </c>
      <c r="J68" s="33">
        <v>750</v>
      </c>
      <c r="K68" s="33">
        <v>526</v>
      </c>
      <c r="L68" s="33">
        <v>70</v>
      </c>
      <c r="M68" s="33">
        <v>1545</v>
      </c>
      <c r="N68" s="33">
        <v>416</v>
      </c>
      <c r="O68" s="33"/>
      <c r="P68" s="33">
        <v>110</v>
      </c>
      <c r="Q68" s="33">
        <v>429</v>
      </c>
      <c r="R68" s="33">
        <v>70</v>
      </c>
      <c r="S68" s="33"/>
      <c r="T68" s="33">
        <v>1190</v>
      </c>
      <c r="U68" s="33"/>
      <c r="V68" s="33"/>
      <c r="W68" s="33">
        <v>79</v>
      </c>
      <c r="X68" s="33">
        <v>47</v>
      </c>
      <c r="Y68" s="33"/>
      <c r="Z68" s="20"/>
    </row>
    <row r="69" spans="1:26" s="2" customFormat="1" ht="30" hidden="1" customHeight="1" x14ac:dyDescent="0.25">
      <c r="A69" s="17" t="s">
        <v>67</v>
      </c>
      <c r="B69" s="22">
        <v>12853</v>
      </c>
      <c r="C69" s="22">
        <f t="shared" si="22"/>
        <v>13644.9</v>
      </c>
      <c r="D69" s="14">
        <f t="shared" si="14"/>
        <v>1.0616120750019451</v>
      </c>
      <c r="E69" s="33"/>
      <c r="F69" s="33">
        <v>396</v>
      </c>
      <c r="G69" s="33">
        <v>850</v>
      </c>
      <c r="H69" s="33">
        <v>809</v>
      </c>
      <c r="I69" s="33">
        <v>539</v>
      </c>
      <c r="J69" s="33">
        <v>320</v>
      </c>
      <c r="K69" s="33">
        <v>60</v>
      </c>
      <c r="L69" s="33">
        <v>991</v>
      </c>
      <c r="M69" s="33">
        <v>543</v>
      </c>
      <c r="N69" s="33">
        <v>712</v>
      </c>
      <c r="O69" s="33">
        <v>686</v>
      </c>
      <c r="P69" s="33">
        <v>1263</v>
      </c>
      <c r="Q69" s="33">
        <v>337</v>
      </c>
      <c r="R69" s="33">
        <v>150</v>
      </c>
      <c r="S69" s="33">
        <v>94</v>
      </c>
      <c r="T69" s="33">
        <v>2168</v>
      </c>
      <c r="U69" s="33">
        <v>340</v>
      </c>
      <c r="V69" s="33">
        <v>699</v>
      </c>
      <c r="W69" s="33">
        <v>628</v>
      </c>
      <c r="X69" s="33">
        <v>1261.9000000000001</v>
      </c>
      <c r="Y69" s="33">
        <v>798</v>
      </c>
      <c r="Z69" s="20"/>
    </row>
    <row r="70" spans="1:26" s="2" customFormat="1" ht="30" hidden="1" customHeight="1" x14ac:dyDescent="0.25">
      <c r="A70" s="17" t="s">
        <v>68</v>
      </c>
      <c r="B70" s="22">
        <v>6473</v>
      </c>
      <c r="C70" s="22">
        <f t="shared" si="22"/>
        <v>5615</v>
      </c>
      <c r="D70" s="14">
        <f t="shared" si="14"/>
        <v>0.86744940522169012</v>
      </c>
      <c r="E70" s="33"/>
      <c r="F70" s="33"/>
      <c r="G70" s="33">
        <v>450</v>
      </c>
      <c r="H70" s="33"/>
      <c r="I70" s="33"/>
      <c r="J70" s="33">
        <v>2250</v>
      </c>
      <c r="K70" s="33"/>
      <c r="L70" s="33">
        <v>457</v>
      </c>
      <c r="M70" s="33"/>
      <c r="N70" s="33">
        <v>174</v>
      </c>
      <c r="O70" s="33"/>
      <c r="P70" s="33"/>
      <c r="Q70" s="33">
        <v>230</v>
      </c>
      <c r="R70" s="33"/>
      <c r="S70" s="33"/>
      <c r="T70" s="33"/>
      <c r="U70" s="33">
        <v>1554</v>
      </c>
      <c r="V70" s="33"/>
      <c r="W70" s="33"/>
      <c r="X70" s="33">
        <v>300</v>
      </c>
      <c r="Y70" s="33">
        <v>200</v>
      </c>
      <c r="Z70" s="20"/>
    </row>
    <row r="71" spans="1:26" s="2" customFormat="1" ht="30" hidden="1" customHeight="1" x14ac:dyDescent="0.25">
      <c r="A71" s="17" t="s">
        <v>69</v>
      </c>
      <c r="B71" s="22">
        <v>16342</v>
      </c>
      <c r="C71" s="22">
        <f t="shared" si="22"/>
        <v>15206.65</v>
      </c>
      <c r="D71" s="14">
        <f t="shared" si="14"/>
        <v>0.93052563945661482</v>
      </c>
      <c r="E71" s="33">
        <v>110</v>
      </c>
      <c r="F71" s="33">
        <v>113</v>
      </c>
      <c r="G71" s="33">
        <v>1840</v>
      </c>
      <c r="H71" s="33">
        <v>701</v>
      </c>
      <c r="I71" s="33">
        <v>720</v>
      </c>
      <c r="J71" s="33">
        <v>1100</v>
      </c>
      <c r="K71" s="33">
        <v>204</v>
      </c>
      <c r="L71" s="43">
        <v>1345.65</v>
      </c>
      <c r="M71" s="33">
        <v>62</v>
      </c>
      <c r="N71" s="33">
        <v>366</v>
      </c>
      <c r="O71" s="33">
        <v>723</v>
      </c>
      <c r="P71" s="33">
        <v>376</v>
      </c>
      <c r="Q71" s="33">
        <v>2203</v>
      </c>
      <c r="R71" s="33">
        <v>18</v>
      </c>
      <c r="S71" s="33">
        <v>611</v>
      </c>
      <c r="T71" s="33">
        <v>228</v>
      </c>
      <c r="U71" s="33">
        <v>361</v>
      </c>
      <c r="V71" s="33">
        <v>35</v>
      </c>
      <c r="W71" s="33">
        <v>158</v>
      </c>
      <c r="X71" s="33">
        <v>3242</v>
      </c>
      <c r="Y71" s="33">
        <v>690</v>
      </c>
      <c r="Z71" s="20"/>
    </row>
    <row r="72" spans="1:26" s="2" customFormat="1" ht="30" hidden="1" customHeight="1" x14ac:dyDescent="0.25">
      <c r="A72" s="17" t="s">
        <v>70</v>
      </c>
      <c r="B72" s="22">
        <v>9189</v>
      </c>
      <c r="C72" s="22">
        <f t="shared" si="22"/>
        <v>6647.3000000000011</v>
      </c>
      <c r="D72" s="14">
        <f t="shared" si="14"/>
        <v>0.72339754053759941</v>
      </c>
      <c r="E72" s="33"/>
      <c r="F72" s="33">
        <v>167</v>
      </c>
      <c r="G72" s="33"/>
      <c r="H72" s="33">
        <v>1179</v>
      </c>
      <c r="I72" s="33">
        <v>668</v>
      </c>
      <c r="J72" s="33">
        <v>360</v>
      </c>
      <c r="K72" s="33">
        <v>368</v>
      </c>
      <c r="L72" s="33">
        <v>66</v>
      </c>
      <c r="M72" s="33">
        <v>315</v>
      </c>
      <c r="N72" s="33"/>
      <c r="O72" s="33">
        <v>350</v>
      </c>
      <c r="P72" s="144">
        <v>209</v>
      </c>
      <c r="Q72" s="33">
        <v>241</v>
      </c>
      <c r="R72" s="33">
        <v>14.6</v>
      </c>
      <c r="S72" s="33">
        <v>1309</v>
      </c>
      <c r="T72" s="33">
        <v>71</v>
      </c>
      <c r="U72" s="33"/>
      <c r="V72" s="33">
        <v>17</v>
      </c>
      <c r="W72" s="33">
        <v>495.6</v>
      </c>
      <c r="X72" s="33">
        <v>56.1</v>
      </c>
      <c r="Y72" s="33">
        <v>761</v>
      </c>
      <c r="Z72" s="20"/>
    </row>
    <row r="73" spans="1:26" s="2" customFormat="1" ht="30" hidden="1" customHeight="1" x14ac:dyDescent="0.25">
      <c r="A73" s="17" t="s">
        <v>71</v>
      </c>
      <c r="B73" s="22">
        <v>1449</v>
      </c>
      <c r="C73" s="22">
        <f t="shared" si="22"/>
        <v>1231</v>
      </c>
      <c r="D73" s="14">
        <f t="shared" si="14"/>
        <v>0.84955141476880602</v>
      </c>
      <c r="E73" s="33"/>
      <c r="F73" s="33">
        <v>100</v>
      </c>
      <c r="G73" s="33">
        <v>400</v>
      </c>
      <c r="H73" s="33"/>
      <c r="I73" s="33"/>
      <c r="J73" s="33"/>
      <c r="K73" s="33">
        <v>55</v>
      </c>
      <c r="L73" s="33"/>
      <c r="M73" s="33"/>
      <c r="N73" s="33">
        <v>56</v>
      </c>
      <c r="O73" s="33"/>
      <c r="P73" s="145"/>
      <c r="Q73" s="145"/>
      <c r="R73" s="43">
        <v>14</v>
      </c>
      <c r="S73" s="33">
        <v>110</v>
      </c>
      <c r="T73" s="33"/>
      <c r="U73" s="33">
        <v>496</v>
      </c>
      <c r="V73" s="33"/>
      <c r="W73" s="33"/>
      <c r="X73" s="33"/>
      <c r="Y73" s="33"/>
      <c r="Z73" s="20"/>
    </row>
    <row r="74" spans="1:26" s="2" customFormat="1" ht="30" hidden="1" customHeight="1" x14ac:dyDescent="0.25">
      <c r="A74" s="17" t="s">
        <v>72</v>
      </c>
      <c r="B74" s="22">
        <v>4938</v>
      </c>
      <c r="C74" s="22">
        <f t="shared" si="22"/>
        <v>891</v>
      </c>
      <c r="D74" s="14">
        <f t="shared" si="14"/>
        <v>0.18043742405832322</v>
      </c>
      <c r="E74" s="33"/>
      <c r="F74" s="33"/>
      <c r="G74" s="22"/>
      <c r="H74" s="88"/>
      <c r="I74" s="88"/>
      <c r="J74" s="33"/>
      <c r="K74" s="33"/>
      <c r="L74" s="33"/>
      <c r="M74" s="33"/>
      <c r="N74" s="33"/>
      <c r="O74" s="33"/>
      <c r="P74" s="145">
        <v>160</v>
      </c>
      <c r="Q74" s="145">
        <v>443</v>
      </c>
      <c r="R74" s="33">
        <v>60</v>
      </c>
      <c r="S74" s="33"/>
      <c r="T74" s="33">
        <v>76</v>
      </c>
      <c r="U74" s="33"/>
      <c r="V74" s="33"/>
      <c r="W74" s="33">
        <v>42</v>
      </c>
      <c r="X74" s="33">
        <v>110</v>
      </c>
      <c r="Y74" s="33"/>
      <c r="Z74" s="20"/>
    </row>
    <row r="75" spans="1:26" s="2" customFormat="1" ht="30" hidden="1" customHeight="1" x14ac:dyDescent="0.25">
      <c r="A75" s="17" t="s">
        <v>73</v>
      </c>
      <c r="B75" s="22">
        <v>258</v>
      </c>
      <c r="C75" s="22">
        <f t="shared" si="22"/>
        <v>593</v>
      </c>
      <c r="D75" s="14">
        <f t="shared" si="14"/>
        <v>2.2984496124031009</v>
      </c>
      <c r="E75" s="33"/>
      <c r="F75" s="33"/>
      <c r="G75" s="33"/>
      <c r="H75" s="33">
        <v>523</v>
      </c>
      <c r="I75" s="33"/>
      <c r="J75" s="33"/>
      <c r="K75" s="33"/>
      <c r="L75" s="33"/>
      <c r="M75" s="33"/>
      <c r="N75" s="33"/>
      <c r="O75" s="33"/>
      <c r="P75" s="145">
        <v>70</v>
      </c>
      <c r="Q75" s="145"/>
      <c r="R75" s="33"/>
      <c r="S75" s="33"/>
      <c r="T75" s="33"/>
      <c r="U75" s="33"/>
      <c r="V75" s="33"/>
      <c r="W75" s="33"/>
      <c r="X75" s="33"/>
      <c r="Y75" s="33"/>
      <c r="Z75" s="20"/>
    </row>
    <row r="76" spans="1:26" s="2" customFormat="1" ht="30" hidden="1" customHeight="1" x14ac:dyDescent="0.25">
      <c r="A76" s="17" t="s">
        <v>74</v>
      </c>
      <c r="B76" s="22"/>
      <c r="C76" s="22">
        <f t="shared" si="22"/>
        <v>0.5</v>
      </c>
      <c r="D76" s="14" t="e">
        <f t="shared" si="14"/>
        <v>#DIV/0!</v>
      </c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>
        <v>0.5</v>
      </c>
      <c r="P76" s="145"/>
      <c r="Q76" s="145"/>
      <c r="R76" s="33"/>
      <c r="S76" s="33"/>
      <c r="T76" s="33"/>
      <c r="U76" s="33"/>
      <c r="V76" s="33"/>
      <c r="W76" s="33"/>
      <c r="X76" s="33"/>
      <c r="Y76" s="33"/>
      <c r="Z76" s="20"/>
    </row>
    <row r="77" spans="1:26" s="2" customFormat="1" ht="30" hidden="1" customHeight="1" x14ac:dyDescent="0.25">
      <c r="A77" s="17" t="s">
        <v>75</v>
      </c>
      <c r="B77" s="22">
        <v>118.9</v>
      </c>
      <c r="C77" s="18">
        <f>SUM(E77:Y77)</f>
        <v>122.98</v>
      </c>
      <c r="D77" s="14">
        <f t="shared" si="14"/>
        <v>1.0343145500420521</v>
      </c>
      <c r="E77" s="33"/>
      <c r="F77" s="33"/>
      <c r="G77" s="33"/>
      <c r="H77" s="33">
        <v>22</v>
      </c>
      <c r="I77" s="33"/>
      <c r="J77" s="33"/>
      <c r="K77" s="33"/>
      <c r="L77" s="33"/>
      <c r="M77" s="33"/>
      <c r="N77" s="33"/>
      <c r="O77" s="33">
        <v>4</v>
      </c>
      <c r="P77" s="145"/>
      <c r="Q77" s="145"/>
      <c r="R77" s="33">
        <v>36</v>
      </c>
      <c r="S77" s="43">
        <v>15.78</v>
      </c>
      <c r="T77" s="33">
        <v>3.2</v>
      </c>
      <c r="U77" s="33"/>
      <c r="V77" s="33"/>
      <c r="W77" s="33">
        <v>42</v>
      </c>
      <c r="X77" s="33"/>
      <c r="Y77" s="33"/>
      <c r="Z77" s="20"/>
    </row>
    <row r="78" spans="1:26" ht="30" hidden="1" customHeight="1" x14ac:dyDescent="0.25">
      <c r="A78" s="10" t="s">
        <v>76</v>
      </c>
      <c r="B78" s="22"/>
      <c r="C78" s="22">
        <f t="shared" si="22"/>
        <v>0</v>
      </c>
      <c r="D78" s="14" t="e">
        <f t="shared" si="14"/>
        <v>#DIV/0!</v>
      </c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145"/>
      <c r="Q78" s="145"/>
      <c r="R78" s="33"/>
      <c r="S78" s="33"/>
      <c r="T78" s="33"/>
      <c r="U78" s="33"/>
      <c r="V78" s="33"/>
      <c r="W78" s="33"/>
      <c r="X78" s="33"/>
      <c r="Y78" s="33"/>
    </row>
    <row r="79" spans="1:26" ht="30" hidden="1" customHeight="1" x14ac:dyDescent="0.25">
      <c r="A79" s="29" t="s">
        <v>77</v>
      </c>
      <c r="B79" s="22">
        <v>123</v>
      </c>
      <c r="C79" s="18">
        <f>SUM(E79:Y79)</f>
        <v>132.98000000000002</v>
      </c>
      <c r="D79" s="14">
        <f t="shared" si="14"/>
        <v>1.081138211382114</v>
      </c>
      <c r="E79" s="33"/>
      <c r="F79" s="33"/>
      <c r="G79" s="33"/>
      <c r="H79" s="33">
        <v>22</v>
      </c>
      <c r="I79" s="33"/>
      <c r="J79" s="33"/>
      <c r="K79" s="33"/>
      <c r="L79" s="33"/>
      <c r="M79" s="33"/>
      <c r="N79" s="33"/>
      <c r="O79" s="33">
        <v>4</v>
      </c>
      <c r="P79" s="145"/>
      <c r="Q79" s="145"/>
      <c r="R79" s="33">
        <v>36</v>
      </c>
      <c r="S79" s="43">
        <v>15.78</v>
      </c>
      <c r="T79" s="33">
        <v>3.2</v>
      </c>
      <c r="U79" s="33"/>
      <c r="V79" s="33"/>
      <c r="W79" s="33">
        <v>52</v>
      </c>
      <c r="X79" s="33"/>
      <c r="Y79" s="33"/>
    </row>
    <row r="80" spans="1:26" ht="30" hidden="1" customHeight="1" x14ac:dyDescent="0.25">
      <c r="A80" s="12" t="s">
        <v>52</v>
      </c>
      <c r="B80" s="30"/>
      <c r="C80" s="18">
        <f t="shared" ref="C80:C125" si="23">SUM(E80:Y80)</f>
        <v>0</v>
      </c>
      <c r="D80" s="14" t="e">
        <f t="shared" si="14"/>
        <v>#DIV/0!</v>
      </c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146"/>
      <c r="Q80" s="32"/>
      <c r="R80" s="32"/>
      <c r="S80" s="32"/>
      <c r="T80" s="32"/>
      <c r="U80" s="32"/>
      <c r="V80" s="32"/>
      <c r="W80" s="32"/>
      <c r="X80" s="32"/>
      <c r="Y80" s="32"/>
    </row>
    <row r="81" spans="1:26" ht="30" hidden="1" customHeight="1" x14ac:dyDescent="0.25">
      <c r="A81" s="12" t="s">
        <v>78</v>
      </c>
      <c r="B81" s="30"/>
      <c r="C81" s="18">
        <f t="shared" si="23"/>
        <v>0</v>
      </c>
      <c r="D81" s="14" t="e">
        <f t="shared" si="14"/>
        <v>#DIV/0!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6" ht="30" hidden="1" customHeight="1" x14ac:dyDescent="0.25">
      <c r="A82" s="12"/>
      <c r="B82" s="30"/>
      <c r="C82" s="18">
        <f t="shared" si="23"/>
        <v>0</v>
      </c>
      <c r="D82" s="14" t="e">
        <f t="shared" si="14"/>
        <v>#DIV/0!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6" s="3" customFormat="1" ht="30" hidden="1" customHeight="1" x14ac:dyDescent="0.25">
      <c r="A83" s="68" t="s">
        <v>79</v>
      </c>
      <c r="B83" s="36"/>
      <c r="C83" s="18">
        <f t="shared" si="23"/>
        <v>0</v>
      </c>
      <c r="D83" s="14" t="e">
        <f t="shared" si="14"/>
        <v>#DIV/0!</v>
      </c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</row>
    <row r="84" spans="1:26" ht="30" hidden="1" customHeight="1" x14ac:dyDescent="0.25">
      <c r="A84" s="12"/>
      <c r="B84" s="30"/>
      <c r="C84" s="18">
        <f t="shared" si="23"/>
        <v>0</v>
      </c>
      <c r="D84" s="14" t="e">
        <f t="shared" si="14"/>
        <v>#DIV/0!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6" ht="22.5" hidden="1" customHeight="1" x14ac:dyDescent="0.25">
      <c r="A85" s="12"/>
      <c r="B85" s="30"/>
      <c r="C85" s="18">
        <f t="shared" si="23"/>
        <v>0</v>
      </c>
      <c r="D85" s="14" t="e">
        <f t="shared" si="14"/>
        <v>#DIV/0!</v>
      </c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</row>
    <row r="86" spans="1:26" s="38" customFormat="1" ht="26.25" hidden="1" customHeight="1" x14ac:dyDescent="0.25">
      <c r="A86" s="12" t="s">
        <v>80</v>
      </c>
      <c r="B86" s="37">
        <v>2851</v>
      </c>
      <c r="C86" s="18">
        <f t="shared" si="23"/>
        <v>22181.75</v>
      </c>
      <c r="D86" s="14">
        <f t="shared" si="14"/>
        <v>7.7803402314977204</v>
      </c>
      <c r="E86" s="148">
        <f>(E42-E87)</f>
        <v>1385</v>
      </c>
      <c r="F86" s="148">
        <f t="shared" ref="F86:Y86" si="24">(F42-F87)</f>
        <v>1000</v>
      </c>
      <c r="G86" s="148">
        <f t="shared" si="24"/>
        <v>101</v>
      </c>
      <c r="H86" s="148">
        <f t="shared" si="24"/>
        <v>2400</v>
      </c>
      <c r="I86" s="148">
        <f t="shared" si="24"/>
        <v>221</v>
      </c>
      <c r="J86" s="148">
        <f t="shared" si="24"/>
        <v>0</v>
      </c>
      <c r="K86" s="148">
        <f t="shared" si="24"/>
        <v>580</v>
      </c>
      <c r="L86" s="148">
        <f t="shared" si="24"/>
        <v>216.95000000000073</v>
      </c>
      <c r="M86" s="148">
        <f t="shared" si="24"/>
        <v>1969</v>
      </c>
      <c r="N86" s="148">
        <f t="shared" si="24"/>
        <v>1014</v>
      </c>
      <c r="O86" s="148">
        <f t="shared" si="24"/>
        <v>1167</v>
      </c>
      <c r="P86" s="148">
        <f t="shared" si="24"/>
        <v>1589</v>
      </c>
      <c r="Q86" s="148">
        <f t="shared" si="24"/>
        <v>1581</v>
      </c>
      <c r="R86" s="148">
        <f t="shared" si="24"/>
        <v>566</v>
      </c>
      <c r="S86" s="148">
        <f t="shared" si="24"/>
        <v>1420</v>
      </c>
      <c r="T86" s="148">
        <f t="shared" si="24"/>
        <v>2518.3000000000002</v>
      </c>
      <c r="U86" s="148">
        <f t="shared" si="24"/>
        <v>0</v>
      </c>
      <c r="V86" s="148">
        <f t="shared" si="24"/>
        <v>919.5</v>
      </c>
      <c r="W86" s="148">
        <f t="shared" si="24"/>
        <v>2839</v>
      </c>
      <c r="X86" s="148">
        <f t="shared" si="24"/>
        <v>240</v>
      </c>
      <c r="Y86" s="148">
        <f t="shared" si="24"/>
        <v>455</v>
      </c>
    </row>
    <row r="87" spans="1:26" ht="30" hidden="1" customHeight="1" x14ac:dyDescent="0.25">
      <c r="A87" s="12" t="s">
        <v>81</v>
      </c>
      <c r="B87" s="22"/>
      <c r="C87" s="18">
        <f t="shared" si="23"/>
        <v>200926.7</v>
      </c>
      <c r="D87" s="14" t="e">
        <f t="shared" si="14"/>
        <v>#DIV/0!</v>
      </c>
      <c r="E87" s="9">
        <v>14710</v>
      </c>
      <c r="F87" s="9">
        <v>6260</v>
      </c>
      <c r="G87" s="9">
        <v>15501</v>
      </c>
      <c r="H87" s="9">
        <v>11288</v>
      </c>
      <c r="I87" s="9">
        <v>5995</v>
      </c>
      <c r="J87" s="9">
        <v>15700</v>
      </c>
      <c r="K87" s="9">
        <v>7177</v>
      </c>
      <c r="L87" s="9">
        <v>11065</v>
      </c>
      <c r="M87" s="9">
        <v>8690</v>
      </c>
      <c r="N87" s="9">
        <v>2710</v>
      </c>
      <c r="O87" s="9">
        <v>5524</v>
      </c>
      <c r="P87" s="9">
        <v>8311</v>
      </c>
      <c r="Q87" s="9">
        <v>11871</v>
      </c>
      <c r="R87" s="9">
        <v>12432</v>
      </c>
      <c r="S87" s="9">
        <v>9802</v>
      </c>
      <c r="T87" s="9">
        <v>7209.7</v>
      </c>
      <c r="U87" s="9">
        <v>9102</v>
      </c>
      <c r="V87" s="9">
        <v>3707</v>
      </c>
      <c r="W87" s="9">
        <v>5897</v>
      </c>
      <c r="X87" s="9">
        <v>18155</v>
      </c>
      <c r="Y87" s="9">
        <v>9820</v>
      </c>
      <c r="Z87" s="19"/>
    </row>
    <row r="88" spans="1:26" ht="30" hidden="1" customHeight="1" x14ac:dyDescent="0.25">
      <c r="A88" s="12"/>
      <c r="B88" s="30"/>
      <c r="C88" s="18">
        <f t="shared" si="23"/>
        <v>0</v>
      </c>
      <c r="D88" s="14" t="e">
        <f t="shared" si="14"/>
        <v>#DIV/0!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6" s="38" customFormat="1" ht="30" hidden="1" customHeight="1" x14ac:dyDescent="0.25">
      <c r="A89" s="12" t="s">
        <v>82</v>
      </c>
      <c r="B89" s="37"/>
      <c r="C89" s="18">
        <f t="shared" si="23"/>
        <v>0</v>
      </c>
      <c r="D89" s="14" t="e">
        <f t="shared" si="14"/>
        <v>#DIV/0!</v>
      </c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spans="1:26" ht="30" hidden="1" customHeight="1" x14ac:dyDescent="0.25">
      <c r="A90" s="12" t="s">
        <v>83</v>
      </c>
      <c r="B90" s="31"/>
      <c r="C90" s="18">
        <f t="shared" si="23"/>
        <v>0</v>
      </c>
      <c r="D90" s="14" t="e">
        <f t="shared" si="14"/>
        <v>#DIV/0!</v>
      </c>
      <c r="E90" s="31"/>
      <c r="F90" s="31"/>
      <c r="G90" s="31"/>
      <c r="H90" s="31"/>
      <c r="I90" s="31"/>
      <c r="J90" s="31"/>
      <c r="K90" s="31"/>
      <c r="L90" s="31"/>
      <c r="M90" s="31"/>
      <c r="N90" s="14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6" ht="30" hidden="1" customHeight="1" x14ac:dyDescent="0.25">
      <c r="A91" s="39" t="s">
        <v>84</v>
      </c>
      <c r="B91" s="40"/>
      <c r="C91" s="18">
        <f t="shared" si="23"/>
        <v>0</v>
      </c>
      <c r="D91" s="14" t="e">
        <f t="shared" si="14"/>
        <v>#DIV/0!</v>
      </c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1:26" ht="30" hidden="1" customHeight="1" x14ac:dyDescent="0.25">
      <c r="A92" s="12" t="s">
        <v>85</v>
      </c>
      <c r="B92" s="37">
        <f>B42+B54+B58+B62+B63</f>
        <v>300724</v>
      </c>
      <c r="C92" s="18">
        <f t="shared" si="23"/>
        <v>0</v>
      </c>
      <c r="D92" s="14">
        <f t="shared" si="14"/>
        <v>0</v>
      </c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1:26" ht="30" hidden="1" customHeight="1" x14ac:dyDescent="0.25">
      <c r="A93" s="12" t="s">
        <v>86</v>
      </c>
      <c r="B93" s="27"/>
      <c r="C93" s="18">
        <f t="shared" si="23"/>
        <v>0</v>
      </c>
      <c r="D93" s="14" t="e">
        <f t="shared" si="14"/>
        <v>#DIV/0!</v>
      </c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1:26" ht="30" hidden="1" customHeight="1" x14ac:dyDescent="0.25">
      <c r="A94" s="39" t="s">
        <v>166</v>
      </c>
      <c r="B94" s="72"/>
      <c r="C94" s="18">
        <f t="shared" si="23"/>
        <v>0</v>
      </c>
      <c r="D94" s="14" t="e">
        <f t="shared" si="14"/>
        <v>#DIV/0!</v>
      </c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</row>
    <row r="95" spans="1:26" s="11" customFormat="1" ht="30" hidden="1" customHeight="1" outlineLevel="1" x14ac:dyDescent="0.2">
      <c r="A95" s="42" t="s">
        <v>87</v>
      </c>
      <c r="B95" s="22"/>
      <c r="C95" s="18">
        <f t="shared" si="23"/>
        <v>299643</v>
      </c>
      <c r="D95" s="14" t="e">
        <f t="shared" si="14"/>
        <v>#DIV/0!</v>
      </c>
      <c r="E95" s="9">
        <v>15618</v>
      </c>
      <c r="F95" s="9">
        <v>9881</v>
      </c>
      <c r="G95" s="9">
        <v>17703</v>
      </c>
      <c r="H95" s="9">
        <v>18359</v>
      </c>
      <c r="I95" s="9">
        <v>9522</v>
      </c>
      <c r="J95" s="9">
        <v>22534</v>
      </c>
      <c r="K95" s="9">
        <v>13480</v>
      </c>
      <c r="L95" s="9">
        <v>13503</v>
      </c>
      <c r="M95" s="9">
        <v>15301</v>
      </c>
      <c r="N95" s="9">
        <v>5835</v>
      </c>
      <c r="O95" s="9">
        <v>8476</v>
      </c>
      <c r="P95" s="9">
        <v>15145</v>
      </c>
      <c r="Q95" s="9">
        <v>17387</v>
      </c>
      <c r="R95" s="9">
        <v>16968</v>
      </c>
      <c r="S95" s="9">
        <v>18608</v>
      </c>
      <c r="T95" s="9">
        <v>13471</v>
      </c>
      <c r="U95" s="9">
        <v>10438</v>
      </c>
      <c r="V95" s="9">
        <v>5721</v>
      </c>
      <c r="W95" s="9">
        <v>15263</v>
      </c>
      <c r="X95" s="9">
        <v>23648</v>
      </c>
      <c r="Y95" s="9">
        <v>12782</v>
      </c>
    </row>
    <row r="96" spans="1:26" s="11" customFormat="1" ht="30" hidden="1" customHeight="1" outlineLevel="1" x14ac:dyDescent="0.2">
      <c r="A96" s="42" t="s">
        <v>92</v>
      </c>
      <c r="B96" s="35"/>
      <c r="C96" s="18">
        <f t="shared" si="23"/>
        <v>0</v>
      </c>
      <c r="D96" s="14" t="e">
        <f t="shared" si="14"/>
        <v>#DIV/0!</v>
      </c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6" s="11" customFormat="1" ht="30" hidden="1" customHeight="1" outlineLevel="1" x14ac:dyDescent="0.2">
      <c r="A97" s="42" t="s">
        <v>149</v>
      </c>
      <c r="B97" s="35"/>
      <c r="C97" s="18">
        <f t="shared" si="23"/>
        <v>0</v>
      </c>
      <c r="D97" s="14" t="e">
        <f t="shared" si="14"/>
        <v>#DIV/0!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6" s="11" customFormat="1" ht="30" hidden="1" customHeight="1" outlineLevel="1" x14ac:dyDescent="0.2">
      <c r="A98" s="42" t="s">
        <v>150</v>
      </c>
      <c r="B98" s="35"/>
      <c r="C98" s="18">
        <f t="shared" si="23"/>
        <v>0</v>
      </c>
      <c r="D98" s="14" t="e">
        <f t="shared" si="14"/>
        <v>#DIV/0!</v>
      </c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6" s="44" customFormat="1" ht="34.9" hidden="1" customHeight="1" outlineLevel="1" x14ac:dyDescent="0.2">
      <c r="A99" s="12" t="s">
        <v>88</v>
      </c>
      <c r="B99" s="35"/>
      <c r="C99" s="18">
        <f t="shared" si="23"/>
        <v>2052</v>
      </c>
      <c r="D99" s="14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>
        <v>166</v>
      </c>
      <c r="U99" s="9"/>
      <c r="V99" s="9"/>
      <c r="W99" s="9"/>
      <c r="X99" s="9"/>
      <c r="Y99" s="9">
        <v>1886</v>
      </c>
    </row>
    <row r="100" spans="1:26" s="44" customFormat="1" ht="33" hidden="1" customHeight="1" outlineLevel="1" x14ac:dyDescent="0.2">
      <c r="A100" s="12" t="s">
        <v>89</v>
      </c>
      <c r="B100" s="22">
        <v>592</v>
      </c>
      <c r="C100" s="18">
        <f t="shared" si="23"/>
        <v>3882.85</v>
      </c>
      <c r="D100" s="14">
        <f t="shared" si="14"/>
        <v>6.5588682432432428</v>
      </c>
      <c r="E100" s="9"/>
      <c r="F100" s="9"/>
      <c r="G100" s="9"/>
      <c r="H100" s="9">
        <v>50</v>
      </c>
      <c r="I100" s="9"/>
      <c r="J100" s="9"/>
      <c r="K100" s="9"/>
      <c r="L100" s="9">
        <v>555</v>
      </c>
      <c r="M100" s="9">
        <v>346</v>
      </c>
      <c r="N100" s="9"/>
      <c r="O100" s="9"/>
      <c r="P100" s="9">
        <v>667</v>
      </c>
      <c r="Q100" s="9">
        <v>458</v>
      </c>
      <c r="R100" s="9">
        <v>355</v>
      </c>
      <c r="S100" s="9">
        <v>399</v>
      </c>
      <c r="T100" s="9">
        <v>110</v>
      </c>
      <c r="U100" s="9"/>
      <c r="V100" s="9"/>
      <c r="W100" s="9">
        <v>451</v>
      </c>
      <c r="X100" s="9">
        <v>491.85</v>
      </c>
      <c r="Y100" s="9"/>
    </row>
    <row r="101" spans="1:26" s="11" customFormat="1" ht="34.15" hidden="1" customHeight="1" outlineLevel="1" x14ac:dyDescent="0.2">
      <c r="A101" s="10" t="s">
        <v>90</v>
      </c>
      <c r="B101" s="25">
        <v>303227</v>
      </c>
      <c r="C101" s="18">
        <f t="shared" si="23"/>
        <v>299216</v>
      </c>
      <c r="D101" s="14">
        <f t="shared" si="14"/>
        <v>0.98677228610908663</v>
      </c>
      <c r="E101" s="9">
        <v>27051</v>
      </c>
      <c r="F101" s="9">
        <v>8600</v>
      </c>
      <c r="G101" s="9">
        <v>16608</v>
      </c>
      <c r="H101" s="9">
        <v>18351</v>
      </c>
      <c r="I101" s="9">
        <v>9286</v>
      </c>
      <c r="J101" s="9">
        <v>20173</v>
      </c>
      <c r="K101" s="9">
        <v>10102</v>
      </c>
      <c r="L101" s="9">
        <v>14170</v>
      </c>
      <c r="M101" s="9">
        <v>14503</v>
      </c>
      <c r="N101" s="9">
        <v>4987</v>
      </c>
      <c r="O101" s="9">
        <v>8757</v>
      </c>
      <c r="P101" s="9">
        <v>15015</v>
      </c>
      <c r="Q101" s="9">
        <v>16799</v>
      </c>
      <c r="R101" s="9">
        <v>18066</v>
      </c>
      <c r="S101" s="9">
        <v>18065</v>
      </c>
      <c r="T101" s="9">
        <v>12834</v>
      </c>
      <c r="U101" s="9">
        <v>10003</v>
      </c>
      <c r="V101" s="9">
        <v>5278</v>
      </c>
      <c r="W101" s="9">
        <v>15463</v>
      </c>
      <c r="X101" s="9">
        <v>23407</v>
      </c>
      <c r="Y101" s="9">
        <v>11698</v>
      </c>
    </row>
    <row r="102" spans="1:26" s="108" customFormat="1" ht="30" customHeight="1" collapsed="1" x14ac:dyDescent="0.2">
      <c r="A102" s="123" t="s">
        <v>91</v>
      </c>
      <c r="B102" s="103">
        <v>296428</v>
      </c>
      <c r="C102" s="22">
        <f>SUM(E102:Y102)</f>
        <v>288373</v>
      </c>
      <c r="D102" s="14">
        <f t="shared" si="14"/>
        <v>0.97282645364135645</v>
      </c>
      <c r="E102" s="88">
        <v>22393</v>
      </c>
      <c r="F102" s="88">
        <v>8600</v>
      </c>
      <c r="G102" s="88">
        <v>16608</v>
      </c>
      <c r="H102" s="88">
        <v>18171</v>
      </c>
      <c r="I102" s="88">
        <v>9286</v>
      </c>
      <c r="J102" s="88">
        <v>20170</v>
      </c>
      <c r="K102" s="88">
        <v>10102</v>
      </c>
      <c r="L102" s="88">
        <v>13614</v>
      </c>
      <c r="M102" s="88">
        <v>14154</v>
      </c>
      <c r="N102" s="88">
        <v>4922</v>
      </c>
      <c r="O102" s="88">
        <v>8757</v>
      </c>
      <c r="P102" s="88">
        <v>14348</v>
      </c>
      <c r="Q102" s="88">
        <v>16341</v>
      </c>
      <c r="R102" s="88">
        <v>17717</v>
      </c>
      <c r="S102" s="88">
        <v>17666</v>
      </c>
      <c r="T102" s="88">
        <v>12553.5</v>
      </c>
      <c r="U102" s="88">
        <v>10003</v>
      </c>
      <c r="V102" s="88">
        <v>5277.5</v>
      </c>
      <c r="W102" s="88">
        <v>14961</v>
      </c>
      <c r="X102" s="88">
        <v>22923</v>
      </c>
      <c r="Y102" s="88">
        <v>9806</v>
      </c>
      <c r="Z102" s="122"/>
    </row>
    <row r="103" spans="1:26" s="11" customFormat="1" ht="30" hidden="1" customHeight="1" x14ac:dyDescent="0.2">
      <c r="A103" s="10" t="s">
        <v>201</v>
      </c>
      <c r="B103" s="22"/>
      <c r="C103" s="22">
        <f>SUM(E103:Y103)</f>
        <v>293062.15000000002</v>
      </c>
      <c r="D103" s="14"/>
      <c r="E103" s="88">
        <v>26762</v>
      </c>
      <c r="F103" s="88">
        <f>F101</f>
        <v>8600</v>
      </c>
      <c r="G103" s="88">
        <f t="shared" ref="G103:U103" si="25">G101-G100</f>
        <v>16608</v>
      </c>
      <c r="H103" s="88">
        <v>18371</v>
      </c>
      <c r="I103" s="88">
        <f t="shared" si="25"/>
        <v>9286</v>
      </c>
      <c r="J103" s="88">
        <f t="shared" si="25"/>
        <v>20173</v>
      </c>
      <c r="K103" s="88">
        <f>K101</f>
        <v>10102</v>
      </c>
      <c r="L103" s="88">
        <f>L101-L100</f>
        <v>13615</v>
      </c>
      <c r="M103" s="88">
        <f>M101-M100</f>
        <v>14157</v>
      </c>
      <c r="N103" s="88">
        <f t="shared" si="25"/>
        <v>4987</v>
      </c>
      <c r="O103" s="88">
        <f>O101-O100-O99</f>
        <v>8757</v>
      </c>
      <c r="P103" s="88">
        <f t="shared" si="25"/>
        <v>14348</v>
      </c>
      <c r="Q103" s="88">
        <f>Q101-Q99-Q100</f>
        <v>16341</v>
      </c>
      <c r="R103" s="88">
        <v>17717</v>
      </c>
      <c r="S103" s="88">
        <f t="shared" si="25"/>
        <v>17666</v>
      </c>
      <c r="T103" s="88">
        <f>T101-T100-T99</f>
        <v>12558</v>
      </c>
      <c r="U103" s="88">
        <f t="shared" si="25"/>
        <v>10003</v>
      </c>
      <c r="V103" s="88">
        <f>V101-V100-V99</f>
        <v>5278</v>
      </c>
      <c r="W103" s="88">
        <f>W101-W100</f>
        <v>15012</v>
      </c>
      <c r="X103" s="88">
        <f>X101-X100</f>
        <v>22915.15</v>
      </c>
      <c r="Y103" s="88">
        <v>9806</v>
      </c>
    </row>
    <row r="104" spans="1:26" s="11" customFormat="1" ht="30" customHeight="1" x14ac:dyDescent="0.2">
      <c r="A104" s="12" t="s">
        <v>172</v>
      </c>
      <c r="B104" s="26">
        <v>0.98899999999999999</v>
      </c>
      <c r="C104" s="164">
        <f>C102/C103</f>
        <v>0.98399946905460145</v>
      </c>
      <c r="D104" s="14">
        <f t="shared" si="14"/>
        <v>0.9949438514202239</v>
      </c>
      <c r="E104" s="27">
        <f>E102/E103</f>
        <v>0.83674613257604069</v>
      </c>
      <c r="F104" s="27">
        <f>F102/F103</f>
        <v>1</v>
      </c>
      <c r="G104" s="27">
        <f t="shared" ref="G104:Y104" si="26">G102/G103</f>
        <v>1</v>
      </c>
      <c r="H104" s="27">
        <f>H102/H103</f>
        <v>0.98911327635947965</v>
      </c>
      <c r="I104" s="27">
        <f t="shared" si="26"/>
        <v>1</v>
      </c>
      <c r="J104" s="27">
        <f t="shared" si="26"/>
        <v>0.99985128637287468</v>
      </c>
      <c r="K104" s="27">
        <f t="shared" si="26"/>
        <v>1</v>
      </c>
      <c r="L104" s="27">
        <f t="shared" si="26"/>
        <v>0.99992655159750277</v>
      </c>
      <c r="M104" s="27">
        <f>M102/M103</f>
        <v>0.99978809069718155</v>
      </c>
      <c r="N104" s="27">
        <f t="shared" si="26"/>
        <v>0.98696611189091643</v>
      </c>
      <c r="O104" s="27">
        <f t="shared" si="26"/>
        <v>1</v>
      </c>
      <c r="P104" s="27">
        <f t="shared" si="26"/>
        <v>1</v>
      </c>
      <c r="Q104" s="27">
        <f>Q102/Q103</f>
        <v>1</v>
      </c>
      <c r="R104" s="27">
        <f t="shared" si="26"/>
        <v>1</v>
      </c>
      <c r="S104" s="27">
        <f t="shared" si="26"/>
        <v>1</v>
      </c>
      <c r="T104" s="27">
        <f t="shared" si="26"/>
        <v>0.99964166268514099</v>
      </c>
      <c r="U104" s="27">
        <f t="shared" si="26"/>
        <v>1</v>
      </c>
      <c r="V104" s="27">
        <f t="shared" si="26"/>
        <v>0.9999052671466464</v>
      </c>
      <c r="W104" s="27">
        <f t="shared" si="26"/>
        <v>0.99660271782573939</v>
      </c>
      <c r="X104" s="27">
        <f>X102/X103</f>
        <v>1.0003425681263269</v>
      </c>
      <c r="Y104" s="27">
        <f t="shared" si="26"/>
        <v>1</v>
      </c>
    </row>
    <row r="105" spans="1:26" s="82" customFormat="1" ht="31.9" hidden="1" customHeight="1" x14ac:dyDescent="0.2">
      <c r="A105" s="80" t="s">
        <v>96</v>
      </c>
      <c r="B105" s="83">
        <f>B101-B102</f>
        <v>6799</v>
      </c>
      <c r="C105" s="22">
        <f t="shared" si="23"/>
        <v>4689.1500000000015</v>
      </c>
      <c r="D105" s="14">
        <f t="shared" si="14"/>
        <v>0.68968230622150339</v>
      </c>
      <c r="E105" s="116">
        <f>E103-E102</f>
        <v>4369</v>
      </c>
      <c r="F105" s="116">
        <f t="shared" ref="F105:L105" si="27">F103-F102</f>
        <v>0</v>
      </c>
      <c r="G105" s="116">
        <f t="shared" si="27"/>
        <v>0</v>
      </c>
      <c r="H105" s="116">
        <f>H103-H102</f>
        <v>200</v>
      </c>
      <c r="I105" s="116">
        <f>I103-I102</f>
        <v>0</v>
      </c>
      <c r="J105" s="116">
        <f t="shared" si="27"/>
        <v>3</v>
      </c>
      <c r="K105" s="116">
        <f t="shared" si="27"/>
        <v>0</v>
      </c>
      <c r="L105" s="116">
        <f t="shared" si="27"/>
        <v>1</v>
      </c>
      <c r="M105" s="116">
        <f>M103-M102</f>
        <v>3</v>
      </c>
      <c r="N105" s="116">
        <f>N103-N102</f>
        <v>65</v>
      </c>
      <c r="O105" s="116">
        <f t="shared" ref="O105:Y105" si="28">O103-O102</f>
        <v>0</v>
      </c>
      <c r="P105" s="116">
        <f t="shared" si="28"/>
        <v>0</v>
      </c>
      <c r="Q105" s="116">
        <f>Q103-Q102</f>
        <v>0</v>
      </c>
      <c r="R105" s="116">
        <f t="shared" si="28"/>
        <v>0</v>
      </c>
      <c r="S105" s="116">
        <f t="shared" si="28"/>
        <v>0</v>
      </c>
      <c r="T105" s="116">
        <f t="shared" si="28"/>
        <v>4.5</v>
      </c>
      <c r="U105" s="116">
        <f t="shared" si="28"/>
        <v>0</v>
      </c>
      <c r="V105" s="116">
        <f t="shared" si="28"/>
        <v>0.5</v>
      </c>
      <c r="W105" s="116">
        <f>W103-W102</f>
        <v>51</v>
      </c>
      <c r="X105" s="116">
        <f t="shared" si="28"/>
        <v>-7.8499999999985448</v>
      </c>
      <c r="Y105" s="116">
        <f t="shared" si="28"/>
        <v>0</v>
      </c>
      <c r="Z105" s="119"/>
    </row>
    <row r="106" spans="1:26" s="11" customFormat="1" ht="30" customHeight="1" x14ac:dyDescent="0.2">
      <c r="A106" s="10" t="s">
        <v>92</v>
      </c>
      <c r="B106" s="88">
        <v>163964</v>
      </c>
      <c r="C106" s="88">
        <f t="shared" si="23"/>
        <v>159763.29999999999</v>
      </c>
      <c r="D106" s="15">
        <f t="shared" si="14"/>
        <v>0.97438035178453797</v>
      </c>
      <c r="E106" s="9">
        <v>19890</v>
      </c>
      <c r="F106" s="9">
        <v>4522</v>
      </c>
      <c r="G106" s="9">
        <f>1800+5540</f>
        <v>7340</v>
      </c>
      <c r="H106" s="9">
        <v>8524</v>
      </c>
      <c r="I106" s="9">
        <v>4657</v>
      </c>
      <c r="J106" s="9">
        <v>12043</v>
      </c>
      <c r="K106" s="9">
        <v>4964</v>
      </c>
      <c r="L106" s="9">
        <v>6508</v>
      </c>
      <c r="M106" s="9">
        <v>8304</v>
      </c>
      <c r="N106" s="9">
        <v>2439</v>
      </c>
      <c r="O106" s="9">
        <v>3063</v>
      </c>
      <c r="P106" s="9">
        <v>7227</v>
      </c>
      <c r="Q106" s="9">
        <v>10938</v>
      </c>
      <c r="R106" s="9">
        <v>11245</v>
      </c>
      <c r="S106" s="9">
        <f>6600+4479</f>
        <v>11079</v>
      </c>
      <c r="T106" s="9">
        <f>3190.5+2838.3</f>
        <v>6028.8</v>
      </c>
      <c r="U106" s="9">
        <f>1700+3531</f>
        <v>5231</v>
      </c>
      <c r="V106" s="9">
        <v>2252.5</v>
      </c>
      <c r="W106" s="9">
        <v>7048</v>
      </c>
      <c r="X106" s="9">
        <v>12501</v>
      </c>
      <c r="Y106" s="9">
        <v>3959</v>
      </c>
    </row>
    <row r="107" spans="1:26" s="11" customFormat="1" ht="30" customHeight="1" x14ac:dyDescent="0.2">
      <c r="A107" s="10" t="s">
        <v>93</v>
      </c>
      <c r="B107" s="88">
        <v>10569</v>
      </c>
      <c r="C107" s="88">
        <f t="shared" si="23"/>
        <v>9604</v>
      </c>
      <c r="D107" s="15">
        <f t="shared" si="14"/>
        <v>0.90869524079856179</v>
      </c>
      <c r="E107" s="9">
        <v>315</v>
      </c>
      <c r="F107" s="9">
        <v>528</v>
      </c>
      <c r="G107" s="9"/>
      <c r="H107" s="9">
        <v>391</v>
      </c>
      <c r="I107" s="9">
        <v>224</v>
      </c>
      <c r="J107" s="9">
        <v>862</v>
      </c>
      <c r="K107" s="9">
        <v>1331</v>
      </c>
      <c r="L107" s="9">
        <v>599</v>
      </c>
      <c r="M107" s="9">
        <v>83</v>
      </c>
      <c r="N107" s="9"/>
      <c r="O107" s="9">
        <v>674</v>
      </c>
      <c r="P107" s="9">
        <v>204</v>
      </c>
      <c r="Q107" s="9">
        <v>60</v>
      </c>
      <c r="R107" s="9">
        <v>430</v>
      </c>
      <c r="S107" s="9">
        <v>243</v>
      </c>
      <c r="T107" s="9">
        <v>27</v>
      </c>
      <c r="U107" s="9"/>
      <c r="V107" s="9"/>
      <c r="W107" s="9">
        <v>1591</v>
      </c>
      <c r="X107" s="9">
        <v>940</v>
      </c>
      <c r="Y107" s="9">
        <v>1102</v>
      </c>
    </row>
    <row r="108" spans="1:26" s="11" customFormat="1" ht="30" customHeight="1" x14ac:dyDescent="0.2">
      <c r="A108" s="10" t="s">
        <v>94</v>
      </c>
      <c r="B108" s="88">
        <v>91731</v>
      </c>
      <c r="C108" s="88">
        <f t="shared" si="23"/>
        <v>91546.6</v>
      </c>
      <c r="D108" s="15">
        <f t="shared" si="14"/>
        <v>0.99798977444920478</v>
      </c>
      <c r="E108" s="9">
        <v>780</v>
      </c>
      <c r="F108" s="9">
        <v>2788</v>
      </c>
      <c r="G108" s="9">
        <v>6998</v>
      </c>
      <c r="H108" s="9">
        <v>8301</v>
      </c>
      <c r="I108" s="9">
        <v>3166</v>
      </c>
      <c r="J108" s="9">
        <v>5493</v>
      </c>
      <c r="K108" s="9">
        <v>2236</v>
      </c>
      <c r="L108" s="9">
        <v>5360</v>
      </c>
      <c r="M108" s="9">
        <v>3337.9</v>
      </c>
      <c r="N108" s="9">
        <v>1716</v>
      </c>
      <c r="O108" s="9">
        <v>4375</v>
      </c>
      <c r="P108" s="9">
        <v>4796</v>
      </c>
      <c r="Q108" s="9">
        <v>3513</v>
      </c>
      <c r="R108" s="9">
        <v>5305</v>
      </c>
      <c r="S108" s="9">
        <v>5152</v>
      </c>
      <c r="T108" s="9">
        <v>5182.7</v>
      </c>
      <c r="U108" s="9">
        <v>3614</v>
      </c>
      <c r="V108" s="9">
        <v>2699</v>
      </c>
      <c r="W108" s="9">
        <v>5022</v>
      </c>
      <c r="X108" s="9">
        <v>7557</v>
      </c>
      <c r="Y108" s="9">
        <v>4155</v>
      </c>
    </row>
    <row r="109" spans="1:26" s="11" customFormat="1" ht="30" customHeight="1" x14ac:dyDescent="0.2">
      <c r="A109" s="10" t="s">
        <v>95</v>
      </c>
      <c r="B109" s="88">
        <v>504</v>
      </c>
      <c r="C109" s="88">
        <f t="shared" si="23"/>
        <v>628</v>
      </c>
      <c r="D109" s="14">
        <f t="shared" si="14"/>
        <v>1.246031746031746</v>
      </c>
      <c r="E109" s="135">
        <v>78</v>
      </c>
      <c r="F109" s="135"/>
      <c r="G109" s="88">
        <v>109</v>
      </c>
      <c r="H109" s="88">
        <v>77</v>
      </c>
      <c r="I109" s="88"/>
      <c r="J109" s="88"/>
      <c r="K109" s="88"/>
      <c r="L109" s="88"/>
      <c r="M109" s="88"/>
      <c r="N109" s="88">
        <v>40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>
        <v>324</v>
      </c>
      <c r="Y109" s="88"/>
    </row>
    <row r="110" spans="1:26" s="11" customFormat="1" ht="30" hidden="1" customHeight="1" x14ac:dyDescent="0.2">
      <c r="A110" s="10" t="s">
        <v>203</v>
      </c>
      <c r="B110" s="22"/>
      <c r="C110" s="22">
        <f t="shared" si="23"/>
        <v>0</v>
      </c>
      <c r="D110" s="14" t="e">
        <f t="shared" ref="D110:D125" si="29">C110/B110</f>
        <v>#DIV/0!</v>
      </c>
      <c r="E110" s="150"/>
      <c r="F110" s="150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spans="1:26" s="108" customFormat="1" ht="30" customHeight="1" x14ac:dyDescent="0.2">
      <c r="A111" s="123" t="s">
        <v>97</v>
      </c>
      <c r="B111" s="124">
        <v>295781</v>
      </c>
      <c r="C111" s="22">
        <f>SUM(E111:Y111)</f>
        <v>288373</v>
      </c>
      <c r="D111" s="14">
        <f t="shared" si="29"/>
        <v>0.97495444264506514</v>
      </c>
      <c r="E111" s="88">
        <v>22393</v>
      </c>
      <c r="F111" s="88">
        <v>8600</v>
      </c>
      <c r="G111" s="88">
        <v>16608</v>
      </c>
      <c r="H111" s="88">
        <v>18171</v>
      </c>
      <c r="I111" s="88">
        <v>9286</v>
      </c>
      <c r="J111" s="88">
        <v>20170</v>
      </c>
      <c r="K111" s="88">
        <v>10102</v>
      </c>
      <c r="L111" s="88">
        <v>13614</v>
      </c>
      <c r="M111" s="88">
        <v>14154</v>
      </c>
      <c r="N111" s="88">
        <v>4922</v>
      </c>
      <c r="O111" s="88">
        <v>8757</v>
      </c>
      <c r="P111" s="88">
        <v>14348</v>
      </c>
      <c r="Q111" s="88">
        <v>16341</v>
      </c>
      <c r="R111" s="88">
        <v>17717</v>
      </c>
      <c r="S111" s="88">
        <v>17666</v>
      </c>
      <c r="T111" s="88">
        <v>12553.5</v>
      </c>
      <c r="U111" s="88">
        <v>10003</v>
      </c>
      <c r="V111" s="88">
        <v>5277.5</v>
      </c>
      <c r="W111" s="88">
        <v>14961</v>
      </c>
      <c r="X111" s="88">
        <v>22923</v>
      </c>
      <c r="Y111" s="88">
        <v>9806</v>
      </c>
      <c r="Z111" s="122"/>
    </row>
    <row r="112" spans="1:26" s="11" customFormat="1" ht="31.15" hidden="1" customHeight="1" x14ac:dyDescent="0.2">
      <c r="A112" s="12" t="s">
        <v>172</v>
      </c>
      <c r="B112" s="26">
        <f>B111/B101</f>
        <v>0.97544413920923934</v>
      </c>
      <c r="C112" s="22">
        <f t="shared" si="23"/>
        <v>20.41586883794243</v>
      </c>
      <c r="D112" s="14">
        <f t="shared" si="29"/>
        <v>20.929818548597673</v>
      </c>
      <c r="E112" s="27">
        <f t="shared" ref="E112" si="30">E111/E101</f>
        <v>0.8278067354256774</v>
      </c>
      <c r="F112" s="27">
        <f>F111/F101</f>
        <v>1</v>
      </c>
      <c r="G112" s="27">
        <f t="shared" ref="G112:Y112" si="31">G111/G101</f>
        <v>1</v>
      </c>
      <c r="H112" s="27">
        <f t="shared" si="31"/>
        <v>0.99019127023050513</v>
      </c>
      <c r="I112" s="27">
        <f t="shared" si="31"/>
        <v>1</v>
      </c>
      <c r="J112" s="27">
        <f t="shared" si="31"/>
        <v>0.99985128637287468</v>
      </c>
      <c r="K112" s="27">
        <f t="shared" si="31"/>
        <v>1</v>
      </c>
      <c r="L112" s="27">
        <f t="shared" si="31"/>
        <v>0.9607621736062103</v>
      </c>
      <c r="M112" s="27">
        <f>M103/M102</f>
        <v>1.0002119542178889</v>
      </c>
      <c r="N112" s="27">
        <f>N111/N101</f>
        <v>0.98696611189091643</v>
      </c>
      <c r="O112" s="27">
        <f t="shared" si="31"/>
        <v>1</v>
      </c>
      <c r="P112" s="27">
        <f t="shared" si="31"/>
        <v>0.95557775557775559</v>
      </c>
      <c r="Q112" s="27">
        <f t="shared" si="31"/>
        <v>0.97273647240907202</v>
      </c>
      <c r="R112" s="27">
        <f t="shared" si="31"/>
        <v>0.98068194398317277</v>
      </c>
      <c r="S112" s="27">
        <f t="shared" si="31"/>
        <v>0.9779130916136175</v>
      </c>
      <c r="T112" s="27">
        <f t="shared" si="31"/>
        <v>0.97814399251986905</v>
      </c>
      <c r="U112" s="27">
        <f t="shared" si="31"/>
        <v>1</v>
      </c>
      <c r="V112" s="27">
        <f t="shared" si="31"/>
        <v>0.9999052671466464</v>
      </c>
      <c r="W112" s="27">
        <f t="shared" si="31"/>
        <v>0.96753540710082131</v>
      </c>
      <c r="X112" s="27">
        <f t="shared" si="31"/>
        <v>0.97932242491562349</v>
      </c>
      <c r="Y112" s="27">
        <f t="shared" si="31"/>
        <v>0.83826295093178316</v>
      </c>
    </row>
    <row r="113" spans="1:25" s="11" customFormat="1" ht="30" customHeight="1" x14ac:dyDescent="0.2">
      <c r="A113" s="10" t="s">
        <v>193</v>
      </c>
      <c r="B113" s="88">
        <v>163778</v>
      </c>
      <c r="C113" s="88">
        <f>SUM(E113:Y113)</f>
        <v>159763.29999999999</v>
      </c>
      <c r="D113" s="15">
        <f t="shared" si="29"/>
        <v>0.97548693963780231</v>
      </c>
      <c r="E113" s="9">
        <v>19890</v>
      </c>
      <c r="F113" s="9">
        <v>4522</v>
      </c>
      <c r="G113" s="9">
        <v>7340</v>
      </c>
      <c r="H113" s="9">
        <v>8524</v>
      </c>
      <c r="I113" s="9">
        <v>4657</v>
      </c>
      <c r="J113" s="9">
        <v>12043</v>
      </c>
      <c r="K113" s="9">
        <v>4964</v>
      </c>
      <c r="L113" s="9">
        <v>6508</v>
      </c>
      <c r="M113" s="9">
        <v>8304</v>
      </c>
      <c r="N113" s="9">
        <v>2439</v>
      </c>
      <c r="O113" s="9">
        <v>3063</v>
      </c>
      <c r="P113" s="9">
        <v>7227</v>
      </c>
      <c r="Q113" s="9">
        <v>10938</v>
      </c>
      <c r="R113" s="9">
        <v>11245</v>
      </c>
      <c r="S113" s="9">
        <v>11079</v>
      </c>
      <c r="T113" s="9">
        <f>3190.5+2838.3</f>
        <v>6028.8</v>
      </c>
      <c r="U113" s="9">
        <v>5231</v>
      </c>
      <c r="V113" s="9">
        <v>2252.5</v>
      </c>
      <c r="W113" s="9">
        <v>7048</v>
      </c>
      <c r="X113" s="9">
        <v>12501</v>
      </c>
      <c r="Y113" s="9">
        <v>3959</v>
      </c>
    </row>
    <row r="114" spans="1:25" s="11" customFormat="1" ht="30" customHeight="1" x14ac:dyDescent="0.2">
      <c r="A114" s="10" t="s">
        <v>93</v>
      </c>
      <c r="B114" s="88">
        <v>10569</v>
      </c>
      <c r="C114" s="88">
        <f t="shared" si="23"/>
        <v>9604</v>
      </c>
      <c r="D114" s="15">
        <f t="shared" si="29"/>
        <v>0.90869524079856179</v>
      </c>
      <c r="E114" s="9">
        <v>315</v>
      </c>
      <c r="F114" s="9">
        <v>528</v>
      </c>
      <c r="G114" s="9"/>
      <c r="H114" s="9">
        <v>391</v>
      </c>
      <c r="I114" s="9">
        <v>224</v>
      </c>
      <c r="J114" s="9">
        <v>862</v>
      </c>
      <c r="K114" s="9">
        <v>1331</v>
      </c>
      <c r="L114" s="9">
        <v>599</v>
      </c>
      <c r="M114" s="9">
        <v>83</v>
      </c>
      <c r="N114" s="9"/>
      <c r="O114" s="9">
        <v>674</v>
      </c>
      <c r="P114" s="9">
        <v>204</v>
      </c>
      <c r="Q114" s="9">
        <v>60</v>
      </c>
      <c r="R114" s="9">
        <v>430</v>
      </c>
      <c r="S114" s="9">
        <v>243</v>
      </c>
      <c r="T114" s="9">
        <v>27</v>
      </c>
      <c r="U114" s="9"/>
      <c r="V114" s="9"/>
      <c r="W114" s="9">
        <v>1591</v>
      </c>
      <c r="X114" s="9">
        <v>940</v>
      </c>
      <c r="Y114" s="9">
        <v>1102</v>
      </c>
    </row>
    <row r="115" spans="1:25" s="11" customFormat="1" ht="30" customHeight="1" x14ac:dyDescent="0.2">
      <c r="A115" s="10" t="s">
        <v>94</v>
      </c>
      <c r="B115" s="88">
        <v>91641</v>
      </c>
      <c r="C115" s="88">
        <f>SUM(E115:Y115)</f>
        <v>91488.6</v>
      </c>
      <c r="D115" s="15">
        <f t="shared" si="29"/>
        <v>0.99833698890234723</v>
      </c>
      <c r="E115" s="9">
        <v>780</v>
      </c>
      <c r="F115" s="9">
        <v>2788</v>
      </c>
      <c r="G115" s="9">
        <v>6998</v>
      </c>
      <c r="H115" s="9">
        <v>8301</v>
      </c>
      <c r="I115" s="9">
        <v>3166</v>
      </c>
      <c r="J115" s="9">
        <v>5493</v>
      </c>
      <c r="K115" s="9">
        <v>2236</v>
      </c>
      <c r="L115" s="9">
        <v>5360</v>
      </c>
      <c r="M115" s="9">
        <v>3337.9</v>
      </c>
      <c r="N115" s="9">
        <v>1716</v>
      </c>
      <c r="O115" s="9">
        <v>4375</v>
      </c>
      <c r="P115" s="9">
        <v>4796</v>
      </c>
      <c r="Q115" s="9">
        <v>3455</v>
      </c>
      <c r="R115" s="9">
        <v>5305</v>
      </c>
      <c r="S115" s="9">
        <v>5152</v>
      </c>
      <c r="T115" s="9">
        <v>5182.7</v>
      </c>
      <c r="U115" s="9">
        <v>3614</v>
      </c>
      <c r="V115" s="9">
        <v>2699</v>
      </c>
      <c r="W115" s="9">
        <v>5022</v>
      </c>
      <c r="X115" s="9">
        <v>7557</v>
      </c>
      <c r="Y115" s="9">
        <v>4155</v>
      </c>
    </row>
    <row r="116" spans="1:25" s="11" customFormat="1" ht="30" customHeight="1" x14ac:dyDescent="0.2">
      <c r="A116" s="10" t="s">
        <v>95</v>
      </c>
      <c r="B116" s="88">
        <v>444</v>
      </c>
      <c r="C116" s="88">
        <f t="shared" si="23"/>
        <v>628</v>
      </c>
      <c r="D116" s="14">
        <f t="shared" si="29"/>
        <v>1.4144144144144144</v>
      </c>
      <c r="E116" s="135">
        <v>78</v>
      </c>
      <c r="F116" s="135"/>
      <c r="G116" s="88">
        <v>109</v>
      </c>
      <c r="H116" s="88">
        <v>77</v>
      </c>
      <c r="I116" s="88"/>
      <c r="J116" s="88"/>
      <c r="K116" s="88"/>
      <c r="L116" s="88"/>
      <c r="M116" s="88"/>
      <c r="N116" s="88">
        <v>40</v>
      </c>
      <c r="O116" s="88"/>
      <c r="P116" s="88"/>
      <c r="Q116" s="88"/>
      <c r="R116" s="88"/>
      <c r="S116" s="88"/>
      <c r="T116" s="88"/>
      <c r="U116" s="88"/>
      <c r="V116" s="88"/>
      <c r="W116" s="88"/>
      <c r="X116" s="88">
        <v>324</v>
      </c>
      <c r="Y116" s="88"/>
    </row>
    <row r="117" spans="1:25" s="44" customFormat="1" ht="48" hidden="1" customHeight="1" x14ac:dyDescent="0.2">
      <c r="A117" s="12" t="s">
        <v>181</v>
      </c>
      <c r="B117" s="22"/>
      <c r="C117" s="22">
        <f t="shared" si="23"/>
        <v>0</v>
      </c>
      <c r="D117" s="14" t="e">
        <f t="shared" si="29"/>
        <v>#DIV/0!</v>
      </c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spans="1:25" s="44" customFormat="1" ht="30" hidden="1" customHeight="1" x14ac:dyDescent="0.2">
      <c r="A118" s="10" t="s">
        <v>203</v>
      </c>
      <c r="B118" s="22"/>
      <c r="C118" s="22">
        <f t="shared" si="23"/>
        <v>0</v>
      </c>
      <c r="D118" s="14" t="e">
        <f t="shared" si="29"/>
        <v>#DIV/0!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spans="1:25" s="108" customFormat="1" ht="30" customHeight="1" x14ac:dyDescent="0.2">
      <c r="A119" s="29" t="s">
        <v>182</v>
      </c>
      <c r="B119" s="25">
        <v>989302</v>
      </c>
      <c r="C119" s="22">
        <f>SUM(E119:Y119)</f>
        <v>959852.7</v>
      </c>
      <c r="D119" s="14">
        <f t="shared" si="29"/>
        <v>0.97023224455221957</v>
      </c>
      <c r="E119" s="166">
        <v>92431</v>
      </c>
      <c r="F119" s="88">
        <v>25980</v>
      </c>
      <c r="G119" s="88">
        <v>55697</v>
      </c>
      <c r="H119" s="88">
        <v>60348</v>
      </c>
      <c r="I119" s="88">
        <v>29980</v>
      </c>
      <c r="J119" s="88">
        <v>68336</v>
      </c>
      <c r="K119" s="88">
        <v>34169</v>
      </c>
      <c r="L119" s="88">
        <v>41459</v>
      </c>
      <c r="M119" s="88">
        <v>42456</v>
      </c>
      <c r="N119" s="88">
        <v>15236</v>
      </c>
      <c r="O119" s="88">
        <v>25968</v>
      </c>
      <c r="P119" s="88">
        <v>42400</v>
      </c>
      <c r="Q119" s="88">
        <v>52294</v>
      </c>
      <c r="R119" s="88">
        <v>58112</v>
      </c>
      <c r="S119" s="88">
        <v>66539.5</v>
      </c>
      <c r="T119" s="166">
        <v>38607.5</v>
      </c>
      <c r="U119" s="88">
        <v>34360.01</v>
      </c>
      <c r="V119" s="88">
        <v>15945.69</v>
      </c>
      <c r="W119" s="88">
        <v>47832</v>
      </c>
      <c r="X119" s="88">
        <v>82312</v>
      </c>
      <c r="Y119" s="88">
        <v>29390</v>
      </c>
    </row>
    <row r="120" spans="1:25" s="11" customFormat="1" ht="27" hidden="1" customHeight="1" x14ac:dyDescent="0.2">
      <c r="A120" s="12" t="s">
        <v>52</v>
      </c>
      <c r="B120" s="8" t="e">
        <f>B119/B117</f>
        <v>#DIV/0!</v>
      </c>
      <c r="C120" s="88" t="e">
        <f t="shared" si="23"/>
        <v>#DIV/0!</v>
      </c>
      <c r="D120" s="14" t="e">
        <f t="shared" si="29"/>
        <v>#DIV/0!</v>
      </c>
      <c r="E120" s="87" t="e">
        <f t="shared" ref="E120:Y120" si="32">E119/E117</f>
        <v>#DIV/0!</v>
      </c>
      <c r="F120" s="87" t="e">
        <f t="shared" si="32"/>
        <v>#DIV/0!</v>
      </c>
      <c r="G120" s="88" t="e">
        <f t="shared" si="32"/>
        <v>#DIV/0!</v>
      </c>
      <c r="H120" s="88" t="e">
        <f t="shared" si="32"/>
        <v>#DIV/0!</v>
      </c>
      <c r="I120" s="88" t="e">
        <f t="shared" si="32"/>
        <v>#DIV/0!</v>
      </c>
      <c r="J120" s="88" t="e">
        <f t="shared" si="32"/>
        <v>#DIV/0!</v>
      </c>
      <c r="K120" s="88" t="e">
        <f t="shared" si="32"/>
        <v>#DIV/0!</v>
      </c>
      <c r="L120" s="88" t="e">
        <f t="shared" si="32"/>
        <v>#DIV/0!</v>
      </c>
      <c r="M120" s="88" t="e">
        <f t="shared" si="32"/>
        <v>#DIV/0!</v>
      </c>
      <c r="N120" s="88" t="e">
        <f t="shared" si="32"/>
        <v>#DIV/0!</v>
      </c>
      <c r="O120" s="88" t="e">
        <f t="shared" si="32"/>
        <v>#DIV/0!</v>
      </c>
      <c r="P120" s="88" t="e">
        <f t="shared" si="32"/>
        <v>#DIV/0!</v>
      </c>
      <c r="Q120" s="88" t="e">
        <f t="shared" si="32"/>
        <v>#DIV/0!</v>
      </c>
      <c r="R120" s="88" t="e">
        <f t="shared" si="32"/>
        <v>#DIV/0!</v>
      </c>
      <c r="S120" s="88" t="e">
        <f t="shared" si="32"/>
        <v>#DIV/0!</v>
      </c>
      <c r="T120" s="88" t="e">
        <f t="shared" si="32"/>
        <v>#DIV/0!</v>
      </c>
      <c r="U120" s="88" t="e">
        <f t="shared" si="32"/>
        <v>#DIV/0!</v>
      </c>
      <c r="V120" s="88" t="e">
        <f t="shared" si="32"/>
        <v>#DIV/0!</v>
      </c>
      <c r="W120" s="88" t="e">
        <f t="shared" si="32"/>
        <v>#DIV/0!</v>
      </c>
      <c r="X120" s="88" t="e">
        <f t="shared" si="32"/>
        <v>#DIV/0!</v>
      </c>
      <c r="Y120" s="88" t="e">
        <f t="shared" si="32"/>
        <v>#DIV/0!</v>
      </c>
    </row>
    <row r="121" spans="1:25" s="11" customFormat="1" ht="30" customHeight="1" x14ac:dyDescent="0.2">
      <c r="A121" s="10" t="s">
        <v>92</v>
      </c>
      <c r="B121" s="24">
        <v>570871</v>
      </c>
      <c r="C121" s="88">
        <f t="shared" si="23"/>
        <v>558914.92999999993</v>
      </c>
      <c r="D121" s="15">
        <f t="shared" si="29"/>
        <v>0.9790564418231088</v>
      </c>
      <c r="E121" s="9">
        <v>86300</v>
      </c>
      <c r="F121" s="9">
        <v>13566</v>
      </c>
      <c r="G121" s="9">
        <f>7004+18160</f>
        <v>25164</v>
      </c>
      <c r="H121" s="9">
        <v>27192</v>
      </c>
      <c r="I121" s="9">
        <v>15411</v>
      </c>
      <c r="J121" s="9">
        <v>39777</v>
      </c>
      <c r="K121" s="9">
        <v>19007</v>
      </c>
      <c r="L121" s="9">
        <v>19249</v>
      </c>
      <c r="M121" s="9">
        <v>25921</v>
      </c>
      <c r="N121" s="9">
        <v>7339</v>
      </c>
      <c r="O121" s="9">
        <v>9610</v>
      </c>
      <c r="P121" s="9">
        <v>22861</v>
      </c>
      <c r="Q121" s="9">
        <v>39951</v>
      </c>
      <c r="R121" s="9">
        <v>41506</v>
      </c>
      <c r="S121" s="9">
        <f>29905+14980</f>
        <v>44885</v>
      </c>
      <c r="T121" s="9">
        <f>10045.9+7789.36</f>
        <v>17835.259999999998</v>
      </c>
      <c r="U121" s="9">
        <f>6681+10769.55</f>
        <v>17450.55</v>
      </c>
      <c r="V121" s="9">
        <v>6272.12</v>
      </c>
      <c r="W121" s="9">
        <v>24104</v>
      </c>
      <c r="X121" s="9">
        <v>45864</v>
      </c>
      <c r="Y121" s="9">
        <v>9650</v>
      </c>
    </row>
    <row r="122" spans="1:25" s="11" customFormat="1" ht="30" customHeight="1" x14ac:dyDescent="0.2">
      <c r="A122" s="10" t="s">
        <v>93</v>
      </c>
      <c r="B122" s="24">
        <v>32304</v>
      </c>
      <c r="C122" s="88">
        <f t="shared" si="23"/>
        <v>30676</v>
      </c>
      <c r="D122" s="15">
        <f t="shared" si="29"/>
        <v>0.94960376423972259</v>
      </c>
      <c r="E122" s="9">
        <v>945</v>
      </c>
      <c r="F122" s="9">
        <v>1584</v>
      </c>
      <c r="G122" s="9"/>
      <c r="H122" s="9">
        <v>1418</v>
      </c>
      <c r="I122" s="9">
        <v>704</v>
      </c>
      <c r="J122" s="9">
        <v>3293</v>
      </c>
      <c r="K122" s="9">
        <v>3743</v>
      </c>
      <c r="L122" s="9">
        <v>1438</v>
      </c>
      <c r="M122" s="9">
        <v>172</v>
      </c>
      <c r="N122" s="9"/>
      <c r="O122" s="9">
        <v>1724</v>
      </c>
      <c r="P122" s="9">
        <v>663</v>
      </c>
      <c r="Q122" s="9">
        <v>160</v>
      </c>
      <c r="R122" s="9">
        <v>1131</v>
      </c>
      <c r="S122" s="9">
        <v>792</v>
      </c>
      <c r="T122" s="9">
        <v>146</v>
      </c>
      <c r="U122" s="9"/>
      <c r="V122" s="9"/>
      <c r="W122" s="9">
        <v>5953</v>
      </c>
      <c r="X122" s="9">
        <v>3025</v>
      </c>
      <c r="Y122" s="9">
        <v>3785</v>
      </c>
    </row>
    <row r="123" spans="1:25" s="11" customFormat="1" ht="30.75" customHeight="1" x14ac:dyDescent="0.2">
      <c r="A123" s="10" t="s">
        <v>94</v>
      </c>
      <c r="B123" s="24">
        <v>297654</v>
      </c>
      <c r="C123" s="88">
        <f t="shared" si="23"/>
        <v>290196.73</v>
      </c>
      <c r="D123" s="15">
        <f t="shared" si="29"/>
        <v>0.97494651508126884</v>
      </c>
      <c r="E123" s="9">
        <v>2574</v>
      </c>
      <c r="F123" s="9">
        <v>8642</v>
      </c>
      <c r="G123" s="9">
        <v>23793</v>
      </c>
      <c r="H123" s="9">
        <v>29452</v>
      </c>
      <c r="I123" s="9">
        <v>10046</v>
      </c>
      <c r="J123" s="9">
        <v>17577</v>
      </c>
      <c r="K123" s="9">
        <v>7270</v>
      </c>
      <c r="L123" s="9">
        <v>16558</v>
      </c>
      <c r="M123" s="9">
        <v>10305</v>
      </c>
      <c r="N123" s="9">
        <v>5660</v>
      </c>
      <c r="O123" s="9">
        <v>13394</v>
      </c>
      <c r="P123" s="9">
        <v>12459</v>
      </c>
      <c r="Q123" s="9">
        <v>7788</v>
      </c>
      <c r="R123" s="9">
        <v>13763</v>
      </c>
      <c r="S123" s="9">
        <v>17251</v>
      </c>
      <c r="T123" s="162">
        <v>17107.2</v>
      </c>
      <c r="U123" s="9">
        <v>13154.96</v>
      </c>
      <c r="V123" s="9">
        <v>8742.57</v>
      </c>
      <c r="W123" s="9">
        <v>14624</v>
      </c>
      <c r="X123" s="9">
        <v>28066</v>
      </c>
      <c r="Y123" s="9">
        <v>11970</v>
      </c>
    </row>
    <row r="124" spans="1:25" s="11" customFormat="1" ht="31.15" customHeight="1" x14ac:dyDescent="0.2">
      <c r="A124" s="10" t="s">
        <v>95</v>
      </c>
      <c r="B124" s="24">
        <v>734</v>
      </c>
      <c r="C124" s="88">
        <f t="shared" si="23"/>
        <v>885</v>
      </c>
      <c r="D124" s="15">
        <f t="shared" si="29"/>
        <v>1.2057220708446867</v>
      </c>
      <c r="E124" s="135">
        <v>125</v>
      </c>
      <c r="F124" s="135"/>
      <c r="G124" s="88">
        <v>130</v>
      </c>
      <c r="H124" s="88">
        <v>108</v>
      </c>
      <c r="I124" s="88"/>
      <c r="J124" s="88"/>
      <c r="K124" s="88"/>
      <c r="L124" s="88"/>
      <c r="M124" s="88"/>
      <c r="N124" s="88">
        <v>40</v>
      </c>
      <c r="O124" s="88"/>
      <c r="P124" s="88"/>
      <c r="Q124" s="88"/>
      <c r="R124" s="88"/>
      <c r="S124" s="88"/>
      <c r="T124" s="88"/>
      <c r="U124" s="88"/>
      <c r="V124" s="88"/>
      <c r="W124" s="88"/>
      <c r="X124" s="88">
        <v>482</v>
      </c>
      <c r="Y124" s="88"/>
    </row>
    <row r="125" spans="1:25" s="11" customFormat="1" ht="31.15" hidden="1" customHeight="1" x14ac:dyDescent="0.2">
      <c r="A125" s="10" t="s">
        <v>203</v>
      </c>
      <c r="B125" s="22"/>
      <c r="C125" s="18">
        <f t="shared" si="23"/>
        <v>0</v>
      </c>
      <c r="D125" s="14" t="e">
        <f t="shared" si="29"/>
        <v>#DIV/0!</v>
      </c>
      <c r="E125" s="150"/>
      <c r="F125" s="150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spans="1:25" s="11" customFormat="1" ht="31.15" customHeight="1" x14ac:dyDescent="0.2">
      <c r="A126" s="29" t="s">
        <v>98</v>
      </c>
      <c r="B126" s="47">
        <v>33.4</v>
      </c>
      <c r="C126" s="18">
        <f>C119/C111*10</f>
        <v>33.285109909734956</v>
      </c>
      <c r="D126" s="14">
        <f t="shared" ref="D126:D131" si="33">C126/B126</f>
        <v>0.99656017693817234</v>
      </c>
      <c r="E126" s="112">
        <f t="shared" ref="E126:M126" si="34">E119/E111*10</f>
        <v>41.276738266422541</v>
      </c>
      <c r="F126" s="112">
        <f t="shared" si="34"/>
        <v>30.209302325581397</v>
      </c>
      <c r="G126" s="112">
        <f t="shared" si="34"/>
        <v>33.536247591522155</v>
      </c>
      <c r="H126" s="112">
        <f t="shared" si="34"/>
        <v>33.211160640581149</v>
      </c>
      <c r="I126" s="112">
        <f t="shared" si="34"/>
        <v>32.285160456601332</v>
      </c>
      <c r="J126" s="112">
        <f t="shared" si="34"/>
        <v>33.880019831432818</v>
      </c>
      <c r="K126" s="112">
        <f t="shared" si="34"/>
        <v>33.82399524846565</v>
      </c>
      <c r="L126" s="112">
        <f t="shared" si="34"/>
        <v>30.453209930953431</v>
      </c>
      <c r="M126" s="112">
        <f t="shared" si="34"/>
        <v>29.995760915642222</v>
      </c>
      <c r="N126" s="112">
        <f t="shared" ref="N126:O126" si="35">N119/N111*10</f>
        <v>30.954896383583907</v>
      </c>
      <c r="O126" s="112">
        <f t="shared" si="35"/>
        <v>29.653991092840016</v>
      </c>
      <c r="P126" s="112">
        <f>P119/P111*10</f>
        <v>29.551156955673264</v>
      </c>
      <c r="Q126" s="112">
        <f t="shared" ref="Q126" si="36">Q119/Q111*10</f>
        <v>32.001713481427089</v>
      </c>
      <c r="R126" s="112">
        <f>R119/R111*10</f>
        <v>32.800135463114522</v>
      </c>
      <c r="S126" s="112">
        <f>S119/S111*10</f>
        <v>37.665289256198349</v>
      </c>
      <c r="T126" s="112">
        <f t="shared" ref="T126:V126" si="37">T119/T111*10</f>
        <v>30.754371290875056</v>
      </c>
      <c r="U126" s="112">
        <f t="shared" si="37"/>
        <v>34.349705088473456</v>
      </c>
      <c r="V126" s="112">
        <f t="shared" si="37"/>
        <v>30.214476551397446</v>
      </c>
      <c r="W126" s="112">
        <f>W119/W111*10</f>
        <v>31.971124924804492</v>
      </c>
      <c r="X126" s="112">
        <f>X119/X111*10</f>
        <v>35.908039959865633</v>
      </c>
      <c r="Y126" s="112">
        <f>Y119/Y111*10</f>
        <v>29.971446053436672</v>
      </c>
    </row>
    <row r="127" spans="1:25" s="11" customFormat="1" ht="30" customHeight="1" x14ac:dyDescent="0.2">
      <c r="A127" s="10" t="s">
        <v>92</v>
      </c>
      <c r="B127" s="112">
        <v>34.799999999999997</v>
      </c>
      <c r="C127" s="112">
        <f>C121/C113*10</f>
        <v>34.983937487520599</v>
      </c>
      <c r="D127" s="15">
        <f t="shared" si="33"/>
        <v>1.0052855599862243</v>
      </c>
      <c r="E127" s="113">
        <f t="shared" ref="E127" si="38">E121/E113*10</f>
        <v>43.38863750628456</v>
      </c>
      <c r="F127" s="113">
        <f t="shared" ref="F127" si="39">F121/F113*10</f>
        <v>30</v>
      </c>
      <c r="G127" s="113" t="s">
        <v>0</v>
      </c>
      <c r="H127" s="113">
        <f t="shared" ref="H127:I127" si="40">H121/H113*10</f>
        <v>31.900516189582358</v>
      </c>
      <c r="I127" s="113">
        <f t="shared" si="40"/>
        <v>33.092119390165344</v>
      </c>
      <c r="J127" s="113">
        <f>J121/J113*10</f>
        <v>33.02914556173711</v>
      </c>
      <c r="K127" s="113">
        <f>K121/K113*10</f>
        <v>38.289685737308623</v>
      </c>
      <c r="L127" s="113">
        <f>L121/L113*10</f>
        <v>29.57744314689613</v>
      </c>
      <c r="M127" s="113">
        <f>M121/M113*10</f>
        <v>31.215077071290942</v>
      </c>
      <c r="N127" s="113">
        <f t="shared" ref="N127:R127" si="41">N121/N113*10</f>
        <v>30.09020090200902</v>
      </c>
      <c r="O127" s="113">
        <f t="shared" si="41"/>
        <v>31.37446947437153</v>
      </c>
      <c r="P127" s="113">
        <f t="shared" si="41"/>
        <v>31.632766016327661</v>
      </c>
      <c r="Q127" s="113">
        <f t="shared" si="41"/>
        <v>36.524958859023585</v>
      </c>
      <c r="R127" s="113">
        <f t="shared" si="41"/>
        <v>36.910626945309026</v>
      </c>
      <c r="S127" s="113">
        <f>S121/S113*10</f>
        <v>40.513584258507088</v>
      </c>
      <c r="T127" s="113">
        <f t="shared" ref="T127:U127" si="42">T121/T113*10</f>
        <v>29.583432855626324</v>
      </c>
      <c r="U127" s="113">
        <f t="shared" si="42"/>
        <v>33.359873829095775</v>
      </c>
      <c r="V127" s="113">
        <f>V121/V113*10</f>
        <v>27.845149833518313</v>
      </c>
      <c r="W127" s="113">
        <f t="shared" ref="W127:Y127" si="43">W121/W113*10</f>
        <v>34.199772985244039</v>
      </c>
      <c r="X127" s="113">
        <f>X121/X113*10</f>
        <v>36.688264938804892</v>
      </c>
      <c r="Y127" s="113">
        <f t="shared" si="43"/>
        <v>24.374842131851477</v>
      </c>
    </row>
    <row r="128" spans="1:25" s="11" customFormat="1" ht="30" customHeight="1" x14ac:dyDescent="0.2">
      <c r="A128" s="10" t="s">
        <v>93</v>
      </c>
      <c r="B128" s="48">
        <v>30.6</v>
      </c>
      <c r="C128" s="112">
        <f t="shared" ref="C128:C131" si="44">C121/C113*10</f>
        <v>34.983937487520599</v>
      </c>
      <c r="D128" s="15">
        <f t="shared" si="33"/>
        <v>1.1432659309647255</v>
      </c>
      <c r="E128" s="107">
        <f>E122/E114*10</f>
        <v>30</v>
      </c>
      <c r="F128" s="107">
        <f t="shared" ref="F128:I128" si="45">F122/F114*10</f>
        <v>30</v>
      </c>
      <c r="G128" s="107"/>
      <c r="H128" s="107">
        <f t="shared" si="45"/>
        <v>36.265984654731454</v>
      </c>
      <c r="I128" s="107">
        <f t="shared" si="45"/>
        <v>31.428571428571427</v>
      </c>
      <c r="J128" s="107">
        <f>J122/J114*10</f>
        <v>38.201856148491878</v>
      </c>
      <c r="K128" s="107">
        <f>K122/K114*10</f>
        <v>28.121712997746059</v>
      </c>
      <c r="L128" s="107">
        <f t="shared" ref="L128" si="46">L122/L114*10</f>
        <v>24.006677796327214</v>
      </c>
      <c r="M128" s="107">
        <f t="shared" ref="M128:O128" si="47">M122/M114*10</f>
        <v>20.722891566265062</v>
      </c>
      <c r="N128" s="107"/>
      <c r="O128" s="107">
        <f t="shared" si="47"/>
        <v>25.578635014836799</v>
      </c>
      <c r="P128" s="107">
        <f t="shared" ref="P128:R128" si="48">P122/P114*10</f>
        <v>32.5</v>
      </c>
      <c r="Q128" s="107">
        <f t="shared" si="48"/>
        <v>26.666666666666664</v>
      </c>
      <c r="R128" s="107">
        <f t="shared" si="48"/>
        <v>26.302325581395351</v>
      </c>
      <c r="S128" s="107">
        <f t="shared" ref="S128:T128" si="49">S122/S114*10</f>
        <v>32.592592592592588</v>
      </c>
      <c r="T128" s="107">
        <f t="shared" si="49"/>
        <v>54.074074074074076</v>
      </c>
      <c r="U128" s="107"/>
      <c r="V128" s="107"/>
      <c r="W128" s="107">
        <f>W122/W114*10</f>
        <v>37.416719044626021</v>
      </c>
      <c r="X128" s="107">
        <f>X122/X114*10</f>
        <v>32.180851063829785</v>
      </c>
      <c r="Y128" s="107">
        <f>Y122/Y114*10</f>
        <v>34.346642468239565</v>
      </c>
    </row>
    <row r="129" spans="1:26" s="11" customFormat="1" ht="30" customHeight="1" x14ac:dyDescent="0.2">
      <c r="A129" s="10" t="s">
        <v>94</v>
      </c>
      <c r="B129" s="48">
        <v>32.4</v>
      </c>
      <c r="C129" s="112">
        <f>C123/C115*10</f>
        <v>31.719441547908698</v>
      </c>
      <c r="D129" s="15">
        <f t="shared" si="33"/>
        <v>0.97899510950335489</v>
      </c>
      <c r="E129" s="107">
        <f>E123/E115*10</f>
        <v>33</v>
      </c>
      <c r="F129" s="107">
        <f>F123/F115*10</f>
        <v>30.997130559540889</v>
      </c>
      <c r="G129" s="107">
        <f>G123/G115*10</f>
        <v>33.999714204058307</v>
      </c>
      <c r="H129" s="113">
        <f t="shared" ref="H129:H130" si="50">H123/H115*10</f>
        <v>35.480062643055057</v>
      </c>
      <c r="I129" s="113">
        <f>I123/I115*10</f>
        <v>31.730890713834491</v>
      </c>
      <c r="J129" s="113">
        <f>J123/J115*10</f>
        <v>31.998907700709992</v>
      </c>
      <c r="K129" s="107">
        <f t="shared" ref="K129:L129" si="51">K123/K115*10</f>
        <v>32.513416815742396</v>
      </c>
      <c r="L129" s="107">
        <f t="shared" si="51"/>
        <v>30.89179104477612</v>
      </c>
      <c r="M129" s="107">
        <f t="shared" ref="M129:O129" si="52">M123/M115*10</f>
        <v>30.872704394978875</v>
      </c>
      <c r="N129" s="107">
        <f t="shared" si="52"/>
        <v>32.983682983682982</v>
      </c>
      <c r="O129" s="107">
        <f t="shared" si="52"/>
        <v>30.614857142857144</v>
      </c>
      <c r="P129" s="107">
        <f t="shared" ref="P129:R129" si="53">P123/P115*10</f>
        <v>25.977898248540452</v>
      </c>
      <c r="Q129" s="107">
        <f t="shared" si="53"/>
        <v>22.541244573082491</v>
      </c>
      <c r="R129" s="107">
        <f t="shared" si="53"/>
        <v>25.943449575871821</v>
      </c>
      <c r="S129" s="107">
        <f t="shared" ref="S129:V129" si="54">S123/S115*10</f>
        <v>33.484083850931675</v>
      </c>
      <c r="T129" s="107">
        <f t="shared" si="54"/>
        <v>33.008277538734639</v>
      </c>
      <c r="U129" s="107">
        <f t="shared" si="54"/>
        <v>36.4</v>
      </c>
      <c r="V129" s="107">
        <f t="shared" si="54"/>
        <v>32.391885883660613</v>
      </c>
      <c r="W129" s="107">
        <f>W123/W115*10</f>
        <v>29.119872560732777</v>
      </c>
      <c r="X129" s="107">
        <f>X123/X115*10</f>
        <v>37.13907635305015</v>
      </c>
      <c r="Y129" s="107">
        <f>Y123/Y115*10</f>
        <v>28.808664259927799</v>
      </c>
    </row>
    <row r="130" spans="1:26" s="11" customFormat="1" ht="30" customHeight="1" x14ac:dyDescent="0.2">
      <c r="A130" s="10" t="s">
        <v>95</v>
      </c>
      <c r="B130" s="48">
        <v>16.5</v>
      </c>
      <c r="C130" s="112">
        <f>C124/C116*10</f>
        <v>14.092356687898089</v>
      </c>
      <c r="D130" s="15">
        <f t="shared" si="33"/>
        <v>0.85408222350897511</v>
      </c>
      <c r="E130" s="107">
        <f>E124/E116*10</f>
        <v>16.025641025641026</v>
      </c>
      <c r="F130" s="48"/>
      <c r="G130" s="112">
        <f>G124/G116*10</f>
        <v>11.926605504587155</v>
      </c>
      <c r="H130" s="112">
        <f t="shared" si="50"/>
        <v>14.025974025974026</v>
      </c>
      <c r="I130" s="112"/>
      <c r="J130" s="112"/>
      <c r="K130" s="112"/>
      <c r="L130" s="112"/>
      <c r="M130" s="112"/>
      <c r="N130" s="112">
        <f>N124/N116*10</f>
        <v>10</v>
      </c>
      <c r="O130" s="112"/>
      <c r="P130" s="112"/>
      <c r="Q130" s="112"/>
      <c r="R130" s="112"/>
      <c r="S130" s="112"/>
      <c r="T130" s="112"/>
      <c r="U130" s="112"/>
      <c r="V130" s="112"/>
      <c r="W130" s="112"/>
      <c r="X130" s="112">
        <f>X124/X116*10</f>
        <v>14.876543209876543</v>
      </c>
      <c r="Y130" s="112"/>
    </row>
    <row r="131" spans="1:26" s="11" customFormat="1" ht="30" hidden="1" customHeight="1" x14ac:dyDescent="0.2">
      <c r="A131" s="10" t="s">
        <v>202</v>
      </c>
      <c r="B131" s="48"/>
      <c r="C131" s="18">
        <f t="shared" si="44"/>
        <v>14.092356687898089</v>
      </c>
      <c r="D131" s="15" t="e">
        <f t="shared" si="33"/>
        <v>#DIV/0!</v>
      </c>
      <c r="E131" s="48"/>
      <c r="F131" s="48"/>
      <c r="G131" s="88" t="e">
        <f>G125/G118*10</f>
        <v>#DIV/0!</v>
      </c>
      <c r="H131" s="88" t="e">
        <f t="shared" ref="H131" si="55">H125/H118*10</f>
        <v>#DIV/0!</v>
      </c>
      <c r="I131" s="88"/>
      <c r="J131" s="88"/>
      <c r="K131" s="88"/>
      <c r="L131" s="88"/>
      <c r="M131" s="88" t="e">
        <f>M125/M118*10</f>
        <v>#DIV/0!</v>
      </c>
      <c r="N131" s="88"/>
      <c r="O131" s="88"/>
      <c r="P131" s="88"/>
      <c r="Q131" s="88"/>
      <c r="R131" s="88"/>
      <c r="S131" s="88" t="e">
        <f t="shared" ref="S131:X131" si="56">S125/S118*10</f>
        <v>#DIV/0!</v>
      </c>
      <c r="T131" s="88" t="e">
        <f t="shared" si="56"/>
        <v>#DIV/0!</v>
      </c>
      <c r="U131" s="88"/>
      <c r="V131" s="88"/>
      <c r="W131" s="88"/>
      <c r="X131" s="88" t="e">
        <f t="shared" si="56"/>
        <v>#DIV/0!</v>
      </c>
      <c r="Y131" s="88"/>
    </row>
    <row r="132" spans="1:26" s="11" customFormat="1" ht="30" hidden="1" customHeight="1" x14ac:dyDescent="0.2">
      <c r="A132" s="49" t="s">
        <v>145</v>
      </c>
      <c r="B132" s="53"/>
      <c r="C132" s="22"/>
      <c r="D132" s="15"/>
      <c r="E132" s="88">
        <v>21613</v>
      </c>
      <c r="F132" s="88">
        <v>7359</v>
      </c>
      <c r="G132" s="88">
        <v>16379</v>
      </c>
      <c r="H132" s="88">
        <v>16533</v>
      </c>
      <c r="I132" s="88">
        <v>7017</v>
      </c>
      <c r="J132" s="88">
        <v>19500</v>
      </c>
      <c r="K132" s="88">
        <v>8883</v>
      </c>
      <c r="L132" s="88">
        <v>13156</v>
      </c>
      <c r="M132" s="88">
        <v>13173</v>
      </c>
      <c r="N132" s="88">
        <v>4003</v>
      </c>
      <c r="O132" s="88">
        <v>7772</v>
      </c>
      <c r="P132" s="88">
        <v>12627</v>
      </c>
      <c r="Q132" s="88">
        <v>12850</v>
      </c>
      <c r="R132" s="88">
        <v>16902</v>
      </c>
      <c r="S132" s="88">
        <v>16631</v>
      </c>
      <c r="T132" s="88">
        <v>10549</v>
      </c>
      <c r="U132" s="88">
        <v>10003</v>
      </c>
      <c r="V132" s="88">
        <v>3626</v>
      </c>
      <c r="W132" s="88">
        <v>12104</v>
      </c>
      <c r="X132" s="88">
        <v>22923</v>
      </c>
      <c r="Y132" s="88">
        <v>9482</v>
      </c>
    </row>
    <row r="133" spans="1:26" s="11" customFormat="1" ht="30" hidden="1" customHeight="1" x14ac:dyDescent="0.2">
      <c r="A133" s="49" t="s">
        <v>99</v>
      </c>
      <c r="B133" s="22">
        <v>9156</v>
      </c>
      <c r="C133" s="22">
        <f>SUM(E133:Y133)</f>
        <v>25288</v>
      </c>
      <c r="D133" s="14">
        <f t="shared" ref="D133:D197" si="57">C133/B133</f>
        <v>2.7619047619047619</v>
      </c>
      <c r="E133" s="45">
        <f>(E111-E132)</f>
        <v>780</v>
      </c>
      <c r="F133" s="45">
        <f t="shared" ref="F133:Y133" si="58">(F111-F132)</f>
        <v>1241</v>
      </c>
      <c r="G133" s="45">
        <f t="shared" si="58"/>
        <v>229</v>
      </c>
      <c r="H133" s="45">
        <f t="shared" si="58"/>
        <v>1638</v>
      </c>
      <c r="I133" s="45">
        <f t="shared" si="58"/>
        <v>2269</v>
      </c>
      <c r="J133" s="45">
        <f t="shared" si="58"/>
        <v>670</v>
      </c>
      <c r="K133" s="45">
        <f t="shared" si="58"/>
        <v>1219</v>
      </c>
      <c r="L133" s="45">
        <f t="shared" si="58"/>
        <v>458</v>
      </c>
      <c r="M133" s="45">
        <f t="shared" si="58"/>
        <v>981</v>
      </c>
      <c r="N133" s="45">
        <f t="shared" si="58"/>
        <v>919</v>
      </c>
      <c r="O133" s="45">
        <f t="shared" si="58"/>
        <v>985</v>
      </c>
      <c r="P133" s="45">
        <f t="shared" si="58"/>
        <v>1721</v>
      </c>
      <c r="Q133" s="45">
        <f t="shared" si="58"/>
        <v>3491</v>
      </c>
      <c r="R133" s="45">
        <f t="shared" si="58"/>
        <v>815</v>
      </c>
      <c r="S133" s="45">
        <f t="shared" si="58"/>
        <v>1035</v>
      </c>
      <c r="T133" s="45">
        <f t="shared" si="58"/>
        <v>2004.5</v>
      </c>
      <c r="U133" s="45">
        <f t="shared" si="58"/>
        <v>0</v>
      </c>
      <c r="V133" s="45">
        <f t="shared" si="58"/>
        <v>1651.5</v>
      </c>
      <c r="W133" s="45">
        <f t="shared" si="58"/>
        <v>2857</v>
      </c>
      <c r="X133" s="45">
        <f t="shared" si="58"/>
        <v>0</v>
      </c>
      <c r="Y133" s="45">
        <f t="shared" si="58"/>
        <v>324</v>
      </c>
    </row>
    <row r="134" spans="1:26" s="11" customFormat="1" ht="30" hidden="1" customHeight="1" x14ac:dyDescent="0.2">
      <c r="A134" s="123" t="s">
        <v>100</v>
      </c>
      <c r="B134" s="22">
        <v>347</v>
      </c>
      <c r="C134" s="22">
        <f>SUM(E134:Y134)</f>
        <v>86</v>
      </c>
      <c r="D134" s="14">
        <f t="shared" si="57"/>
        <v>0.2478386167146974</v>
      </c>
      <c r="E134" s="135">
        <v>20</v>
      </c>
      <c r="F134" s="135">
        <v>3</v>
      </c>
      <c r="G134" s="88">
        <v>12</v>
      </c>
      <c r="H134" s="88">
        <v>6</v>
      </c>
      <c r="I134" s="88">
        <v>2</v>
      </c>
      <c r="J134" s="88">
        <v>3</v>
      </c>
      <c r="K134" s="88">
        <v>0</v>
      </c>
      <c r="L134" s="88">
        <v>3</v>
      </c>
      <c r="M134" s="88">
        <v>1</v>
      </c>
      <c r="N134" s="88">
        <v>9</v>
      </c>
      <c r="O134" s="88">
        <v>2</v>
      </c>
      <c r="P134" s="88">
        <v>2</v>
      </c>
      <c r="Q134" s="88">
        <v>0</v>
      </c>
      <c r="R134" s="88">
        <v>0</v>
      </c>
      <c r="S134" s="88">
        <v>3</v>
      </c>
      <c r="T134" s="88">
        <v>0</v>
      </c>
      <c r="U134" s="88">
        <v>3</v>
      </c>
      <c r="V134" s="88">
        <v>5</v>
      </c>
      <c r="W134" s="88">
        <v>7</v>
      </c>
      <c r="X134" s="88">
        <v>5</v>
      </c>
      <c r="Y134" s="88">
        <v>0</v>
      </c>
    </row>
    <row r="135" spans="1:26" s="11" customFormat="1" ht="30" hidden="1" customHeight="1" x14ac:dyDescent="0.2">
      <c r="A135" s="29" t="s">
        <v>101</v>
      </c>
      <c r="B135" s="48"/>
      <c r="C135" s="18">
        <f t="shared" ref="C135:C156" si="59">SUM(E135:Y135)</f>
        <v>0</v>
      </c>
      <c r="D135" s="14" t="e">
        <f t="shared" si="57"/>
        <v>#DIV/0!</v>
      </c>
      <c r="E135" s="48"/>
      <c r="F135" s="4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spans="1:26" s="11" customFormat="1" ht="30" hidden="1" customHeight="1" x14ac:dyDescent="0.2">
      <c r="A136" s="10" t="s">
        <v>102</v>
      </c>
      <c r="B136" s="25">
        <v>4863</v>
      </c>
      <c r="C136" s="18">
        <f t="shared" si="59"/>
        <v>5158</v>
      </c>
      <c r="D136" s="14">
        <f t="shared" si="57"/>
        <v>1.0606621427102612</v>
      </c>
      <c r="E136" s="45">
        <v>188</v>
      </c>
      <c r="F136" s="45">
        <v>112</v>
      </c>
      <c r="G136" s="45">
        <v>767</v>
      </c>
      <c r="H136" s="45">
        <v>350</v>
      </c>
      <c r="I136" s="45">
        <v>53</v>
      </c>
      <c r="J136" s="45">
        <v>143</v>
      </c>
      <c r="K136" s="45">
        <v>546</v>
      </c>
      <c r="L136" s="45">
        <v>767</v>
      </c>
      <c r="M136" s="45">
        <v>244</v>
      </c>
      <c r="N136" s="45">
        <v>23</v>
      </c>
      <c r="O136" s="45">
        <v>219</v>
      </c>
      <c r="P136" s="45">
        <v>315</v>
      </c>
      <c r="Q136" s="45">
        <v>13</v>
      </c>
      <c r="R136" s="45">
        <v>452</v>
      </c>
      <c r="S136" s="45">
        <v>157</v>
      </c>
      <c r="T136" s="45">
        <v>61</v>
      </c>
      <c r="U136" s="45">
        <v>83</v>
      </c>
      <c r="V136" s="45">
        <v>41</v>
      </c>
      <c r="W136" s="45">
        <v>253</v>
      </c>
      <c r="X136" s="45">
        <v>371</v>
      </c>
      <c r="Y136" s="45"/>
    </row>
    <row r="137" spans="1:26" s="11" customFormat="1" ht="27" hidden="1" customHeight="1" x14ac:dyDescent="0.2">
      <c r="A137" s="12" t="s">
        <v>103</v>
      </c>
      <c r="B137" s="22"/>
      <c r="C137" s="18">
        <f t="shared" si="59"/>
        <v>0</v>
      </c>
      <c r="D137" s="14" t="e">
        <f t="shared" si="57"/>
        <v>#DIV/0!</v>
      </c>
      <c r="E137" s="45"/>
      <c r="F137" s="45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spans="1:26" s="11" customFormat="1" ht="31.9" hidden="1" customHeight="1" outlineLevel="1" x14ac:dyDescent="0.2">
      <c r="A138" s="12" t="s">
        <v>104</v>
      </c>
      <c r="B138" s="25">
        <v>4894</v>
      </c>
      <c r="C138" s="18">
        <f t="shared" si="59"/>
        <v>5189.5</v>
      </c>
      <c r="D138" s="14">
        <f t="shared" si="57"/>
        <v>1.0603800572129138</v>
      </c>
      <c r="E138" s="45">
        <v>158</v>
      </c>
      <c r="F138" s="45">
        <f t="shared" ref="F138:Y138" si="60">F136-F137</f>
        <v>112</v>
      </c>
      <c r="G138" s="45">
        <f t="shared" si="60"/>
        <v>767</v>
      </c>
      <c r="H138" s="45">
        <f>377-H137</f>
        <v>377</v>
      </c>
      <c r="I138" s="45">
        <f t="shared" si="60"/>
        <v>53</v>
      </c>
      <c r="J138" s="45">
        <f t="shared" si="60"/>
        <v>143</v>
      </c>
      <c r="K138" s="45">
        <v>604.5</v>
      </c>
      <c r="L138" s="45">
        <f t="shared" si="60"/>
        <v>767</v>
      </c>
      <c r="M138" s="45">
        <f t="shared" si="60"/>
        <v>244</v>
      </c>
      <c r="N138" s="45">
        <f t="shared" si="60"/>
        <v>23</v>
      </c>
      <c r="O138" s="45">
        <v>194</v>
      </c>
      <c r="P138" s="45">
        <f t="shared" si="60"/>
        <v>315</v>
      </c>
      <c r="Q138" s="45">
        <v>14</v>
      </c>
      <c r="R138" s="45">
        <f t="shared" si="60"/>
        <v>452</v>
      </c>
      <c r="S138" s="45">
        <f t="shared" si="60"/>
        <v>157</v>
      </c>
      <c r="T138" s="45">
        <f>T136-T137</f>
        <v>61</v>
      </c>
      <c r="U138" s="45">
        <f t="shared" si="60"/>
        <v>83</v>
      </c>
      <c r="V138" s="45">
        <f>V136-V137</f>
        <v>41</v>
      </c>
      <c r="W138" s="45">
        <f>W136-W137</f>
        <v>253</v>
      </c>
      <c r="X138" s="45">
        <f t="shared" si="60"/>
        <v>371</v>
      </c>
      <c r="Y138" s="45">
        <f t="shared" si="60"/>
        <v>0</v>
      </c>
      <c r="Z138" s="67"/>
    </row>
    <row r="139" spans="1:26" s="108" customFormat="1" ht="30" customHeight="1" outlineLevel="1" x14ac:dyDescent="0.2">
      <c r="A139" s="49" t="s">
        <v>105</v>
      </c>
      <c r="B139" s="22">
        <v>2419</v>
      </c>
      <c r="C139" s="22">
        <f t="shared" si="59"/>
        <v>4270.7000000000007</v>
      </c>
      <c r="D139" s="14">
        <f t="shared" si="57"/>
        <v>1.7654816039685823</v>
      </c>
      <c r="E139" s="88">
        <v>188</v>
      </c>
      <c r="F139" s="88">
        <v>100</v>
      </c>
      <c r="G139" s="88">
        <v>736</v>
      </c>
      <c r="H139" s="88">
        <v>305</v>
      </c>
      <c r="I139" s="88">
        <v>16.100000000000001</v>
      </c>
      <c r="J139" s="88">
        <v>150</v>
      </c>
      <c r="K139" s="88">
        <v>485</v>
      </c>
      <c r="L139" s="88">
        <v>535</v>
      </c>
      <c r="M139" s="88">
        <v>243.3</v>
      </c>
      <c r="N139" s="88">
        <v>23.3</v>
      </c>
      <c r="O139" s="88">
        <v>213.5</v>
      </c>
      <c r="P139" s="88">
        <v>253</v>
      </c>
      <c r="Q139" s="88">
        <v>13</v>
      </c>
      <c r="R139" s="88">
        <v>251</v>
      </c>
      <c r="S139" s="88">
        <v>120.5</v>
      </c>
      <c r="T139" s="112">
        <v>41</v>
      </c>
      <c r="U139" s="88">
        <v>83</v>
      </c>
      <c r="V139" s="88">
        <v>19</v>
      </c>
      <c r="W139" s="88">
        <v>130</v>
      </c>
      <c r="X139" s="88">
        <v>365</v>
      </c>
      <c r="Y139" s="88"/>
    </row>
    <row r="140" spans="1:26" s="11" customFormat="1" ht="27.75" customHeight="1" x14ac:dyDescent="0.2">
      <c r="A140" s="12" t="s">
        <v>176</v>
      </c>
      <c r="B140" s="30">
        <v>0.42399999999999999</v>
      </c>
      <c r="C140" s="164">
        <f>C139/C136</f>
        <v>0.82797595967429249</v>
      </c>
      <c r="D140" s="14">
        <f t="shared" si="57"/>
        <v>1.9527734897978597</v>
      </c>
      <c r="E140" s="32">
        <f>E139/E136</f>
        <v>1</v>
      </c>
      <c r="F140" s="32">
        <f t="shared" ref="F140:X140" si="61">F139/F136</f>
        <v>0.8928571428571429</v>
      </c>
      <c r="G140" s="32">
        <f t="shared" si="61"/>
        <v>0.95958279009126468</v>
      </c>
      <c r="H140" s="32">
        <f t="shared" si="61"/>
        <v>0.87142857142857144</v>
      </c>
      <c r="I140" s="32">
        <f t="shared" si="61"/>
        <v>0.30377358490566042</v>
      </c>
      <c r="J140" s="32">
        <f t="shared" si="61"/>
        <v>1.048951048951049</v>
      </c>
      <c r="K140" s="32">
        <f t="shared" si="61"/>
        <v>0.88827838827838823</v>
      </c>
      <c r="L140" s="32">
        <f t="shared" si="61"/>
        <v>0.69752281616688394</v>
      </c>
      <c r="M140" s="32">
        <f>M139/M136</f>
        <v>0.99713114754098364</v>
      </c>
      <c r="N140" s="32">
        <f t="shared" si="61"/>
        <v>1.0130434782608695</v>
      </c>
      <c r="O140" s="32">
        <f t="shared" si="61"/>
        <v>0.97488584474885842</v>
      </c>
      <c r="P140" s="32">
        <f t="shared" si="61"/>
        <v>0.80317460317460321</v>
      </c>
      <c r="Q140" s="32">
        <f t="shared" si="61"/>
        <v>1</v>
      </c>
      <c r="R140" s="32">
        <f t="shared" si="61"/>
        <v>0.55530973451327437</v>
      </c>
      <c r="S140" s="32">
        <f t="shared" si="61"/>
        <v>0.76751592356687903</v>
      </c>
      <c r="T140" s="32">
        <f t="shared" si="61"/>
        <v>0.67213114754098358</v>
      </c>
      <c r="U140" s="32">
        <f t="shared" si="61"/>
        <v>1</v>
      </c>
      <c r="V140" s="32">
        <f t="shared" si="61"/>
        <v>0.46341463414634149</v>
      </c>
      <c r="W140" s="32">
        <f t="shared" si="61"/>
        <v>0.51383399209486169</v>
      </c>
      <c r="X140" s="32">
        <f t="shared" si="61"/>
        <v>0.98382749326145558</v>
      </c>
      <c r="Y140" s="32"/>
    </row>
    <row r="141" spans="1:26" s="82" customFormat="1" ht="27.75" hidden="1" customHeight="1" x14ac:dyDescent="0.2">
      <c r="A141" s="80" t="s">
        <v>96</v>
      </c>
      <c r="B141" s="81"/>
      <c r="C141" s="18">
        <f t="shared" si="59"/>
        <v>0</v>
      </c>
      <c r="D141" s="14" t="e">
        <f t="shared" si="57"/>
        <v>#DIV/0!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119"/>
    </row>
    <row r="142" spans="1:26" s="11" customFormat="1" ht="27.75" hidden="1" customHeight="1" x14ac:dyDescent="0.2">
      <c r="A142" s="12" t="s">
        <v>179</v>
      </c>
      <c r="B142" s="88"/>
      <c r="C142" s="18">
        <f t="shared" si="59"/>
        <v>0</v>
      </c>
      <c r="D142" s="14" t="e">
        <f t="shared" si="57"/>
        <v>#DIV/0!</v>
      </c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spans="1:26" s="108" customFormat="1" ht="30" customHeight="1" x14ac:dyDescent="0.2">
      <c r="A143" s="29" t="s">
        <v>106</v>
      </c>
      <c r="B143" s="22">
        <v>57759</v>
      </c>
      <c r="C143" s="22">
        <f>SUM(E143:Y143)</f>
        <v>97026</v>
      </c>
      <c r="D143" s="14">
        <f t="shared" si="57"/>
        <v>1.6798421025294759</v>
      </c>
      <c r="E143" s="88">
        <v>3639</v>
      </c>
      <c r="F143" s="88">
        <v>1870</v>
      </c>
      <c r="G143" s="88">
        <v>16192</v>
      </c>
      <c r="H143" s="88">
        <v>5824</v>
      </c>
      <c r="I143" s="88">
        <v>281</v>
      </c>
      <c r="J143" s="88">
        <v>2775</v>
      </c>
      <c r="K143" s="166">
        <v>10764</v>
      </c>
      <c r="L143" s="88">
        <v>17240</v>
      </c>
      <c r="M143" s="88">
        <v>5665</v>
      </c>
      <c r="N143" s="88">
        <v>492</v>
      </c>
      <c r="O143" s="88">
        <v>4211</v>
      </c>
      <c r="P143" s="88">
        <v>4979</v>
      </c>
      <c r="Q143" s="88">
        <v>371</v>
      </c>
      <c r="R143" s="88">
        <v>3765</v>
      </c>
      <c r="S143" s="88">
        <v>2663</v>
      </c>
      <c r="T143" s="88">
        <v>912</v>
      </c>
      <c r="U143" s="88">
        <v>1660</v>
      </c>
      <c r="V143" s="88">
        <v>228</v>
      </c>
      <c r="W143" s="88">
        <v>3640</v>
      </c>
      <c r="X143" s="88">
        <v>9855</v>
      </c>
      <c r="Y143" s="88"/>
    </row>
    <row r="144" spans="1:26" s="11" customFormat="1" ht="31.15" hidden="1" customHeight="1" x14ac:dyDescent="0.2">
      <c r="A144" s="12" t="s">
        <v>52</v>
      </c>
      <c r="B144" s="165" t="e">
        <f>B143/B142</f>
        <v>#DIV/0!</v>
      </c>
      <c r="C144" s="22" t="e">
        <f t="shared" si="59"/>
        <v>#DIV/0!</v>
      </c>
      <c r="D144" s="14" t="e">
        <f t="shared" si="57"/>
        <v>#DIV/0!</v>
      </c>
      <c r="E144" s="27" t="e">
        <f t="shared" ref="E144:Y144" si="62">E143/E142</f>
        <v>#DIV/0!</v>
      </c>
      <c r="F144" s="27" t="e">
        <f t="shared" si="62"/>
        <v>#DIV/0!</v>
      </c>
      <c r="G144" s="88" t="e">
        <f t="shared" si="62"/>
        <v>#DIV/0!</v>
      </c>
      <c r="H144" s="88" t="e">
        <f t="shared" si="62"/>
        <v>#DIV/0!</v>
      </c>
      <c r="I144" s="88" t="e">
        <f t="shared" si="62"/>
        <v>#DIV/0!</v>
      </c>
      <c r="J144" s="88" t="e">
        <f t="shared" si="62"/>
        <v>#DIV/0!</v>
      </c>
      <c r="K144" s="88" t="e">
        <f t="shared" si="62"/>
        <v>#DIV/0!</v>
      </c>
      <c r="L144" s="88" t="e">
        <f t="shared" si="62"/>
        <v>#DIV/0!</v>
      </c>
      <c r="M144" s="88" t="e">
        <f t="shared" si="62"/>
        <v>#DIV/0!</v>
      </c>
      <c r="N144" s="88" t="e">
        <f t="shared" si="62"/>
        <v>#DIV/0!</v>
      </c>
      <c r="O144" s="88" t="e">
        <f t="shared" si="62"/>
        <v>#DIV/0!</v>
      </c>
      <c r="P144" s="88" t="e">
        <f t="shared" si="62"/>
        <v>#DIV/0!</v>
      </c>
      <c r="Q144" s="88" t="e">
        <f t="shared" si="62"/>
        <v>#DIV/0!</v>
      </c>
      <c r="R144" s="88" t="e">
        <f t="shared" si="62"/>
        <v>#DIV/0!</v>
      </c>
      <c r="S144" s="88" t="e">
        <f t="shared" si="62"/>
        <v>#DIV/0!</v>
      </c>
      <c r="T144" s="88" t="e">
        <f t="shared" si="62"/>
        <v>#DIV/0!</v>
      </c>
      <c r="U144" s="88" t="e">
        <f t="shared" si="62"/>
        <v>#DIV/0!</v>
      </c>
      <c r="V144" s="88" t="e">
        <f t="shared" si="62"/>
        <v>#DIV/0!</v>
      </c>
      <c r="W144" s="88" t="e">
        <f t="shared" si="62"/>
        <v>#DIV/0!</v>
      </c>
      <c r="X144" s="88" t="e">
        <f t="shared" si="62"/>
        <v>#DIV/0!</v>
      </c>
      <c r="Y144" s="88" t="e">
        <f t="shared" si="62"/>
        <v>#DIV/0!</v>
      </c>
    </row>
    <row r="145" spans="1:26" s="11" customFormat="1" ht="30" customHeight="1" x14ac:dyDescent="0.2">
      <c r="A145" s="29" t="s">
        <v>98</v>
      </c>
      <c r="B145" s="18">
        <v>238.8</v>
      </c>
      <c r="C145" s="18">
        <f>C143/C139*10</f>
        <v>227.18992202683395</v>
      </c>
      <c r="D145" s="14">
        <f t="shared" si="57"/>
        <v>0.95138158302694287</v>
      </c>
      <c r="E145" s="112">
        <f t="shared" ref="E145" si="63">E143/E139*10</f>
        <v>193.56382978723403</v>
      </c>
      <c r="F145" s="112">
        <f>F143/F139*10</f>
        <v>187</v>
      </c>
      <c r="G145" s="112">
        <f>G143/G139*10</f>
        <v>220</v>
      </c>
      <c r="H145" s="112">
        <f t="shared" ref="H145:Q145" si="64">H143/H139*10</f>
        <v>190.95081967213116</v>
      </c>
      <c r="I145" s="112">
        <f t="shared" si="64"/>
        <v>174.5341614906832</v>
      </c>
      <c r="J145" s="112">
        <f t="shared" si="64"/>
        <v>185</v>
      </c>
      <c r="K145" s="112">
        <f t="shared" si="64"/>
        <v>221.93814432989689</v>
      </c>
      <c r="L145" s="112">
        <f t="shared" si="64"/>
        <v>322.24299065420558</v>
      </c>
      <c r="M145" s="112">
        <f t="shared" si="64"/>
        <v>232.84011508425809</v>
      </c>
      <c r="N145" s="112">
        <f t="shared" si="64"/>
        <v>211.15879828326177</v>
      </c>
      <c r="O145" s="112">
        <f t="shared" si="64"/>
        <v>197.23653395784541</v>
      </c>
      <c r="P145" s="112">
        <f t="shared" si="64"/>
        <v>196.79841897233203</v>
      </c>
      <c r="Q145" s="112">
        <f t="shared" si="64"/>
        <v>285.38461538461542</v>
      </c>
      <c r="R145" s="112">
        <f>R143/R139*10</f>
        <v>150</v>
      </c>
      <c r="S145" s="112">
        <f>S143/S139*10</f>
        <v>220.99585062240664</v>
      </c>
      <c r="T145" s="112">
        <f>T143/T139*10</f>
        <v>222.4390243902439</v>
      </c>
      <c r="U145" s="112">
        <f>U143/U139*10</f>
        <v>200</v>
      </c>
      <c r="V145" s="112">
        <f>V143/V139*10</f>
        <v>120</v>
      </c>
      <c r="W145" s="112">
        <f t="shared" ref="W145" si="65">W143/W139*10</f>
        <v>280</v>
      </c>
      <c r="X145" s="112">
        <f>X143/X139*10</f>
        <v>270</v>
      </c>
      <c r="Y145" s="112"/>
    </row>
    <row r="146" spans="1:26" s="11" customFormat="1" ht="30" hidden="1" customHeight="1" outlineLevel="1" x14ac:dyDescent="0.2">
      <c r="A146" s="10" t="s">
        <v>107</v>
      </c>
      <c r="B146" s="7">
        <v>962</v>
      </c>
      <c r="C146" s="18">
        <v>874</v>
      </c>
      <c r="D146" s="14">
        <f t="shared" si="57"/>
        <v>0.90852390852390852</v>
      </c>
      <c r="E146" s="45">
        <v>25</v>
      </c>
      <c r="F146" s="45">
        <v>68</v>
      </c>
      <c r="G146" s="88">
        <v>115</v>
      </c>
      <c r="H146" s="88">
        <v>0.5</v>
      </c>
      <c r="I146" s="88">
        <v>11</v>
      </c>
      <c r="J146" s="88">
        <v>10</v>
      </c>
      <c r="K146" s="88">
        <v>126</v>
      </c>
      <c r="L146" s="88">
        <v>53</v>
      </c>
      <c r="M146" s="88">
        <v>50</v>
      </c>
      <c r="N146" s="88">
        <v>4</v>
      </c>
      <c r="O146" s="88">
        <v>54</v>
      </c>
      <c r="P146" s="88">
        <v>103</v>
      </c>
      <c r="Q146" s="88"/>
      <c r="R146" s="88">
        <v>1</v>
      </c>
      <c r="S146" s="88">
        <v>31</v>
      </c>
      <c r="T146" s="88">
        <v>9</v>
      </c>
      <c r="U146" s="88"/>
      <c r="V146" s="88"/>
      <c r="W146" s="88">
        <v>95</v>
      </c>
      <c r="X146" s="88">
        <v>95</v>
      </c>
      <c r="Y146" s="88">
        <v>1</v>
      </c>
    </row>
    <row r="147" spans="1:26" s="11" customFormat="1" ht="30" hidden="1" customHeight="1" x14ac:dyDescent="0.2">
      <c r="A147" s="10" t="s">
        <v>108</v>
      </c>
      <c r="B147" s="51"/>
      <c r="C147" s="18">
        <f t="shared" si="59"/>
        <v>0</v>
      </c>
      <c r="D147" s="14"/>
      <c r="E147" s="52"/>
      <c r="F147" s="52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spans="1:26" s="11" customFormat="1" ht="30" hidden="1" customHeight="1" x14ac:dyDescent="0.2">
      <c r="A148" s="10" t="s">
        <v>89</v>
      </c>
      <c r="B148" s="51"/>
      <c r="C148" s="18">
        <f t="shared" si="59"/>
        <v>0</v>
      </c>
      <c r="D148" s="14"/>
      <c r="E148" s="52"/>
      <c r="F148" s="52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spans="1:26" s="11" customFormat="1" ht="30" hidden="1" customHeight="1" outlineLevel="1" x14ac:dyDescent="0.2">
      <c r="A149" s="10" t="s">
        <v>109</v>
      </c>
      <c r="B149" s="50">
        <f>B146</f>
        <v>962</v>
      </c>
      <c r="C149" s="18">
        <f>C146</f>
        <v>874</v>
      </c>
      <c r="D149" s="14">
        <f t="shared" si="57"/>
        <v>0.90852390852390852</v>
      </c>
      <c r="E149" s="45">
        <f>E146</f>
        <v>25</v>
      </c>
      <c r="F149" s="45">
        <f t="shared" ref="F149:Y149" si="66">F146</f>
        <v>68</v>
      </c>
      <c r="G149" s="45">
        <f t="shared" si="66"/>
        <v>115</v>
      </c>
      <c r="H149" s="45">
        <f t="shared" si="66"/>
        <v>0.5</v>
      </c>
      <c r="I149" s="45">
        <f t="shared" si="66"/>
        <v>11</v>
      </c>
      <c r="J149" s="45">
        <f t="shared" si="66"/>
        <v>10</v>
      </c>
      <c r="K149" s="45">
        <f t="shared" si="66"/>
        <v>126</v>
      </c>
      <c r="L149" s="45">
        <f t="shared" si="66"/>
        <v>53</v>
      </c>
      <c r="M149" s="45">
        <f t="shared" si="66"/>
        <v>50</v>
      </c>
      <c r="N149" s="45">
        <f t="shared" si="66"/>
        <v>4</v>
      </c>
      <c r="O149" s="45">
        <v>35</v>
      </c>
      <c r="P149" s="45">
        <f t="shared" si="66"/>
        <v>103</v>
      </c>
      <c r="Q149" s="45">
        <f t="shared" si="66"/>
        <v>0</v>
      </c>
      <c r="R149" s="45">
        <f t="shared" si="66"/>
        <v>1</v>
      </c>
      <c r="S149" s="45">
        <f t="shared" si="66"/>
        <v>31</v>
      </c>
      <c r="T149" s="45">
        <f t="shared" si="66"/>
        <v>9</v>
      </c>
      <c r="U149" s="45">
        <f t="shared" si="66"/>
        <v>0</v>
      </c>
      <c r="V149" s="45">
        <f t="shared" si="66"/>
        <v>0</v>
      </c>
      <c r="W149" s="45">
        <f t="shared" si="66"/>
        <v>95</v>
      </c>
      <c r="X149" s="45">
        <f t="shared" si="66"/>
        <v>95</v>
      </c>
      <c r="Y149" s="45">
        <f t="shared" si="66"/>
        <v>1</v>
      </c>
    </row>
    <row r="150" spans="1:26" s="11" customFormat="1" ht="30" customHeight="1" outlineLevel="1" x14ac:dyDescent="0.2">
      <c r="A150" s="49" t="s">
        <v>167</v>
      </c>
      <c r="B150" s="22">
        <v>139</v>
      </c>
      <c r="C150" s="22">
        <f>SUM(E150:Y150)</f>
        <v>367.8</v>
      </c>
      <c r="D150" s="14">
        <f t="shared" si="57"/>
        <v>2.646043165467626</v>
      </c>
      <c r="E150" s="88">
        <v>25</v>
      </c>
      <c r="F150" s="88">
        <v>5</v>
      </c>
      <c r="G150" s="88">
        <v>80</v>
      </c>
      <c r="H150" s="88"/>
      <c r="I150" s="88">
        <v>10</v>
      </c>
      <c r="J150" s="88">
        <v>8</v>
      </c>
      <c r="K150" s="88">
        <v>37</v>
      </c>
      <c r="L150" s="88">
        <v>16</v>
      </c>
      <c r="M150" s="88">
        <v>13</v>
      </c>
      <c r="N150" s="88">
        <v>4</v>
      </c>
      <c r="O150" s="88">
        <v>25.5</v>
      </c>
      <c r="P150" s="88">
        <v>40</v>
      </c>
      <c r="Q150" s="88"/>
      <c r="R150" s="88"/>
      <c r="S150" s="88">
        <v>10</v>
      </c>
      <c r="T150" s="88">
        <v>3.3</v>
      </c>
      <c r="U150" s="88"/>
      <c r="V150" s="88"/>
      <c r="W150" s="88">
        <v>12</v>
      </c>
      <c r="X150" s="88">
        <v>78</v>
      </c>
      <c r="Y150" s="88">
        <v>1</v>
      </c>
    </row>
    <row r="151" spans="1:26" s="11" customFormat="1" ht="30" customHeight="1" x14ac:dyDescent="0.2">
      <c r="A151" s="12" t="s">
        <v>176</v>
      </c>
      <c r="B151" s="30">
        <v>0.14499999999999999</v>
      </c>
      <c r="C151" s="164">
        <f>C150/C149</f>
        <v>0.42082379862700231</v>
      </c>
      <c r="D151" s="14">
        <f t="shared" si="57"/>
        <v>2.9022330939793264</v>
      </c>
      <c r="E151" s="27">
        <f>E150/E149</f>
        <v>1</v>
      </c>
      <c r="F151" s="27">
        <f t="shared" ref="F151:Y151" si="67">F150/F149</f>
        <v>7.3529411764705885E-2</v>
      </c>
      <c r="G151" s="27">
        <f t="shared" si="67"/>
        <v>0.69565217391304346</v>
      </c>
      <c r="H151" s="27"/>
      <c r="I151" s="27">
        <f t="shared" si="67"/>
        <v>0.90909090909090906</v>
      </c>
      <c r="J151" s="27">
        <f t="shared" si="67"/>
        <v>0.8</v>
      </c>
      <c r="K151" s="27">
        <f t="shared" si="67"/>
        <v>0.29365079365079366</v>
      </c>
      <c r="L151" s="27">
        <f t="shared" si="67"/>
        <v>0.30188679245283018</v>
      </c>
      <c r="M151" s="27">
        <f t="shared" si="67"/>
        <v>0.26</v>
      </c>
      <c r="N151" s="27">
        <f t="shared" si="67"/>
        <v>1</v>
      </c>
      <c r="O151" s="27">
        <f t="shared" si="67"/>
        <v>0.72857142857142854</v>
      </c>
      <c r="P151" s="27">
        <f t="shared" si="67"/>
        <v>0.38834951456310679</v>
      </c>
      <c r="Q151" s="27"/>
      <c r="R151" s="27"/>
      <c r="S151" s="27">
        <f t="shared" si="67"/>
        <v>0.32258064516129031</v>
      </c>
      <c r="T151" s="27">
        <f t="shared" si="67"/>
        <v>0.36666666666666664</v>
      </c>
      <c r="U151" s="27"/>
      <c r="V151" s="27"/>
      <c r="W151" s="27">
        <f t="shared" si="67"/>
        <v>0.12631578947368421</v>
      </c>
      <c r="X151" s="27">
        <f t="shared" si="67"/>
        <v>0.82105263157894737</v>
      </c>
      <c r="Y151" s="27">
        <f t="shared" si="67"/>
        <v>1</v>
      </c>
    </row>
    <row r="152" spans="1:26" s="11" customFormat="1" ht="30.75" hidden="1" customHeight="1" x14ac:dyDescent="0.2">
      <c r="A152" s="12" t="s">
        <v>180</v>
      </c>
      <c r="B152" s="88"/>
      <c r="C152" s="22">
        <f t="shared" si="59"/>
        <v>0</v>
      </c>
      <c r="D152" s="14" t="e">
        <f t="shared" si="57"/>
        <v>#DIV/0!</v>
      </c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spans="1:26" s="11" customFormat="1" ht="30" customHeight="1" x14ac:dyDescent="0.2">
      <c r="A153" s="29" t="s">
        <v>110</v>
      </c>
      <c r="B153" s="22">
        <v>3884</v>
      </c>
      <c r="C153" s="22">
        <f t="shared" si="59"/>
        <v>9180</v>
      </c>
      <c r="D153" s="14">
        <f t="shared" si="57"/>
        <v>2.3635427394438722</v>
      </c>
      <c r="E153" s="88">
        <v>693</v>
      </c>
      <c r="F153" s="88">
        <v>150</v>
      </c>
      <c r="G153" s="88">
        <v>1544</v>
      </c>
      <c r="H153" s="88"/>
      <c r="I153" s="88">
        <v>100</v>
      </c>
      <c r="J153" s="88">
        <v>176</v>
      </c>
      <c r="K153" s="88">
        <v>2551</v>
      </c>
      <c r="L153" s="88">
        <v>128</v>
      </c>
      <c r="M153" s="88">
        <v>355</v>
      </c>
      <c r="N153" s="88">
        <v>7</v>
      </c>
      <c r="O153" s="88">
        <v>385</v>
      </c>
      <c r="P153" s="88">
        <v>1334</v>
      </c>
      <c r="Q153" s="88"/>
      <c r="R153" s="88"/>
      <c r="S153" s="88">
        <v>350</v>
      </c>
      <c r="T153" s="88">
        <v>97</v>
      </c>
      <c r="U153" s="88"/>
      <c r="V153" s="88"/>
      <c r="W153" s="88">
        <v>420</v>
      </c>
      <c r="X153" s="88">
        <v>880</v>
      </c>
      <c r="Y153" s="88">
        <v>10</v>
      </c>
    </row>
    <row r="154" spans="1:26" s="11" customFormat="1" ht="30" hidden="1" customHeight="1" x14ac:dyDescent="0.2">
      <c r="A154" s="12" t="s">
        <v>52</v>
      </c>
      <c r="B154" s="87" t="e">
        <f>B153/B152</f>
        <v>#DIV/0!</v>
      </c>
      <c r="C154" s="18" t="e">
        <f t="shared" si="59"/>
        <v>#DIV/0!</v>
      </c>
      <c r="D154" s="14" t="e">
        <f t="shared" si="57"/>
        <v>#DIV/0!</v>
      </c>
      <c r="E154" s="87"/>
      <c r="F154" s="87"/>
      <c r="G154" s="87"/>
      <c r="H154" s="87"/>
      <c r="I154" s="87"/>
      <c r="J154" s="87"/>
      <c r="K154" s="87"/>
      <c r="L154" s="87"/>
      <c r="M154" s="87" t="e">
        <f t="shared" ref="M154" si="68">M153/M152</f>
        <v>#DIV/0!</v>
      </c>
      <c r="N154" s="87"/>
      <c r="O154" s="87" t="e">
        <f>O153/O152</f>
        <v>#DIV/0!</v>
      </c>
      <c r="P154" s="88"/>
      <c r="Q154" s="87"/>
      <c r="R154" s="87" t="e">
        <f>R153/R152</f>
        <v>#DIV/0!</v>
      </c>
      <c r="S154" s="87" t="e">
        <f>S153/S152</f>
        <v>#DIV/0!</v>
      </c>
      <c r="T154" s="87" t="e">
        <f>T153/T152</f>
        <v>#DIV/0!</v>
      </c>
      <c r="U154" s="87" t="e">
        <f>U153/U152</f>
        <v>#DIV/0!</v>
      </c>
      <c r="V154" s="87"/>
      <c r="W154" s="87" t="e">
        <f>W153/W152</f>
        <v>#DIV/0!</v>
      </c>
      <c r="X154" s="87"/>
      <c r="Y154" s="87" t="e">
        <f>Y153/Y152</f>
        <v>#DIV/0!</v>
      </c>
    </row>
    <row r="155" spans="1:26" s="11" customFormat="1" ht="30" customHeight="1" x14ac:dyDescent="0.2">
      <c r="A155" s="29" t="s">
        <v>98</v>
      </c>
      <c r="B155" s="53">
        <v>278.89999999999998</v>
      </c>
      <c r="C155" s="18">
        <f>C153/C150*10</f>
        <v>249.59216965742252</v>
      </c>
      <c r="D155" s="14">
        <f t="shared" si="57"/>
        <v>0.89491634871790082</v>
      </c>
      <c r="E155" s="52">
        <f>E153/E150*10</f>
        <v>277.2</v>
      </c>
      <c r="F155" s="52">
        <f t="shared" ref="F155:K155" si="69">F153/F150*10</f>
        <v>300</v>
      </c>
      <c r="G155" s="52">
        <f t="shared" si="69"/>
        <v>193</v>
      </c>
      <c r="H155" s="52"/>
      <c r="I155" s="52">
        <f t="shared" si="69"/>
        <v>100</v>
      </c>
      <c r="J155" s="52">
        <f t="shared" si="69"/>
        <v>220</v>
      </c>
      <c r="K155" s="52">
        <f t="shared" si="69"/>
        <v>689.45945945945948</v>
      </c>
      <c r="L155" s="52">
        <f>L153/L150*10</f>
        <v>80</v>
      </c>
      <c r="M155" s="52">
        <f>M153/M150*10</f>
        <v>273.07692307692309</v>
      </c>
      <c r="N155" s="52">
        <f>N153/N150*10</f>
        <v>17.5</v>
      </c>
      <c r="O155" s="52">
        <f t="shared" ref="O155:P155" si="70">O153/O150*10</f>
        <v>150.98039215686273</v>
      </c>
      <c r="P155" s="52">
        <f t="shared" si="70"/>
        <v>333.5</v>
      </c>
      <c r="Q155" s="52"/>
      <c r="R155" s="52"/>
      <c r="S155" s="52">
        <f>S153/S150*10</f>
        <v>350</v>
      </c>
      <c r="T155" s="52">
        <f>T153/T150*10</f>
        <v>293.93939393939394</v>
      </c>
      <c r="U155" s="52"/>
      <c r="V155" s="52"/>
      <c r="W155" s="52">
        <f>W153/W150*10</f>
        <v>350</v>
      </c>
      <c r="X155" s="52">
        <f>X153/X150*10</f>
        <v>112.82051282051283</v>
      </c>
      <c r="Y155" s="52">
        <f t="shared" ref="Y155" si="71">Y153/Y150*10</f>
        <v>100</v>
      </c>
      <c r="Z155" s="52"/>
    </row>
    <row r="156" spans="1:26" s="11" customFormat="1" ht="30" hidden="1" customHeight="1" x14ac:dyDescent="0.2">
      <c r="A156" s="80" t="s">
        <v>96</v>
      </c>
      <c r="B156" s="81">
        <f>B149-B150</f>
        <v>823</v>
      </c>
      <c r="C156" s="18">
        <f t="shared" si="59"/>
        <v>464.7</v>
      </c>
      <c r="D156" s="14">
        <f t="shared" si="57"/>
        <v>0.56464155528554072</v>
      </c>
      <c r="E156" s="115">
        <f>E149-E150</f>
        <v>0</v>
      </c>
      <c r="F156" s="115">
        <f t="shared" ref="F156:Y156" si="72">F149-F150</f>
        <v>63</v>
      </c>
      <c r="G156" s="115">
        <f>G149-G150</f>
        <v>35</v>
      </c>
      <c r="H156" s="115">
        <f>H149-H150</f>
        <v>0.5</v>
      </c>
      <c r="I156" s="115">
        <f t="shared" si="72"/>
        <v>1</v>
      </c>
      <c r="J156" s="115">
        <f t="shared" si="72"/>
        <v>2</v>
      </c>
      <c r="K156" s="115">
        <f t="shared" si="72"/>
        <v>89</v>
      </c>
      <c r="L156" s="115">
        <f t="shared" si="72"/>
        <v>37</v>
      </c>
      <c r="M156" s="115">
        <f t="shared" si="72"/>
        <v>37</v>
      </c>
      <c r="N156" s="115">
        <f t="shared" si="72"/>
        <v>0</v>
      </c>
      <c r="O156" s="115">
        <f t="shared" si="72"/>
        <v>9.5</v>
      </c>
      <c r="P156" s="115">
        <f t="shared" si="72"/>
        <v>63</v>
      </c>
      <c r="Q156" s="115">
        <f t="shared" si="72"/>
        <v>0</v>
      </c>
      <c r="R156" s="115">
        <f t="shared" si="72"/>
        <v>1</v>
      </c>
      <c r="S156" s="115">
        <f t="shared" si="72"/>
        <v>21</v>
      </c>
      <c r="T156" s="115">
        <f t="shared" si="72"/>
        <v>5.7</v>
      </c>
      <c r="U156" s="115">
        <f t="shared" si="72"/>
        <v>0</v>
      </c>
      <c r="V156" s="115">
        <f t="shared" si="72"/>
        <v>0</v>
      </c>
      <c r="W156" s="115">
        <f t="shared" si="72"/>
        <v>83</v>
      </c>
      <c r="X156" s="115">
        <f t="shared" si="72"/>
        <v>17</v>
      </c>
      <c r="Y156" s="115">
        <f t="shared" si="72"/>
        <v>0</v>
      </c>
      <c r="Z156" s="121"/>
    </row>
    <row r="157" spans="1:26" s="11" customFormat="1" ht="30" hidden="1" customHeight="1" outlineLevel="1" x14ac:dyDescent="0.2">
      <c r="A157" s="49" t="s">
        <v>168</v>
      </c>
      <c r="B157" s="22">
        <v>416</v>
      </c>
      <c r="C157" s="22">
        <f>SUM(E157:Y157)</f>
        <v>656.4</v>
      </c>
      <c r="D157" s="14">
        <f t="shared" si="57"/>
        <v>1.5778846153846153</v>
      </c>
      <c r="E157" s="34"/>
      <c r="F157" s="33"/>
      <c r="G157" s="51">
        <v>580</v>
      </c>
      <c r="H157" s="33"/>
      <c r="I157" s="33"/>
      <c r="J157" s="33">
        <v>10</v>
      </c>
      <c r="K157" s="33"/>
      <c r="L157" s="33"/>
      <c r="M157" s="33"/>
      <c r="N157" s="33"/>
      <c r="O157" s="33"/>
      <c r="P157" s="33"/>
      <c r="Q157" s="33"/>
      <c r="R157" s="33"/>
      <c r="S157" s="54"/>
      <c r="T157" s="33"/>
      <c r="U157" s="33">
        <v>17</v>
      </c>
      <c r="V157" s="33"/>
      <c r="W157" s="33"/>
      <c r="X157" s="43">
        <v>44.4</v>
      </c>
      <c r="Y157" s="33">
        <v>5</v>
      </c>
    </row>
    <row r="158" spans="1:26" s="11" customFormat="1" ht="30" hidden="1" customHeight="1" x14ac:dyDescent="0.2">
      <c r="A158" s="29" t="s">
        <v>169</v>
      </c>
      <c r="B158" s="22">
        <v>4180</v>
      </c>
      <c r="C158" s="22">
        <f t="shared" ref="C158:C192" si="73">SUM(E158:Y158)</f>
        <v>7790</v>
      </c>
      <c r="D158" s="14">
        <f t="shared" si="57"/>
        <v>1.8636363636363635</v>
      </c>
      <c r="E158" s="34"/>
      <c r="F158" s="33"/>
      <c r="G158" s="33">
        <v>7021</v>
      </c>
      <c r="H158" s="33"/>
      <c r="I158" s="33"/>
      <c r="J158" s="33">
        <v>80</v>
      </c>
      <c r="K158" s="33"/>
      <c r="L158" s="33"/>
      <c r="M158" s="33"/>
      <c r="N158" s="33"/>
      <c r="O158" s="33"/>
      <c r="P158" s="33"/>
      <c r="Q158" s="33"/>
      <c r="R158" s="33"/>
      <c r="S158" s="54"/>
      <c r="T158" s="33"/>
      <c r="U158" s="33">
        <v>161</v>
      </c>
      <c r="V158" s="33"/>
      <c r="W158" s="33"/>
      <c r="X158" s="33">
        <v>508</v>
      </c>
      <c r="Y158" s="33">
        <v>20</v>
      </c>
    </row>
    <row r="159" spans="1:26" s="11" customFormat="1" ht="30" hidden="1" customHeight="1" x14ac:dyDescent="0.2">
      <c r="A159" s="29" t="s">
        <v>98</v>
      </c>
      <c r="B159" s="53">
        <f>B158/B157*10</f>
        <v>100.48076923076923</v>
      </c>
      <c r="C159" s="18">
        <f>C158/C157*10</f>
        <v>118.67763558805606</v>
      </c>
      <c r="D159" s="14">
        <f t="shared" si="57"/>
        <v>1.1810980001107971</v>
      </c>
      <c r="E159" s="34"/>
      <c r="F159" s="52"/>
      <c r="G159" s="52">
        <f>G158/G157*10</f>
        <v>121.05172413793105</v>
      </c>
      <c r="H159" s="52"/>
      <c r="I159" s="52"/>
      <c r="J159" s="52">
        <f>J158/J157*10</f>
        <v>80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>
        <f>U158/U157*10</f>
        <v>94.705882352941174</v>
      </c>
      <c r="V159" s="52"/>
      <c r="W159" s="52"/>
      <c r="X159" s="52">
        <f>X158/X157*10</f>
        <v>114.41441441441441</v>
      </c>
      <c r="Y159" s="172">
        <f>Y158/Y157*10</f>
        <v>40</v>
      </c>
    </row>
    <row r="160" spans="1:26" s="11" customFormat="1" ht="30" hidden="1" customHeight="1" x14ac:dyDescent="0.2">
      <c r="A160" s="10" t="s">
        <v>216</v>
      </c>
      <c r="B160" s="53">
        <v>36450</v>
      </c>
      <c r="C160" s="18">
        <v>34954</v>
      </c>
      <c r="D160" s="14"/>
      <c r="E160" s="51">
        <v>3136</v>
      </c>
      <c r="F160" s="51">
        <v>1250</v>
      </c>
      <c r="G160" s="51">
        <v>1568</v>
      </c>
      <c r="H160" s="51">
        <v>1956</v>
      </c>
      <c r="I160" s="51">
        <v>1010</v>
      </c>
      <c r="J160" s="51">
        <v>5071</v>
      </c>
      <c r="K160" s="51">
        <v>806</v>
      </c>
      <c r="L160" s="51">
        <v>1329</v>
      </c>
      <c r="M160" s="51">
        <v>1589</v>
      </c>
      <c r="N160" s="51">
        <v>671</v>
      </c>
      <c r="O160" s="51">
        <v>4</v>
      </c>
      <c r="P160" s="51">
        <v>733</v>
      </c>
      <c r="Q160" s="51">
        <v>4000</v>
      </c>
      <c r="R160" s="51">
        <v>836</v>
      </c>
      <c r="S160" s="51">
        <v>1926</v>
      </c>
      <c r="T160" s="51">
        <v>2608</v>
      </c>
      <c r="U160" s="51">
        <v>2550</v>
      </c>
      <c r="V160" s="51">
        <v>249</v>
      </c>
      <c r="W160" s="51">
        <v>1228</v>
      </c>
      <c r="X160" s="51">
        <v>1567</v>
      </c>
      <c r="Y160" s="51">
        <v>368</v>
      </c>
    </row>
    <row r="161" spans="1:26" s="11" customFormat="1" ht="30" hidden="1" customHeight="1" x14ac:dyDescent="0.2">
      <c r="A161" s="10" t="s">
        <v>89</v>
      </c>
      <c r="B161" s="53"/>
      <c r="C161" s="18">
        <f t="shared" si="73"/>
        <v>1420</v>
      </c>
      <c r="D161" s="14"/>
      <c r="E161" s="34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>
        <f>530+890</f>
        <v>1420</v>
      </c>
      <c r="R161" s="52"/>
      <c r="S161" s="52"/>
      <c r="T161" s="52"/>
      <c r="U161" s="52"/>
      <c r="V161" s="52"/>
      <c r="W161" s="52"/>
      <c r="X161" s="52"/>
      <c r="Y161" s="52"/>
    </row>
    <row r="162" spans="1:26" s="11" customFormat="1" ht="30" hidden="1" customHeight="1" x14ac:dyDescent="0.2">
      <c r="A162" s="10" t="s">
        <v>204</v>
      </c>
      <c r="B162" s="53"/>
      <c r="C162" s="18">
        <f t="shared" si="73"/>
        <v>1772.8</v>
      </c>
      <c r="D162" s="14"/>
      <c r="E162" s="34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>
        <v>162.80000000000001</v>
      </c>
      <c r="S162" s="52"/>
      <c r="T162" s="52">
        <v>1410</v>
      </c>
      <c r="U162" s="52"/>
      <c r="V162" s="52">
        <v>200</v>
      </c>
      <c r="W162" s="52"/>
      <c r="X162" s="52"/>
      <c r="Y162" s="52"/>
    </row>
    <row r="163" spans="1:26" s="11" customFormat="1" ht="30" hidden="1" customHeight="1" x14ac:dyDescent="0.2">
      <c r="A163" s="10" t="s">
        <v>217</v>
      </c>
      <c r="B163" s="53">
        <v>36450</v>
      </c>
      <c r="C163" s="18">
        <v>34954</v>
      </c>
      <c r="D163" s="14">
        <f t="shared" si="57"/>
        <v>0.95895747599451309</v>
      </c>
      <c r="E163" s="51">
        <f>E160</f>
        <v>3136</v>
      </c>
      <c r="F163" s="51">
        <f t="shared" ref="F163:Y163" si="74">F160</f>
        <v>1250</v>
      </c>
      <c r="G163" s="51">
        <f t="shared" si="74"/>
        <v>1568</v>
      </c>
      <c r="H163" s="51">
        <f t="shared" si="74"/>
        <v>1956</v>
      </c>
      <c r="I163" s="51">
        <f t="shared" si="74"/>
        <v>1010</v>
      </c>
      <c r="J163" s="51">
        <f t="shared" si="74"/>
        <v>5071</v>
      </c>
      <c r="K163" s="51">
        <f t="shared" si="74"/>
        <v>806</v>
      </c>
      <c r="L163" s="51">
        <f t="shared" si="74"/>
        <v>1329</v>
      </c>
      <c r="M163" s="51">
        <f t="shared" si="74"/>
        <v>1589</v>
      </c>
      <c r="N163" s="51">
        <f t="shared" si="74"/>
        <v>671</v>
      </c>
      <c r="O163" s="51">
        <f t="shared" si="74"/>
        <v>4</v>
      </c>
      <c r="P163" s="51">
        <f t="shared" si="74"/>
        <v>733</v>
      </c>
      <c r="Q163" s="51">
        <f>Q160-Q161</f>
        <v>2580</v>
      </c>
      <c r="R163" s="51">
        <f>R160-R162</f>
        <v>673.2</v>
      </c>
      <c r="S163" s="51">
        <f t="shared" si="74"/>
        <v>1926</v>
      </c>
      <c r="T163" s="51">
        <f>T160-T162</f>
        <v>1198</v>
      </c>
      <c r="U163" s="51">
        <f t="shared" si="74"/>
        <v>2550</v>
      </c>
      <c r="V163" s="51">
        <f>V160-V162</f>
        <v>49</v>
      </c>
      <c r="W163" s="51">
        <f t="shared" si="74"/>
        <v>1228</v>
      </c>
      <c r="X163" s="51">
        <f t="shared" si="74"/>
        <v>1567</v>
      </c>
      <c r="Y163" s="51">
        <f t="shared" si="74"/>
        <v>368</v>
      </c>
    </row>
    <row r="164" spans="1:26" s="11" customFormat="1" ht="30" customHeight="1" x14ac:dyDescent="0.2">
      <c r="A164" s="29" t="s">
        <v>214</v>
      </c>
      <c r="B164" s="22">
        <v>13833</v>
      </c>
      <c r="C164" s="22">
        <f>SUM(E164:Y164)</f>
        <v>21610</v>
      </c>
      <c r="D164" s="14">
        <f t="shared" si="57"/>
        <v>1.5622063182245356</v>
      </c>
      <c r="E164" s="173">
        <v>2105</v>
      </c>
      <c r="F164" s="148">
        <v>780</v>
      </c>
      <c r="G164" s="114">
        <f>G169+G172+G189+G175+G184+G181</f>
        <v>577</v>
      </c>
      <c r="H164" s="148">
        <v>1786</v>
      </c>
      <c r="I164" s="148">
        <f>I169+I172+I189+I175</f>
        <v>1010</v>
      </c>
      <c r="J164" s="148">
        <v>2902</v>
      </c>
      <c r="K164" s="148">
        <f>K169+K172+K189+K175</f>
        <v>566</v>
      </c>
      <c r="L164" s="148">
        <f>L169+L172+L189+L175</f>
        <v>739</v>
      </c>
      <c r="M164" s="148">
        <v>1588.5</v>
      </c>
      <c r="N164" s="148">
        <f t="shared" ref="N164" si="75">N169+N172+N189+N175+N178+N184</f>
        <v>424.5</v>
      </c>
      <c r="O164" s="148"/>
      <c r="P164" s="148">
        <v>733</v>
      </c>
      <c r="Q164" s="148">
        <v>2279</v>
      </c>
      <c r="R164" s="148">
        <f>R169+R172+R189+R175+R178+R184</f>
        <v>618</v>
      </c>
      <c r="S164" s="148">
        <f>S169+S172+S189+S175+S178+S184</f>
        <v>1386</v>
      </c>
      <c r="T164" s="148">
        <f t="shared" ref="T164" si="76">T169+T172+T189+T175+T178+T184</f>
        <v>980</v>
      </c>
      <c r="U164" s="148">
        <f>U175+U181+U184</f>
        <v>556</v>
      </c>
      <c r="V164" s="148">
        <v>25</v>
      </c>
      <c r="W164" s="148">
        <f t="shared" ref="W164:Y164" si="77">W169+W172+W189+W175+W178+W184</f>
        <v>929</v>
      </c>
      <c r="X164" s="148">
        <v>1339</v>
      </c>
      <c r="Y164" s="148">
        <f t="shared" si="77"/>
        <v>287</v>
      </c>
    </row>
    <row r="165" spans="1:26" s="11" customFormat="1" ht="30" customHeight="1" x14ac:dyDescent="0.2">
      <c r="A165" s="12" t="s">
        <v>176</v>
      </c>
      <c r="B165" s="164">
        <f>B164/B160</f>
        <v>0.37950617283950616</v>
      </c>
      <c r="C165" s="164">
        <f>C164/C160</f>
        <v>0.61824111689649253</v>
      </c>
      <c r="D165" s="14">
        <f t="shared" si="57"/>
        <v>1.6290673542165224</v>
      </c>
      <c r="E165" s="32">
        <f t="shared" ref="E165:Y165" si="78">E164/E163</f>
        <v>0.67123724489795922</v>
      </c>
      <c r="F165" s="32">
        <f t="shared" si="78"/>
        <v>0.624</v>
      </c>
      <c r="G165" s="32">
        <f t="shared" si="78"/>
        <v>0.36798469387755101</v>
      </c>
      <c r="H165" s="32">
        <f t="shared" si="78"/>
        <v>0.91308793456032722</v>
      </c>
      <c r="I165" s="32">
        <f t="shared" si="78"/>
        <v>1</v>
      </c>
      <c r="J165" s="32">
        <f t="shared" si="78"/>
        <v>0.57227371327154408</v>
      </c>
      <c r="K165" s="32">
        <f t="shared" si="78"/>
        <v>0.70223325062034736</v>
      </c>
      <c r="L165" s="32">
        <f t="shared" si="78"/>
        <v>0.55605718585402564</v>
      </c>
      <c r="M165" s="32">
        <f t="shared" si="78"/>
        <v>0.99968533668974202</v>
      </c>
      <c r="N165" s="32">
        <f t="shared" si="78"/>
        <v>0.63263785394932937</v>
      </c>
      <c r="O165" s="32"/>
      <c r="P165" s="32">
        <f t="shared" si="78"/>
        <v>1</v>
      </c>
      <c r="Q165" s="32">
        <f t="shared" si="78"/>
        <v>0.8833333333333333</v>
      </c>
      <c r="R165" s="32">
        <f t="shared" si="78"/>
        <v>0.91800356506238856</v>
      </c>
      <c r="S165" s="32">
        <f t="shared" si="78"/>
        <v>0.71962616822429903</v>
      </c>
      <c r="T165" s="32">
        <f t="shared" si="78"/>
        <v>0.8180300500834724</v>
      </c>
      <c r="U165" s="32">
        <f t="shared" si="78"/>
        <v>0.21803921568627452</v>
      </c>
      <c r="V165" s="32">
        <f t="shared" si="78"/>
        <v>0.51020408163265307</v>
      </c>
      <c r="W165" s="32">
        <f t="shared" si="78"/>
        <v>0.75651465798045603</v>
      </c>
      <c r="X165" s="32">
        <f t="shared" si="78"/>
        <v>0.85449904275686028</v>
      </c>
      <c r="Y165" s="32">
        <f t="shared" si="78"/>
        <v>0.77989130434782605</v>
      </c>
    </row>
    <row r="166" spans="1:26" s="11" customFormat="1" ht="31.5" customHeight="1" x14ac:dyDescent="0.2">
      <c r="A166" s="104" t="s">
        <v>215</v>
      </c>
      <c r="B166" s="22">
        <v>15983</v>
      </c>
      <c r="C166" s="22">
        <f>SUM(E166:Y166)</f>
        <v>36178</v>
      </c>
      <c r="D166" s="14">
        <f t="shared" si="57"/>
        <v>2.2635300006256647</v>
      </c>
      <c r="E166" s="51">
        <v>2808</v>
      </c>
      <c r="F166" s="51">
        <v>1070</v>
      </c>
      <c r="G166" s="51">
        <f>G170+G173+G176+G190+G179+G185+G182</f>
        <v>3902</v>
      </c>
      <c r="H166" s="51">
        <v>1580</v>
      </c>
      <c r="I166" s="51">
        <f>I170+I173+I176+I190+I179+I185</f>
        <v>916</v>
      </c>
      <c r="J166" s="51">
        <v>3389</v>
      </c>
      <c r="K166" s="51">
        <f t="shared" ref="K166:Y166" si="79">K170+K173+K176+K190+K179+K185</f>
        <v>357</v>
      </c>
      <c r="L166" s="51">
        <f t="shared" ref="L166" si="80">L170+L173+L176+L190+L179+L185</f>
        <v>839.2</v>
      </c>
      <c r="M166" s="51">
        <v>856.4</v>
      </c>
      <c r="N166" s="51">
        <f t="shared" ref="N166" si="81">N170+N173+N176+N190+N179+N185</f>
        <v>405.5</v>
      </c>
      <c r="O166" s="51"/>
      <c r="P166" s="51">
        <v>635</v>
      </c>
      <c r="Q166" s="51">
        <v>3817</v>
      </c>
      <c r="R166" s="51">
        <f>R170+R173+R176+R190+R179+R185</f>
        <v>818.3</v>
      </c>
      <c r="S166" s="51">
        <f t="shared" ref="S166:T166" si="82">S170+S173+S176+S190+S179+S185</f>
        <v>2499.1999999999998</v>
      </c>
      <c r="T166" s="51">
        <f t="shared" si="82"/>
        <v>606</v>
      </c>
      <c r="U166" s="51">
        <f>U176+U182+U185</f>
        <v>7294.4</v>
      </c>
      <c r="V166" s="51">
        <v>20</v>
      </c>
      <c r="W166" s="51">
        <f t="shared" si="79"/>
        <v>1292</v>
      </c>
      <c r="X166" s="148">
        <v>2693</v>
      </c>
      <c r="Y166" s="51">
        <f t="shared" si="79"/>
        <v>380</v>
      </c>
    </row>
    <row r="167" spans="1:26" s="11" customFormat="1" ht="30" customHeight="1" x14ac:dyDescent="0.2">
      <c r="A167" s="29" t="s">
        <v>98</v>
      </c>
      <c r="B167" s="53">
        <f>B166/B164*10</f>
        <v>11.55425431938119</v>
      </c>
      <c r="C167" s="18">
        <f>C166/C164*10</f>
        <v>16.741323461360484</v>
      </c>
      <c r="D167" s="14">
        <f t="shared" si="57"/>
        <v>1.4489315362635273</v>
      </c>
      <c r="E167" s="52">
        <f>E166/E164*10</f>
        <v>13.339667458432306</v>
      </c>
      <c r="F167" s="52">
        <f t="shared" ref="F167" si="83">F166/F164*10</f>
        <v>13.717948717948719</v>
      </c>
      <c r="G167" s="52">
        <f t="shared" ref="G167:X167" si="84">G166/G164*10</f>
        <v>67.625649913344887</v>
      </c>
      <c r="H167" s="52">
        <f t="shared" si="84"/>
        <v>8.846584546472565</v>
      </c>
      <c r="I167" s="52">
        <f t="shared" si="84"/>
        <v>9.0693069306930703</v>
      </c>
      <c r="J167" s="52">
        <f t="shared" si="84"/>
        <v>11.678152997932461</v>
      </c>
      <c r="K167" s="52">
        <f t="shared" si="84"/>
        <v>6.3074204946996471</v>
      </c>
      <c r="L167" s="52">
        <f t="shared" ref="L167" si="85">L166/L164*10</f>
        <v>11.355886332882275</v>
      </c>
      <c r="M167" s="52">
        <f t="shared" si="84"/>
        <v>5.3912496065470572</v>
      </c>
      <c r="N167" s="52">
        <f t="shared" ref="N167" si="86">N166/N164*10</f>
        <v>9.5524146054181394</v>
      </c>
      <c r="O167" s="52"/>
      <c r="P167" s="52">
        <f t="shared" si="84"/>
        <v>8.6630286493860851</v>
      </c>
      <c r="Q167" s="52">
        <f t="shared" ref="Q167:T167" si="87">Q166/Q164*10</f>
        <v>16.748573935936815</v>
      </c>
      <c r="R167" s="52">
        <f t="shared" si="87"/>
        <v>13.241100323624595</v>
      </c>
      <c r="S167" s="52">
        <f t="shared" si="87"/>
        <v>18.031746031746032</v>
      </c>
      <c r="T167" s="52">
        <f t="shared" si="87"/>
        <v>6.1836734693877551</v>
      </c>
      <c r="U167" s="52">
        <f>U166/U164*10</f>
        <v>131.19424460431654</v>
      </c>
      <c r="V167" s="52">
        <f t="shared" si="84"/>
        <v>8</v>
      </c>
      <c r="W167" s="52">
        <f t="shared" si="84"/>
        <v>13.907427341227125</v>
      </c>
      <c r="X167" s="52">
        <f t="shared" si="84"/>
        <v>20.112023898431666</v>
      </c>
      <c r="Y167" s="52">
        <f t="shared" ref="Y167" si="88">Y166/Y164*10</f>
        <v>13.240418118466899</v>
      </c>
    </row>
    <row r="168" spans="1:26" s="82" customFormat="1" ht="30" hidden="1" customHeight="1" x14ac:dyDescent="0.2">
      <c r="A168" s="80" t="s">
        <v>96</v>
      </c>
      <c r="B168" s="118"/>
      <c r="C168" s="18">
        <f t="shared" si="73"/>
        <v>9852.2000000000007</v>
      </c>
      <c r="D168" s="14" t="e">
        <f t="shared" si="57"/>
        <v>#DIV/0!</v>
      </c>
      <c r="E168" s="115">
        <f t="shared" ref="E168:U168" si="89">E163-E164</f>
        <v>1031</v>
      </c>
      <c r="F168" s="115">
        <f t="shared" si="89"/>
        <v>470</v>
      </c>
      <c r="G168" s="115">
        <f>G163-G164</f>
        <v>991</v>
      </c>
      <c r="H168" s="115">
        <f>H163-H164</f>
        <v>170</v>
      </c>
      <c r="I168" s="115">
        <f t="shared" si="89"/>
        <v>0</v>
      </c>
      <c r="J168" s="115">
        <f t="shared" si="89"/>
        <v>2169</v>
      </c>
      <c r="K168" s="115">
        <f t="shared" si="89"/>
        <v>240</v>
      </c>
      <c r="L168" s="115">
        <f t="shared" si="89"/>
        <v>590</v>
      </c>
      <c r="M168" s="115">
        <f t="shared" si="89"/>
        <v>0.5</v>
      </c>
      <c r="N168" s="115">
        <f t="shared" si="89"/>
        <v>246.5</v>
      </c>
      <c r="O168" s="115">
        <f t="shared" si="89"/>
        <v>4</v>
      </c>
      <c r="P168" s="115">
        <f t="shared" si="89"/>
        <v>0</v>
      </c>
      <c r="Q168" s="115">
        <f t="shared" si="89"/>
        <v>301</v>
      </c>
      <c r="R168" s="115">
        <f>R163-R164</f>
        <v>55.200000000000045</v>
      </c>
      <c r="S168" s="115">
        <f t="shared" si="89"/>
        <v>540</v>
      </c>
      <c r="T168" s="115">
        <f t="shared" si="89"/>
        <v>218</v>
      </c>
      <c r="U168" s="115">
        <f t="shared" si="89"/>
        <v>1994</v>
      </c>
      <c r="V168" s="115">
        <f>V160-V164</f>
        <v>224</v>
      </c>
      <c r="W168" s="115">
        <f>W163-W164</f>
        <v>299</v>
      </c>
      <c r="X168" s="115">
        <f>X163-X164</f>
        <v>228</v>
      </c>
      <c r="Y168" s="115">
        <f>Y163-Y164</f>
        <v>81</v>
      </c>
      <c r="Z168" s="120"/>
    </row>
    <row r="169" spans="1:26" s="106" customFormat="1" ht="30" customHeight="1" x14ac:dyDescent="0.2">
      <c r="A169" s="49" t="s">
        <v>111</v>
      </c>
      <c r="B169" s="24">
        <v>7609</v>
      </c>
      <c r="C169" s="88">
        <f t="shared" si="73"/>
        <v>10337</v>
      </c>
      <c r="D169" s="15">
        <f t="shared" si="57"/>
        <v>1.358522801945065</v>
      </c>
      <c r="E169" s="33">
        <v>2105</v>
      </c>
      <c r="F169" s="33">
        <v>260</v>
      </c>
      <c r="G169" s="33">
        <v>150</v>
      </c>
      <c r="H169" s="33">
        <v>161</v>
      </c>
      <c r="I169" s="33">
        <v>136</v>
      </c>
      <c r="J169" s="33">
        <v>1445</v>
      </c>
      <c r="K169" s="33"/>
      <c r="L169" s="33">
        <v>669</v>
      </c>
      <c r="M169" s="33"/>
      <c r="N169" s="33"/>
      <c r="O169" s="33"/>
      <c r="P169" s="33">
        <v>293</v>
      </c>
      <c r="Q169" s="33">
        <v>1289</v>
      </c>
      <c r="R169" s="33">
        <v>533</v>
      </c>
      <c r="S169" s="33">
        <v>1316</v>
      </c>
      <c r="T169" s="33"/>
      <c r="U169" s="33"/>
      <c r="V169" s="33">
        <v>49</v>
      </c>
      <c r="W169" s="33">
        <v>929</v>
      </c>
      <c r="X169" s="43">
        <v>902</v>
      </c>
      <c r="Y169" s="33">
        <v>100</v>
      </c>
    </row>
    <row r="170" spans="1:26" s="11" customFormat="1" ht="30" customHeight="1" x14ac:dyDescent="0.2">
      <c r="A170" s="104" t="s">
        <v>112</v>
      </c>
      <c r="B170" s="88">
        <v>10366</v>
      </c>
      <c r="C170" s="88">
        <f t="shared" si="73"/>
        <v>15988.2</v>
      </c>
      <c r="D170" s="15">
        <f t="shared" si="57"/>
        <v>1.5423692841983407</v>
      </c>
      <c r="E170" s="151">
        <v>2808</v>
      </c>
      <c r="F170" s="88">
        <v>800</v>
      </c>
      <c r="G170" s="88">
        <v>225</v>
      </c>
      <c r="H170" s="88">
        <v>140</v>
      </c>
      <c r="I170" s="88">
        <v>50</v>
      </c>
      <c r="J170" s="88">
        <v>1806</v>
      </c>
      <c r="K170" s="88"/>
      <c r="L170" s="105">
        <v>797.2</v>
      </c>
      <c r="M170" s="105"/>
      <c r="N170" s="146"/>
      <c r="O170" s="151"/>
      <c r="P170" s="151">
        <v>293</v>
      </c>
      <c r="Q170" s="105">
        <v>2332</v>
      </c>
      <c r="R170" s="105">
        <v>757</v>
      </c>
      <c r="S170" s="105">
        <v>2477</v>
      </c>
      <c r="T170" s="105"/>
      <c r="U170" s="105"/>
      <c r="V170" s="105">
        <v>49</v>
      </c>
      <c r="W170" s="105">
        <v>1292</v>
      </c>
      <c r="X170" s="148">
        <v>2062</v>
      </c>
      <c r="Y170" s="33">
        <v>100</v>
      </c>
    </row>
    <row r="171" spans="1:26" s="11" customFormat="1" ht="30" customHeight="1" x14ac:dyDescent="0.2">
      <c r="A171" s="29" t="s">
        <v>98</v>
      </c>
      <c r="B171" s="48">
        <f>B170/B169*10</f>
        <v>13.623340780654488</v>
      </c>
      <c r="C171" s="112">
        <f>C170/C169*10</f>
        <v>15.466963335590599</v>
      </c>
      <c r="D171" s="15">
        <f t="shared" si="57"/>
        <v>1.1353282270934677</v>
      </c>
      <c r="E171" s="52">
        <f t="shared" ref="E171:J171" si="90">E170/E169*10</f>
        <v>13.339667458432306</v>
      </c>
      <c r="F171" s="52">
        <f t="shared" si="90"/>
        <v>30.76923076923077</v>
      </c>
      <c r="G171" s="52">
        <f t="shared" si="90"/>
        <v>15</v>
      </c>
      <c r="H171" s="52">
        <f t="shared" si="90"/>
        <v>8.695652173913043</v>
      </c>
      <c r="I171" s="52">
        <f t="shared" si="90"/>
        <v>3.6764705882352944</v>
      </c>
      <c r="J171" s="52">
        <f t="shared" si="90"/>
        <v>12.498269896193772</v>
      </c>
      <c r="K171" s="52"/>
      <c r="L171" s="52">
        <f>L170/L169*10</f>
        <v>11.91629297458894</v>
      </c>
      <c r="M171" s="52"/>
      <c r="N171" s="52"/>
      <c r="O171" s="52"/>
      <c r="P171" s="52">
        <f>P170/P169*10</f>
        <v>10</v>
      </c>
      <c r="Q171" s="52">
        <f>Q170/Q169*10</f>
        <v>18.09154383242824</v>
      </c>
      <c r="R171" s="52">
        <f>R170/R169*10</f>
        <v>14.202626641651033</v>
      </c>
      <c r="S171" s="52">
        <f>S170/S169*10</f>
        <v>18.822188449848024</v>
      </c>
      <c r="T171" s="52"/>
      <c r="U171" s="52"/>
      <c r="V171" s="52">
        <f>V170/V169*10</f>
        <v>10</v>
      </c>
      <c r="W171" s="52">
        <f>W170/W169*10</f>
        <v>13.907427341227125</v>
      </c>
      <c r="X171" s="52">
        <f>X170/X169*10</f>
        <v>22.86031042128603</v>
      </c>
      <c r="Y171" s="48">
        <f>Y170/Y169*10</f>
        <v>10</v>
      </c>
    </row>
    <row r="172" spans="1:26" s="11" customFormat="1" ht="30" customHeight="1" x14ac:dyDescent="0.2">
      <c r="A172" s="49" t="s">
        <v>174</v>
      </c>
      <c r="B172" s="24">
        <v>4777</v>
      </c>
      <c r="C172" s="88">
        <f t="shared" si="73"/>
        <v>7735</v>
      </c>
      <c r="D172" s="15">
        <f t="shared" si="57"/>
        <v>1.6192170818505338</v>
      </c>
      <c r="E172" s="33"/>
      <c r="F172" s="33">
        <v>520</v>
      </c>
      <c r="G172" s="33"/>
      <c r="H172" s="33">
        <v>1102</v>
      </c>
      <c r="I172" s="33">
        <v>874</v>
      </c>
      <c r="J172" s="33">
        <v>1167</v>
      </c>
      <c r="K172" s="33">
        <v>566</v>
      </c>
      <c r="L172" s="33">
        <v>70</v>
      </c>
      <c r="M172" s="33">
        <v>1545</v>
      </c>
      <c r="N172" s="33">
        <v>419</v>
      </c>
      <c r="O172" s="33"/>
      <c r="P172" s="33"/>
      <c r="Q172" s="33">
        <v>400</v>
      </c>
      <c r="R172" s="33">
        <v>45</v>
      </c>
      <c r="S172" s="33"/>
      <c r="T172" s="24">
        <v>980</v>
      </c>
      <c r="U172" s="33"/>
      <c r="V172" s="33"/>
      <c r="W172" s="33"/>
      <c r="X172" s="33">
        <v>47</v>
      </c>
      <c r="Y172" s="33"/>
    </row>
    <row r="173" spans="1:26" s="11" customFormat="1" ht="30" customHeight="1" x14ac:dyDescent="0.2">
      <c r="A173" s="29" t="s">
        <v>175</v>
      </c>
      <c r="B173" s="24">
        <v>3904</v>
      </c>
      <c r="C173" s="88">
        <f t="shared" si="73"/>
        <v>6050.3</v>
      </c>
      <c r="D173" s="15">
        <f t="shared" si="57"/>
        <v>1.5497694672131148</v>
      </c>
      <c r="E173" s="33"/>
      <c r="F173" s="24">
        <v>270</v>
      </c>
      <c r="G173" s="24"/>
      <c r="H173" s="24">
        <v>960</v>
      </c>
      <c r="I173" s="24">
        <v>866</v>
      </c>
      <c r="J173" s="24">
        <v>1400</v>
      </c>
      <c r="K173" s="24">
        <v>357</v>
      </c>
      <c r="L173" s="34">
        <v>42</v>
      </c>
      <c r="M173" s="34">
        <v>852</v>
      </c>
      <c r="N173" s="24">
        <v>400</v>
      </c>
      <c r="O173" s="32"/>
      <c r="P173" s="34"/>
      <c r="Q173" s="34">
        <v>238</v>
      </c>
      <c r="R173" s="34">
        <v>13.3</v>
      </c>
      <c r="S173" s="34"/>
      <c r="T173" s="24">
        <v>606</v>
      </c>
      <c r="U173" s="32"/>
      <c r="V173" s="34"/>
      <c r="W173" s="32"/>
      <c r="X173" s="34">
        <v>46</v>
      </c>
      <c r="Y173" s="32"/>
    </row>
    <row r="174" spans="1:26" s="11" customFormat="1" ht="30" customHeight="1" x14ac:dyDescent="0.2">
      <c r="A174" s="29" t="s">
        <v>98</v>
      </c>
      <c r="B174" s="48">
        <f>B173/B172*10</f>
        <v>8.172493196566883</v>
      </c>
      <c r="C174" s="112">
        <f>C173/C172*10</f>
        <v>7.8219780219780226</v>
      </c>
      <c r="D174" s="15">
        <f t="shared" si="57"/>
        <v>0.95711037425689072</v>
      </c>
      <c r="E174" s="48"/>
      <c r="F174" s="48">
        <f>F173/F172*10</f>
        <v>5.1923076923076925</v>
      </c>
      <c r="G174" s="48"/>
      <c r="H174" s="48">
        <f t="shared" ref="H174:N174" si="91">H173/H172*10</f>
        <v>8.7114337568058069</v>
      </c>
      <c r="I174" s="48">
        <f t="shared" si="91"/>
        <v>9.9084668192219674</v>
      </c>
      <c r="J174" s="48">
        <f t="shared" si="91"/>
        <v>11.996572407883461</v>
      </c>
      <c r="K174" s="48">
        <f t="shared" si="91"/>
        <v>6.3074204946996471</v>
      </c>
      <c r="L174" s="48">
        <f t="shared" si="91"/>
        <v>6</v>
      </c>
      <c r="M174" s="48">
        <f t="shared" si="91"/>
        <v>5.5145631067961167</v>
      </c>
      <c r="N174" s="48">
        <f t="shared" si="91"/>
        <v>9.5465393794749396</v>
      </c>
      <c r="O174" s="48"/>
      <c r="P174" s="48"/>
      <c r="Q174" s="48">
        <f>Q173/Q172*10</f>
        <v>5.9499999999999993</v>
      </c>
      <c r="R174" s="154">
        <f t="shared" ref="R174" si="92">R173/R172*10</f>
        <v>2.9555555555555557</v>
      </c>
      <c r="S174" s="48"/>
      <c r="T174" s="48">
        <f>T173/T172*10</f>
        <v>6.1836734693877551</v>
      </c>
      <c r="U174" s="48"/>
      <c r="V174" s="48"/>
      <c r="W174" s="48"/>
      <c r="X174" s="48">
        <f>X173/X172*10</f>
        <v>9.787234042553191</v>
      </c>
      <c r="Y174" s="24"/>
    </row>
    <row r="175" spans="1:26" s="11" customFormat="1" ht="30" customHeight="1" x14ac:dyDescent="0.2">
      <c r="A175" s="49" t="s">
        <v>199</v>
      </c>
      <c r="B175" s="48">
        <v>81</v>
      </c>
      <c r="C175" s="88">
        <f t="shared" si="73"/>
        <v>515.5</v>
      </c>
      <c r="D175" s="15">
        <f t="shared" si="57"/>
        <v>6.3641975308641978</v>
      </c>
      <c r="E175" s="48"/>
      <c r="F175" s="48"/>
      <c r="G175" s="24">
        <v>350</v>
      </c>
      <c r="H175" s="48"/>
      <c r="I175" s="24"/>
      <c r="J175" s="48"/>
      <c r="K175" s="48"/>
      <c r="L175" s="48"/>
      <c r="M175" s="48"/>
      <c r="N175" s="48">
        <v>5.5</v>
      </c>
      <c r="O175" s="48"/>
      <c r="P175" s="48"/>
      <c r="Q175" s="48"/>
      <c r="R175" s="48"/>
      <c r="S175" s="24">
        <v>70</v>
      </c>
      <c r="T175" s="24"/>
      <c r="U175" s="24">
        <v>90</v>
      </c>
      <c r="V175" s="48"/>
      <c r="W175" s="48"/>
      <c r="X175" s="48"/>
      <c r="Y175" s="24"/>
    </row>
    <row r="176" spans="1:26" s="11" customFormat="1" ht="30" customHeight="1" x14ac:dyDescent="0.2">
      <c r="A176" s="29" t="s">
        <v>200</v>
      </c>
      <c r="B176" s="48">
        <v>177</v>
      </c>
      <c r="C176" s="88">
        <f t="shared" si="73"/>
        <v>609.70000000000005</v>
      </c>
      <c r="D176" s="15">
        <f t="shared" si="57"/>
        <v>3.4446327683615823</v>
      </c>
      <c r="E176" s="48"/>
      <c r="F176" s="48"/>
      <c r="G176" s="24">
        <v>420</v>
      </c>
      <c r="H176" s="48"/>
      <c r="I176" s="48"/>
      <c r="J176" s="48"/>
      <c r="K176" s="48"/>
      <c r="L176" s="48"/>
      <c r="M176" s="48"/>
      <c r="N176" s="48">
        <v>5.5</v>
      </c>
      <c r="O176" s="48"/>
      <c r="P176" s="48"/>
      <c r="Q176" s="48"/>
      <c r="R176" s="48"/>
      <c r="S176" s="24">
        <v>22.2</v>
      </c>
      <c r="T176" s="24"/>
      <c r="U176" s="24">
        <v>162</v>
      </c>
      <c r="V176" s="48"/>
      <c r="W176" s="48"/>
      <c r="X176" s="48"/>
      <c r="Y176" s="24"/>
    </row>
    <row r="177" spans="1:25" s="11" customFormat="1" ht="30" customHeight="1" x14ac:dyDescent="0.2">
      <c r="A177" s="29" t="s">
        <v>98</v>
      </c>
      <c r="B177" s="48">
        <f>B176/B175*10</f>
        <v>21.851851851851851</v>
      </c>
      <c r="C177" s="112">
        <f>C176/C175*10</f>
        <v>11.827352085354025</v>
      </c>
      <c r="D177" s="15">
        <f t="shared" si="57"/>
        <v>0.54125170560094693</v>
      </c>
      <c r="E177" s="48"/>
      <c r="F177" s="48"/>
      <c r="G177" s="48">
        <f>G176/G175*10</f>
        <v>12</v>
      </c>
      <c r="H177" s="48"/>
      <c r="I177" s="48"/>
      <c r="J177" s="48"/>
      <c r="K177" s="48"/>
      <c r="L177" s="48"/>
      <c r="M177" s="48"/>
      <c r="N177" s="48">
        <f>N176/N175*10</f>
        <v>10</v>
      </c>
      <c r="O177" s="48"/>
      <c r="P177" s="48"/>
      <c r="Q177" s="48"/>
      <c r="R177" s="48"/>
      <c r="S177" s="48">
        <f>S176/S175*10</f>
        <v>3.1714285714285713</v>
      </c>
      <c r="T177" s="48"/>
      <c r="U177" s="48">
        <f>U176/U175*10</f>
        <v>18</v>
      </c>
      <c r="V177" s="48"/>
      <c r="W177" s="48"/>
      <c r="X177" s="48"/>
      <c r="Y177" s="24"/>
    </row>
    <row r="178" spans="1:25" s="11" customFormat="1" ht="30" hidden="1" customHeight="1" x14ac:dyDescent="0.2">
      <c r="A178" s="49" t="s">
        <v>170</v>
      </c>
      <c r="B178" s="25">
        <v>75</v>
      </c>
      <c r="C178" s="18">
        <f t="shared" si="73"/>
        <v>0</v>
      </c>
      <c r="D178" s="14">
        <f t="shared" si="57"/>
        <v>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</row>
    <row r="179" spans="1:25" s="11" customFormat="1" ht="30" hidden="1" customHeight="1" x14ac:dyDescent="0.2">
      <c r="A179" s="29" t="s">
        <v>171</v>
      </c>
      <c r="B179" s="25">
        <v>83</v>
      </c>
      <c r="C179" s="18">
        <f t="shared" si="73"/>
        <v>0</v>
      </c>
      <c r="D179" s="14">
        <f t="shared" si="57"/>
        <v>0</v>
      </c>
      <c r="E179" s="33"/>
      <c r="F179" s="32"/>
      <c r="G179" s="52"/>
      <c r="H179" s="32"/>
      <c r="I179" s="32"/>
      <c r="J179" s="32"/>
      <c r="K179" s="34"/>
      <c r="L179" s="34"/>
      <c r="M179" s="34"/>
      <c r="N179" s="32"/>
      <c r="O179" s="32"/>
      <c r="P179" s="32"/>
      <c r="Q179" s="34"/>
      <c r="R179" s="34"/>
      <c r="S179" s="34"/>
      <c r="T179" s="34"/>
      <c r="U179" s="32"/>
      <c r="V179" s="34"/>
      <c r="W179" s="32"/>
      <c r="X179" s="34"/>
      <c r="Y179" s="32"/>
    </row>
    <row r="180" spans="1:25" s="11" customFormat="1" ht="30" hidden="1" customHeight="1" x14ac:dyDescent="0.2">
      <c r="A180" s="29" t="s">
        <v>98</v>
      </c>
      <c r="B180" s="47">
        <f>B179/B178*10</f>
        <v>11.066666666666666</v>
      </c>
      <c r="C180" s="18">
        <f t="shared" si="73"/>
        <v>0</v>
      </c>
      <c r="D180" s="14">
        <f t="shared" si="57"/>
        <v>0</v>
      </c>
      <c r="E180" s="48"/>
      <c r="F180" s="48"/>
      <c r="G180" s="48"/>
      <c r="H180" s="24"/>
      <c r="I180" s="24"/>
      <c r="J180" s="24"/>
      <c r="K180" s="48"/>
      <c r="L180" s="48"/>
      <c r="M180" s="48"/>
      <c r="N180" s="24"/>
      <c r="O180" s="24"/>
      <c r="P180" s="24"/>
      <c r="Q180" s="48"/>
      <c r="R180" s="48"/>
      <c r="S180" s="48"/>
      <c r="T180" s="48"/>
      <c r="U180" s="24"/>
      <c r="V180" s="48"/>
      <c r="W180" s="48"/>
      <c r="X180" s="48"/>
      <c r="Y180" s="24"/>
    </row>
    <row r="181" spans="1:25" s="11" customFormat="1" ht="30" customHeight="1" outlineLevel="1" x14ac:dyDescent="0.2">
      <c r="A181" s="49" t="s">
        <v>205</v>
      </c>
      <c r="B181" s="25">
        <v>278</v>
      </c>
      <c r="C181" s="22">
        <f t="shared" si="73"/>
        <v>377</v>
      </c>
      <c r="D181" s="14">
        <f t="shared" si="57"/>
        <v>1.3561151079136691</v>
      </c>
      <c r="E181" s="33"/>
      <c r="F181" s="33"/>
      <c r="G181" s="33">
        <v>77</v>
      </c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>
        <v>300</v>
      </c>
      <c r="V181" s="33"/>
      <c r="W181" s="33"/>
      <c r="X181" s="33"/>
      <c r="Y181" s="33"/>
    </row>
    <row r="182" spans="1:25" s="11" customFormat="1" ht="30" customHeight="1" outlineLevel="1" x14ac:dyDescent="0.2">
      <c r="A182" s="29" t="s">
        <v>113</v>
      </c>
      <c r="B182" s="25">
        <v>8618</v>
      </c>
      <c r="C182" s="22">
        <f t="shared" si="73"/>
        <v>10157</v>
      </c>
      <c r="D182" s="14">
        <f t="shared" si="57"/>
        <v>1.1785797168716639</v>
      </c>
      <c r="E182" s="33"/>
      <c r="F182" s="33"/>
      <c r="G182" s="33">
        <v>3257</v>
      </c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>
        <v>6900</v>
      </c>
      <c r="V182" s="33"/>
      <c r="W182" s="33"/>
      <c r="X182" s="33"/>
      <c r="Y182" s="33"/>
    </row>
    <row r="183" spans="1:25" s="11" customFormat="1" ht="30" customHeight="1" x14ac:dyDescent="0.2">
      <c r="A183" s="29" t="s">
        <v>98</v>
      </c>
      <c r="B183" s="53">
        <f>B182/B181*10</f>
        <v>310</v>
      </c>
      <c r="C183" s="18">
        <f>C182/C181*10</f>
        <v>269.41644562334216</v>
      </c>
      <c r="D183" s="14">
        <f t="shared" si="57"/>
        <v>0.86908530846239407</v>
      </c>
      <c r="E183" s="52"/>
      <c r="F183" s="52"/>
      <c r="G183" s="52">
        <f>G182/G181*10</f>
        <v>422.98701298701297</v>
      </c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>
        <f>U182/U181*10</f>
        <v>230</v>
      </c>
      <c r="V183" s="52"/>
      <c r="W183" s="52"/>
      <c r="X183" s="52"/>
      <c r="Y183" s="52"/>
    </row>
    <row r="184" spans="1:25" s="11" customFormat="1" ht="30" customHeight="1" outlineLevel="1" x14ac:dyDescent="0.2">
      <c r="A184" s="49" t="s">
        <v>114</v>
      </c>
      <c r="B184" s="24"/>
      <c r="C184" s="112">
        <f t="shared" si="73"/>
        <v>863</v>
      </c>
      <c r="D184" s="15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>
        <v>230</v>
      </c>
      <c r="R184" s="33"/>
      <c r="S184" s="33"/>
      <c r="T184" s="33"/>
      <c r="U184" s="33">
        <v>166</v>
      </c>
      <c r="V184" s="33"/>
      <c r="W184" s="33"/>
      <c r="X184" s="33">
        <v>280</v>
      </c>
      <c r="Y184" s="33">
        <v>187</v>
      </c>
    </row>
    <row r="185" spans="1:25" s="11" customFormat="1" ht="30" customHeight="1" outlineLevel="1" x14ac:dyDescent="0.2">
      <c r="A185" s="29" t="s">
        <v>115</v>
      </c>
      <c r="B185" s="24"/>
      <c r="C185" s="112">
        <f t="shared" si="73"/>
        <v>1576.4</v>
      </c>
      <c r="D185" s="15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>
        <v>644</v>
      </c>
      <c r="R185" s="33"/>
      <c r="S185" s="33"/>
      <c r="T185" s="33"/>
      <c r="U185" s="33">
        <v>232.4</v>
      </c>
      <c r="V185" s="33"/>
      <c r="W185" s="33"/>
      <c r="X185" s="33">
        <v>420</v>
      </c>
      <c r="Y185" s="33">
        <v>280</v>
      </c>
    </row>
    <row r="186" spans="1:25" s="11" customFormat="1" ht="30" customHeight="1" x14ac:dyDescent="0.2">
      <c r="A186" s="29" t="s">
        <v>98</v>
      </c>
      <c r="B186" s="52"/>
      <c r="C186" s="112">
        <f>C185/C184*10</f>
        <v>18.266512166859791</v>
      </c>
      <c r="D186" s="15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>
        <f>Q185/Q184*10</f>
        <v>28</v>
      </c>
      <c r="R186" s="52"/>
      <c r="S186" s="52"/>
      <c r="T186" s="52"/>
      <c r="U186" s="52">
        <f>U185/U184*10</f>
        <v>14.000000000000002</v>
      </c>
      <c r="V186" s="52"/>
      <c r="W186" s="52"/>
      <c r="X186" s="52">
        <f>X185/X184*10</f>
        <v>15</v>
      </c>
      <c r="Y186" s="52">
        <f>Y185/Y184*10</f>
        <v>14.973262032085561</v>
      </c>
    </row>
    <row r="187" spans="1:25" s="108" customFormat="1" ht="30" customHeight="1" x14ac:dyDescent="0.2">
      <c r="A187" s="49" t="s">
        <v>116</v>
      </c>
      <c r="B187" s="22">
        <v>5430</v>
      </c>
      <c r="C187" s="22">
        <f t="shared" si="73"/>
        <v>11286</v>
      </c>
      <c r="D187" s="14">
        <f t="shared" si="57"/>
        <v>2.078453038674033</v>
      </c>
      <c r="E187" s="33"/>
      <c r="F187" s="33">
        <v>396</v>
      </c>
      <c r="G187" s="33">
        <v>1055</v>
      </c>
      <c r="H187" s="33">
        <v>516</v>
      </c>
      <c r="I187" s="33">
        <v>508</v>
      </c>
      <c r="J187" s="33">
        <v>320</v>
      </c>
      <c r="K187" s="33"/>
      <c r="L187" s="33"/>
      <c r="M187" s="33">
        <v>589</v>
      </c>
      <c r="N187" s="33">
        <v>530</v>
      </c>
      <c r="O187" s="33">
        <v>684</v>
      </c>
      <c r="P187" s="33">
        <v>1213</v>
      </c>
      <c r="Q187" s="33"/>
      <c r="R187" s="33">
        <v>150</v>
      </c>
      <c r="S187" s="33">
        <v>399</v>
      </c>
      <c r="T187" s="33">
        <v>1775</v>
      </c>
      <c r="U187" s="33"/>
      <c r="V187" s="33">
        <v>699</v>
      </c>
      <c r="W187" s="33">
        <v>468</v>
      </c>
      <c r="X187" s="88">
        <v>1269</v>
      </c>
      <c r="Y187" s="33">
        <v>715</v>
      </c>
    </row>
    <row r="188" spans="1:25" s="11" customFormat="1" ht="30" hidden="1" customHeight="1" x14ac:dyDescent="0.2">
      <c r="A188" s="49" t="s">
        <v>117</v>
      </c>
      <c r="B188" s="22"/>
      <c r="C188" s="18">
        <f t="shared" si="73"/>
        <v>0</v>
      </c>
      <c r="D188" s="14" t="e">
        <f t="shared" si="57"/>
        <v>#DIV/0!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</row>
    <row r="189" spans="1:25" s="11" customFormat="1" ht="30" customHeight="1" x14ac:dyDescent="0.2">
      <c r="A189" s="49" t="s">
        <v>194</v>
      </c>
      <c r="B189" s="88">
        <v>1447</v>
      </c>
      <c r="C189" s="88">
        <f t="shared" si="73"/>
        <v>630</v>
      </c>
      <c r="D189" s="15">
        <f t="shared" si="57"/>
        <v>0.43538355217691777</v>
      </c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>
        <v>110</v>
      </c>
      <c r="Q189" s="33">
        <v>370</v>
      </c>
      <c r="R189" s="33">
        <v>40</v>
      </c>
      <c r="S189" s="33"/>
      <c r="T189" s="33"/>
      <c r="U189" s="33"/>
      <c r="V189" s="33"/>
      <c r="W189" s="33"/>
      <c r="X189" s="33">
        <v>110</v>
      </c>
      <c r="Y189" s="33"/>
    </row>
    <row r="190" spans="1:25" s="11" customFormat="1" ht="30" customHeight="1" x14ac:dyDescent="0.2">
      <c r="A190" s="29" t="s">
        <v>195</v>
      </c>
      <c r="B190" s="88">
        <v>1713</v>
      </c>
      <c r="C190" s="88">
        <f t="shared" si="73"/>
        <v>910</v>
      </c>
      <c r="D190" s="15">
        <f t="shared" si="57"/>
        <v>0.53123175715119675</v>
      </c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>
        <v>88</v>
      </c>
      <c r="Q190" s="33">
        <v>609</v>
      </c>
      <c r="R190" s="33">
        <v>48</v>
      </c>
      <c r="S190" s="33"/>
      <c r="T190" s="33"/>
      <c r="U190" s="33"/>
      <c r="V190" s="33"/>
      <c r="W190" s="33"/>
      <c r="X190" s="33">
        <v>165</v>
      </c>
      <c r="Y190" s="33"/>
    </row>
    <row r="191" spans="1:25" s="11" customFormat="1" ht="30" customHeight="1" x14ac:dyDescent="0.2">
      <c r="A191" s="29" t="s">
        <v>196</v>
      </c>
      <c r="B191" s="112">
        <f>B190/B189*10</f>
        <v>11.838286109191431</v>
      </c>
      <c r="C191" s="112">
        <f>C190/C189*10</f>
        <v>14.444444444444445</v>
      </c>
      <c r="D191" s="15">
        <f t="shared" si="57"/>
        <v>1.2201465914250502</v>
      </c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>
        <f>P190/P189*10</f>
        <v>8</v>
      </c>
      <c r="Q191" s="54">
        <f>Q190/Q189*10</f>
        <v>16.45945945945946</v>
      </c>
      <c r="R191" s="54">
        <f t="shared" ref="R191" si="93">R190/R189*10</f>
        <v>12</v>
      </c>
      <c r="S191" s="54"/>
      <c r="T191" s="54"/>
      <c r="U191" s="54"/>
      <c r="V191" s="54"/>
      <c r="W191" s="54"/>
      <c r="X191" s="54">
        <f>X190/X189*10</f>
        <v>15</v>
      </c>
      <c r="Y191" s="33"/>
    </row>
    <row r="192" spans="1:25" s="11" customFormat="1" ht="30" hidden="1" customHeight="1" x14ac:dyDescent="0.2">
      <c r="A192" s="49" t="s">
        <v>188</v>
      </c>
      <c r="B192" s="22"/>
      <c r="C192" s="18">
        <f t="shared" si="73"/>
        <v>39.25</v>
      </c>
      <c r="D192" s="14" t="e">
        <f t="shared" si="57"/>
        <v>#DIV/0!</v>
      </c>
      <c r="E192" s="25"/>
      <c r="F192" s="25"/>
      <c r="G192" s="54">
        <v>9</v>
      </c>
      <c r="H192" s="25"/>
      <c r="I192" s="33"/>
      <c r="J192" s="33"/>
      <c r="K192" s="33"/>
      <c r="L192" s="33"/>
      <c r="M192" s="33">
        <v>0.75</v>
      </c>
      <c r="N192" s="33"/>
      <c r="O192" s="33"/>
      <c r="P192" s="33">
        <v>27</v>
      </c>
      <c r="Q192" s="33"/>
      <c r="R192" s="33"/>
      <c r="S192" s="33"/>
      <c r="T192" s="33">
        <v>1</v>
      </c>
      <c r="U192" s="33"/>
      <c r="V192" s="33"/>
      <c r="W192" s="33"/>
      <c r="X192" s="33"/>
      <c r="Y192" s="33">
        <v>1.5</v>
      </c>
    </row>
    <row r="193" spans="1:25" s="11" customFormat="1" ht="30" hidden="1" customHeight="1" x14ac:dyDescent="0.2">
      <c r="A193" s="49" t="s">
        <v>190</v>
      </c>
      <c r="B193" s="22"/>
      <c r="C193" s="18">
        <f t="shared" ref="C193:C195" si="94">SUM(E193:Y193)</f>
        <v>51.5</v>
      </c>
      <c r="D193" s="14" t="e">
        <f t="shared" si="57"/>
        <v>#DIV/0!</v>
      </c>
      <c r="E193" s="25"/>
      <c r="F193" s="25"/>
      <c r="G193" s="54">
        <v>9</v>
      </c>
      <c r="H193" s="25"/>
      <c r="I193" s="33"/>
      <c r="J193" s="33"/>
      <c r="K193" s="33"/>
      <c r="L193" s="33"/>
      <c r="M193" s="33">
        <v>2</v>
      </c>
      <c r="N193" s="33"/>
      <c r="O193" s="33">
        <v>1.5</v>
      </c>
      <c r="P193" s="33">
        <v>27</v>
      </c>
      <c r="Q193" s="33"/>
      <c r="R193" s="33"/>
      <c r="S193" s="33"/>
      <c r="T193" s="33">
        <v>10.5</v>
      </c>
      <c r="U193" s="33"/>
      <c r="V193" s="33"/>
      <c r="W193" s="33"/>
      <c r="X193" s="33"/>
      <c r="Y193" s="33">
        <v>1.5</v>
      </c>
    </row>
    <row r="194" spans="1:25" s="11" customFormat="1" ht="30" hidden="1" customHeight="1" x14ac:dyDescent="0.2">
      <c r="A194" s="29" t="s">
        <v>189</v>
      </c>
      <c r="B194" s="22"/>
      <c r="C194" s="18">
        <f t="shared" si="94"/>
        <v>42.22</v>
      </c>
      <c r="D194" s="14" t="e">
        <f t="shared" si="57"/>
        <v>#DIV/0!</v>
      </c>
      <c r="E194" s="25"/>
      <c r="F194" s="25"/>
      <c r="G194" s="54">
        <v>1.1000000000000001</v>
      </c>
      <c r="H194" s="25"/>
      <c r="I194" s="33"/>
      <c r="J194" s="33"/>
      <c r="K194" s="33"/>
      <c r="L194" s="33"/>
      <c r="M194" s="33">
        <v>4</v>
      </c>
      <c r="N194" s="33"/>
      <c r="O194" s="33"/>
      <c r="P194" s="33">
        <v>32.4</v>
      </c>
      <c r="Q194" s="33"/>
      <c r="R194" s="33"/>
      <c r="S194" s="33"/>
      <c r="T194" s="33">
        <v>4.18</v>
      </c>
      <c r="U194" s="33"/>
      <c r="V194" s="33"/>
      <c r="W194" s="33"/>
      <c r="X194" s="33"/>
      <c r="Y194" s="33">
        <v>0.54</v>
      </c>
    </row>
    <row r="195" spans="1:25" s="11" customFormat="1" ht="30" hidden="1" customHeight="1" x14ac:dyDescent="0.2">
      <c r="A195" s="29" t="s">
        <v>192</v>
      </c>
      <c r="B195" s="22"/>
      <c r="C195" s="18">
        <f t="shared" si="94"/>
        <v>67.19</v>
      </c>
      <c r="D195" s="14" t="e">
        <f t="shared" si="57"/>
        <v>#DIV/0!</v>
      </c>
      <c r="E195" s="25"/>
      <c r="F195" s="25"/>
      <c r="G195" s="54">
        <v>1.6</v>
      </c>
      <c r="H195" s="25"/>
      <c r="I195" s="33"/>
      <c r="J195" s="33"/>
      <c r="K195" s="33"/>
      <c r="L195" s="33"/>
      <c r="M195" s="33">
        <v>10</v>
      </c>
      <c r="N195" s="33"/>
      <c r="O195" s="33">
        <v>3</v>
      </c>
      <c r="P195" s="33">
        <v>32.4</v>
      </c>
      <c r="Q195" s="33"/>
      <c r="R195" s="33"/>
      <c r="S195" s="33"/>
      <c r="T195" s="54">
        <v>17.989999999999998</v>
      </c>
      <c r="U195" s="33"/>
      <c r="V195" s="33"/>
      <c r="W195" s="33"/>
      <c r="X195" s="33"/>
      <c r="Y195" s="33">
        <v>2.2000000000000002</v>
      </c>
    </row>
    <row r="196" spans="1:25" s="11" customFormat="1" ht="30" hidden="1" customHeight="1" x14ac:dyDescent="0.2">
      <c r="A196" s="49" t="s">
        <v>98</v>
      </c>
      <c r="B196" s="22"/>
      <c r="C196" s="18">
        <f>C194/C192</f>
        <v>1.0756687898089172</v>
      </c>
      <c r="D196" s="14" t="e">
        <f t="shared" si="57"/>
        <v>#DIV/0!</v>
      </c>
      <c r="E196" s="33"/>
      <c r="F196" s="33"/>
      <c r="G196" s="102">
        <f>G194/G192*10</f>
        <v>1.2222222222222223</v>
      </c>
      <c r="H196" s="102"/>
      <c r="I196" s="102"/>
      <c r="J196" s="102"/>
      <c r="K196" s="102"/>
      <c r="L196" s="102"/>
      <c r="M196" s="102">
        <f>M194/M192*10</f>
        <v>53.333333333333329</v>
      </c>
      <c r="N196" s="54"/>
      <c r="O196" s="54"/>
      <c r="P196" s="102">
        <f>P194/P192*10</f>
        <v>12</v>
      </c>
      <c r="Q196" s="102"/>
      <c r="R196" s="102"/>
      <c r="S196" s="102"/>
      <c r="T196" s="102">
        <f>T194/T192*10</f>
        <v>41.8</v>
      </c>
      <c r="U196" s="33"/>
      <c r="V196" s="33"/>
      <c r="W196" s="33"/>
      <c r="X196" s="33"/>
      <c r="Y196" s="102">
        <f>Y194/Y192*10</f>
        <v>3.6000000000000005</v>
      </c>
    </row>
    <row r="197" spans="1:25" s="11" customFormat="1" ht="30" hidden="1" customHeight="1" x14ac:dyDescent="0.2">
      <c r="A197" s="49" t="s">
        <v>191</v>
      </c>
      <c r="B197" s="22"/>
      <c r="C197" s="18">
        <f>C195/C193*10</f>
        <v>13.046601941747573</v>
      </c>
      <c r="D197" s="14" t="e">
        <f t="shared" si="57"/>
        <v>#DIV/0!</v>
      </c>
      <c r="E197" s="102"/>
      <c r="F197" s="102"/>
      <c r="G197" s="102">
        <f>G195/G193*10</f>
        <v>1.7777777777777779</v>
      </c>
      <c r="H197" s="102"/>
      <c r="I197" s="102"/>
      <c r="J197" s="102"/>
      <c r="K197" s="102"/>
      <c r="L197" s="102"/>
      <c r="M197" s="102">
        <f>M195/M193*10</f>
        <v>50</v>
      </c>
      <c r="N197" s="102"/>
      <c r="O197" s="102">
        <f>O195/O193*10</f>
        <v>20</v>
      </c>
      <c r="P197" s="102">
        <f>P195/P193*10</f>
        <v>12</v>
      </c>
      <c r="Q197" s="102"/>
      <c r="R197" s="102"/>
      <c r="S197" s="102"/>
      <c r="T197" s="102">
        <v>15.46</v>
      </c>
      <c r="U197" s="102"/>
      <c r="V197" s="102"/>
      <c r="W197" s="102"/>
      <c r="X197" s="102"/>
      <c r="Y197" s="102">
        <f>Y195/Y193*10</f>
        <v>14.666666666666668</v>
      </c>
    </row>
    <row r="198" spans="1:25" s="11" customFormat="1" ht="30" customHeight="1" x14ac:dyDescent="0.2">
      <c r="A198" s="49" t="s">
        <v>197</v>
      </c>
      <c r="B198" s="22">
        <v>90</v>
      </c>
      <c r="C198" s="25">
        <f>SUM(E198:Y198)</f>
        <v>117.8</v>
      </c>
      <c r="D198" s="14">
        <f t="shared" ref="D198:D200" si="95">C198/B198</f>
        <v>1.3088888888888888</v>
      </c>
      <c r="E198" s="151"/>
      <c r="F198" s="151"/>
      <c r="G198" s="151"/>
      <c r="H198" s="167">
        <v>16.8</v>
      </c>
      <c r="I198" s="151"/>
      <c r="J198" s="151"/>
      <c r="K198" s="151"/>
      <c r="L198" s="102"/>
      <c r="M198" s="102"/>
      <c r="N198" s="102"/>
      <c r="O198" s="102">
        <v>4</v>
      </c>
      <c r="P198" s="102"/>
      <c r="Q198" s="102"/>
      <c r="R198" s="167">
        <v>36</v>
      </c>
      <c r="S198" s="102">
        <v>15.8</v>
      </c>
      <c r="T198" s="102">
        <v>3.2</v>
      </c>
      <c r="U198" s="151"/>
      <c r="V198" s="151"/>
      <c r="W198" s="151">
        <v>42</v>
      </c>
      <c r="X198" s="151"/>
      <c r="Y198" s="151"/>
    </row>
    <row r="199" spans="1:25" s="11" customFormat="1" ht="30" customHeight="1" x14ac:dyDescent="0.2">
      <c r="A199" s="29" t="s">
        <v>198</v>
      </c>
      <c r="B199" s="22">
        <v>154.80000000000001</v>
      </c>
      <c r="C199" s="47">
        <f>SUM(E199:Y199)</f>
        <v>184.9</v>
      </c>
      <c r="D199" s="14">
        <f t="shared" si="95"/>
        <v>1.1944444444444444</v>
      </c>
      <c r="E199" s="151"/>
      <c r="F199" s="151"/>
      <c r="G199" s="102"/>
      <c r="H199" s="151">
        <v>30</v>
      </c>
      <c r="I199" s="151"/>
      <c r="J199" s="151"/>
      <c r="K199" s="151"/>
      <c r="L199" s="102"/>
      <c r="M199" s="102"/>
      <c r="N199" s="102"/>
      <c r="O199" s="102">
        <v>2</v>
      </c>
      <c r="P199" s="102"/>
      <c r="Q199" s="102"/>
      <c r="R199" s="102">
        <v>55.4</v>
      </c>
      <c r="S199" s="102">
        <v>14.7</v>
      </c>
      <c r="T199" s="102">
        <v>4.8</v>
      </c>
      <c r="U199" s="151"/>
      <c r="V199" s="151"/>
      <c r="W199" s="151">
        <v>78</v>
      </c>
      <c r="X199" s="151"/>
      <c r="Y199" s="151"/>
    </row>
    <row r="200" spans="1:25" s="11" customFormat="1" ht="30" customHeight="1" x14ac:dyDescent="0.2">
      <c r="A200" s="29" t="s">
        <v>98</v>
      </c>
      <c r="B200" s="47">
        <v>17.100000000000001</v>
      </c>
      <c r="C200" s="47">
        <f>C199/C198*10</f>
        <v>15.696095076400681</v>
      </c>
      <c r="D200" s="14">
        <f t="shared" si="95"/>
        <v>0.91790029686553687</v>
      </c>
      <c r="E200" s="151"/>
      <c r="F200" s="151"/>
      <c r="G200" s="102"/>
      <c r="H200" s="102">
        <f>H199/H198*10</f>
        <v>17.857142857142854</v>
      </c>
      <c r="I200" s="102"/>
      <c r="J200" s="102"/>
      <c r="K200" s="102"/>
      <c r="L200" s="102"/>
      <c r="M200" s="102"/>
      <c r="N200" s="102"/>
      <c r="O200" s="102">
        <f t="shared" ref="O200" si="96">O199/O198*10</f>
        <v>5</v>
      </c>
      <c r="P200" s="102"/>
      <c r="Q200" s="102"/>
      <c r="R200" s="102">
        <f>R199/R198*10</f>
        <v>15.388888888888888</v>
      </c>
      <c r="S200" s="102">
        <f>S199/S198*10</f>
        <v>9.3037974683544302</v>
      </c>
      <c r="T200" s="102">
        <f>T199/T198*10</f>
        <v>14.999999999999998</v>
      </c>
      <c r="U200" s="102"/>
      <c r="V200" s="102"/>
      <c r="W200" s="102">
        <f>W199/W198*10</f>
        <v>18.571428571428573</v>
      </c>
      <c r="X200" s="151"/>
      <c r="Y200" s="151"/>
    </row>
    <row r="201" spans="1:25" s="109" customFormat="1" ht="30" customHeight="1" x14ac:dyDescent="0.2">
      <c r="A201" s="29" t="s">
        <v>118</v>
      </c>
      <c r="B201" s="22">
        <v>93882</v>
      </c>
      <c r="C201" s="25">
        <f>SUM(E201:Y201)</f>
        <v>97880</v>
      </c>
      <c r="D201" s="14">
        <f t="shared" ref="D201:D206" si="97">C201/B201</f>
        <v>1.0425853731279691</v>
      </c>
      <c r="E201" s="88">
        <v>7500</v>
      </c>
      <c r="F201" s="88">
        <v>3160</v>
      </c>
      <c r="G201" s="88">
        <v>5500</v>
      </c>
      <c r="H201" s="88">
        <v>5500</v>
      </c>
      <c r="I201" s="88">
        <v>2710</v>
      </c>
      <c r="J201" s="88">
        <v>5900</v>
      </c>
      <c r="K201" s="88">
        <v>4437</v>
      </c>
      <c r="L201" s="88">
        <v>3500</v>
      </c>
      <c r="M201" s="88">
        <v>5008</v>
      </c>
      <c r="N201" s="88">
        <v>1574</v>
      </c>
      <c r="O201" s="88">
        <v>2223</v>
      </c>
      <c r="P201" s="88">
        <v>7055</v>
      </c>
      <c r="Q201" s="88">
        <v>6700</v>
      </c>
      <c r="R201" s="88">
        <v>4463</v>
      </c>
      <c r="S201" s="88">
        <v>7277</v>
      </c>
      <c r="T201" s="166">
        <v>4099</v>
      </c>
      <c r="U201" s="88">
        <v>3293</v>
      </c>
      <c r="V201" s="88">
        <v>2200</v>
      </c>
      <c r="W201" s="88">
        <v>6100</v>
      </c>
      <c r="X201" s="88">
        <v>6901</v>
      </c>
      <c r="Y201" s="166">
        <v>2780</v>
      </c>
    </row>
    <row r="202" spans="1:25" s="44" customFormat="1" ht="30" customHeight="1" x14ac:dyDescent="0.2">
      <c r="A202" s="12" t="s">
        <v>119</v>
      </c>
      <c r="B202" s="163">
        <f>B201/B204</f>
        <v>0.89411428571428575</v>
      </c>
      <c r="C202" s="163">
        <f>C201/C204</f>
        <v>0.94147068725051697</v>
      </c>
      <c r="D202" s="15">
        <f t="shared" si="97"/>
        <v>1.0529645955700164</v>
      </c>
      <c r="E202" s="159">
        <f>E201/E204</f>
        <v>1.0071169598496039</v>
      </c>
      <c r="F202" s="159">
        <f t="shared" ref="F202:Y202" si="98">F201/F204</f>
        <v>0.77337249143416542</v>
      </c>
      <c r="G202" s="159">
        <f t="shared" si="98"/>
        <v>1.0009099181073704</v>
      </c>
      <c r="H202" s="159">
        <f t="shared" si="98"/>
        <v>0.80882352941176472</v>
      </c>
      <c r="I202" s="159">
        <f t="shared" si="98"/>
        <v>0.8039157520023732</v>
      </c>
      <c r="J202" s="159">
        <f t="shared" si="98"/>
        <v>1</v>
      </c>
      <c r="K202" s="159">
        <f t="shared" si="98"/>
        <v>1.0321004884856944</v>
      </c>
      <c r="L202" s="159">
        <f t="shared" si="98"/>
        <v>0.69293209265491984</v>
      </c>
      <c r="M202" s="159">
        <f t="shared" si="98"/>
        <v>1.1077195310771952</v>
      </c>
      <c r="N202" s="159">
        <f t="shared" si="98"/>
        <v>0.7061462539255271</v>
      </c>
      <c r="O202" s="159">
        <f t="shared" si="98"/>
        <v>0.93995771670190276</v>
      </c>
      <c r="P202" s="159">
        <f t="shared" si="98"/>
        <v>1.0002835672763364</v>
      </c>
      <c r="Q202" s="159">
        <f t="shared" si="98"/>
        <v>0.93706293706293708</v>
      </c>
      <c r="R202" s="159">
        <f t="shared" si="98"/>
        <v>0.87355646897631634</v>
      </c>
      <c r="S202" s="159">
        <f t="shared" si="98"/>
        <v>0.94962808299621559</v>
      </c>
      <c r="T202" s="159">
        <f t="shared" si="98"/>
        <v>1.0034271725826194</v>
      </c>
      <c r="U202" s="159">
        <f t="shared" si="98"/>
        <v>1</v>
      </c>
      <c r="V202" s="159">
        <f t="shared" si="98"/>
        <v>1</v>
      </c>
      <c r="W202" s="159">
        <f t="shared" si="98"/>
        <v>1</v>
      </c>
      <c r="X202" s="159">
        <f t="shared" si="98"/>
        <v>1</v>
      </c>
      <c r="Y202" s="159">
        <f t="shared" si="98"/>
        <v>0.97646645591851067</v>
      </c>
    </row>
    <row r="203" spans="1:25" s="108" customFormat="1" ht="30" customHeight="1" x14ac:dyDescent="0.2">
      <c r="A203" s="29" t="s">
        <v>120</v>
      </c>
      <c r="B203" s="22">
        <v>75507</v>
      </c>
      <c r="C203" s="25">
        <f>SUM(E203:Y203)</f>
        <v>134995</v>
      </c>
      <c r="D203" s="14">
        <f t="shared" si="97"/>
        <v>1.7878474843392003</v>
      </c>
      <c r="E203" s="9">
        <v>5200</v>
      </c>
      <c r="F203" s="9">
        <v>2834</v>
      </c>
      <c r="G203" s="9">
        <v>16690</v>
      </c>
      <c r="H203" s="9">
        <v>6040</v>
      </c>
      <c r="I203" s="9">
        <v>5284</v>
      </c>
      <c r="J203" s="9">
        <v>17500</v>
      </c>
      <c r="K203" s="9">
        <v>4317</v>
      </c>
      <c r="L203" s="9">
        <v>9476</v>
      </c>
      <c r="M203" s="9">
        <v>2106</v>
      </c>
      <c r="N203" s="9">
        <v>1965</v>
      </c>
      <c r="O203" s="9">
        <v>2047</v>
      </c>
      <c r="P203" s="9">
        <v>1815</v>
      </c>
      <c r="Q203" s="9">
        <v>8241</v>
      </c>
      <c r="R203" s="9">
        <v>5450</v>
      </c>
      <c r="S203" s="9">
        <v>7848</v>
      </c>
      <c r="T203" s="9">
        <v>2343</v>
      </c>
      <c r="U203" s="9">
        <v>5520</v>
      </c>
      <c r="V203" s="162">
        <v>1452</v>
      </c>
      <c r="W203" s="9">
        <v>2986</v>
      </c>
      <c r="X203" s="9">
        <v>22881</v>
      </c>
      <c r="Y203" s="9">
        <v>3000</v>
      </c>
    </row>
    <row r="204" spans="1:25" s="11" customFormat="1" ht="30" hidden="1" customHeight="1" outlineLevel="1" x14ac:dyDescent="0.2">
      <c r="A204" s="29" t="s">
        <v>121</v>
      </c>
      <c r="B204" s="160">
        <v>105000</v>
      </c>
      <c r="C204" s="161">
        <f>SUM(E204:Y204)</f>
        <v>103965</v>
      </c>
      <c r="D204" s="14">
        <f t="shared" si="97"/>
        <v>0.9901428571428571</v>
      </c>
      <c r="E204" s="162">
        <v>7447</v>
      </c>
      <c r="F204" s="162">
        <v>4086</v>
      </c>
      <c r="G204" s="162">
        <v>5495</v>
      </c>
      <c r="H204" s="162">
        <v>6800</v>
      </c>
      <c r="I204" s="162">
        <v>3371</v>
      </c>
      <c r="J204" s="162">
        <v>5900</v>
      </c>
      <c r="K204" s="162">
        <v>4299</v>
      </c>
      <c r="L204" s="162">
        <v>5051</v>
      </c>
      <c r="M204" s="162">
        <v>4521</v>
      </c>
      <c r="N204" s="162">
        <v>2229</v>
      </c>
      <c r="O204" s="162">
        <v>2365</v>
      </c>
      <c r="P204" s="162">
        <v>7053</v>
      </c>
      <c r="Q204" s="162">
        <v>7150</v>
      </c>
      <c r="R204" s="162">
        <v>5109</v>
      </c>
      <c r="S204" s="162">
        <v>7663</v>
      </c>
      <c r="T204" s="162">
        <v>4085</v>
      </c>
      <c r="U204" s="162">
        <v>3293</v>
      </c>
      <c r="V204" s="162">
        <v>2200</v>
      </c>
      <c r="W204" s="162">
        <v>6100</v>
      </c>
      <c r="X204" s="162">
        <v>6901</v>
      </c>
      <c r="Y204" s="162">
        <v>2847</v>
      </c>
    </row>
    <row r="205" spans="1:25" s="108" customFormat="1" ht="30" customHeight="1" outlineLevel="1" x14ac:dyDescent="0.2">
      <c r="A205" s="29" t="s">
        <v>122</v>
      </c>
      <c r="B205" s="22">
        <v>76145</v>
      </c>
      <c r="C205" s="25">
        <f>SUM(E205:Y205)</f>
        <v>95796</v>
      </c>
      <c r="D205" s="14">
        <f t="shared" si="97"/>
        <v>1.2580734125681265</v>
      </c>
      <c r="E205" s="88">
        <v>7450</v>
      </c>
      <c r="F205" s="88">
        <v>3160</v>
      </c>
      <c r="G205" s="88">
        <v>5500</v>
      </c>
      <c r="H205" s="88">
        <v>5549</v>
      </c>
      <c r="I205" s="88">
        <v>2995</v>
      </c>
      <c r="J205" s="88">
        <v>5950</v>
      </c>
      <c r="K205" s="88">
        <v>4262</v>
      </c>
      <c r="L205" s="88">
        <v>3400</v>
      </c>
      <c r="M205" s="88">
        <v>4881</v>
      </c>
      <c r="N205" s="88">
        <v>1437</v>
      </c>
      <c r="O205" s="88">
        <v>1815</v>
      </c>
      <c r="P205" s="88">
        <v>7055</v>
      </c>
      <c r="Q205" s="88">
        <v>6968</v>
      </c>
      <c r="R205" s="88">
        <v>4463</v>
      </c>
      <c r="S205" s="88">
        <v>7978</v>
      </c>
      <c r="T205" s="88">
        <v>4099</v>
      </c>
      <c r="U205" s="88">
        <v>2800</v>
      </c>
      <c r="V205" s="88">
        <v>2085</v>
      </c>
      <c r="W205" s="88">
        <v>6184</v>
      </c>
      <c r="X205" s="88">
        <v>5162</v>
      </c>
      <c r="Y205" s="88">
        <v>2603</v>
      </c>
    </row>
    <row r="206" spans="1:25" s="11" customFormat="1" ht="30" customHeight="1" x14ac:dyDescent="0.2">
      <c r="A206" s="12" t="s">
        <v>52</v>
      </c>
      <c r="B206" s="79">
        <f>B205/B204</f>
        <v>0.72519047619047616</v>
      </c>
      <c r="C206" s="79">
        <f>C205/C204</f>
        <v>0.92142547972875488</v>
      </c>
      <c r="D206" s="15">
        <f t="shared" si="97"/>
        <v>1.2705978773592392</v>
      </c>
      <c r="E206" s="15">
        <f t="shared" ref="E206:J206" si="99">E205/E204</f>
        <v>1.0004028467839399</v>
      </c>
      <c r="F206" s="15">
        <f t="shared" si="99"/>
        <v>0.77337249143416542</v>
      </c>
      <c r="G206" s="15">
        <f t="shared" si="99"/>
        <v>1.0009099181073704</v>
      </c>
      <c r="H206" s="15">
        <f t="shared" si="99"/>
        <v>0.81602941176470589</v>
      </c>
      <c r="I206" s="15">
        <f t="shared" si="99"/>
        <v>0.88846039750815786</v>
      </c>
      <c r="J206" s="15">
        <f t="shared" si="99"/>
        <v>1.0084745762711864</v>
      </c>
      <c r="K206" s="15">
        <f t="shared" ref="K206:Y206" si="100">K205/K204</f>
        <v>0.99139334729006745</v>
      </c>
      <c r="L206" s="15">
        <f t="shared" si="100"/>
        <v>0.67313403286477924</v>
      </c>
      <c r="M206" s="15">
        <f t="shared" si="100"/>
        <v>1.079628400796284</v>
      </c>
      <c r="N206" s="15">
        <f t="shared" si="100"/>
        <v>0.64468371467025576</v>
      </c>
      <c r="O206" s="15">
        <f t="shared" si="100"/>
        <v>0.76744186046511631</v>
      </c>
      <c r="P206" s="15">
        <f t="shared" si="100"/>
        <v>1.0002835672763364</v>
      </c>
      <c r="Q206" s="15">
        <f t="shared" si="100"/>
        <v>0.97454545454545449</v>
      </c>
      <c r="R206" s="15">
        <f t="shared" si="100"/>
        <v>0.87355646897631634</v>
      </c>
      <c r="S206" s="15">
        <f t="shared" si="100"/>
        <v>1.0411066162077516</v>
      </c>
      <c r="T206" s="15">
        <f t="shared" si="100"/>
        <v>1.0034271725826194</v>
      </c>
      <c r="U206" s="15">
        <f t="shared" si="100"/>
        <v>0.85028849073792889</v>
      </c>
      <c r="V206" s="15">
        <f t="shared" si="100"/>
        <v>0.94772727272727275</v>
      </c>
      <c r="W206" s="15">
        <f t="shared" si="100"/>
        <v>1.0137704918032786</v>
      </c>
      <c r="X206" s="15">
        <f t="shared" si="100"/>
        <v>0.74800753513983476</v>
      </c>
      <c r="Y206" s="15">
        <f t="shared" si="100"/>
        <v>0.91429574991218832</v>
      </c>
    </row>
    <row r="207" spans="1:25" s="11" customFormat="1" ht="30" customHeight="1" x14ac:dyDescent="0.2">
      <c r="A207" s="10" t="s">
        <v>123</v>
      </c>
      <c r="B207" s="24">
        <v>66870</v>
      </c>
      <c r="C207" s="24">
        <f>SUM(E207:Y207)</f>
        <v>87731.5</v>
      </c>
      <c r="D207" s="15">
        <f t="shared" ref="D207:D210" si="101">C207/B207</f>
        <v>1.3119709884851203</v>
      </c>
      <c r="E207" s="9">
        <v>7140</v>
      </c>
      <c r="F207" s="9">
        <v>2960</v>
      </c>
      <c r="G207" s="9">
        <v>5500</v>
      </c>
      <c r="H207" s="9">
        <v>5186</v>
      </c>
      <c r="I207" s="9">
        <v>2915</v>
      </c>
      <c r="J207" s="9">
        <v>5350</v>
      </c>
      <c r="K207" s="9">
        <v>3167</v>
      </c>
      <c r="L207" s="9">
        <v>3017</v>
      </c>
      <c r="M207" s="9">
        <v>4881</v>
      </c>
      <c r="N207" s="9">
        <v>1346</v>
      </c>
      <c r="O207" s="9">
        <v>1144</v>
      </c>
      <c r="P207" s="9">
        <v>6748</v>
      </c>
      <c r="Q207" s="9">
        <f>Q205-Q208</f>
        <v>6893</v>
      </c>
      <c r="R207" s="9">
        <v>4163</v>
      </c>
      <c r="S207" s="9">
        <v>7792</v>
      </c>
      <c r="T207" s="9">
        <v>3944.5</v>
      </c>
      <c r="U207" s="9">
        <v>2800</v>
      </c>
      <c r="V207" s="9">
        <v>2085</v>
      </c>
      <c r="W207" s="9">
        <v>5394</v>
      </c>
      <c r="X207" s="9">
        <v>3733</v>
      </c>
      <c r="Y207" s="9">
        <v>1573</v>
      </c>
    </row>
    <row r="208" spans="1:25" s="11" customFormat="1" ht="30" customHeight="1" x14ac:dyDescent="0.2">
      <c r="A208" s="10" t="s">
        <v>124</v>
      </c>
      <c r="B208" s="24">
        <v>8532</v>
      </c>
      <c r="C208" s="24">
        <f>SUM(E208:Y208)</f>
        <v>7962</v>
      </c>
      <c r="D208" s="15">
        <f t="shared" si="101"/>
        <v>0.93319268635724328</v>
      </c>
      <c r="E208" s="9">
        <v>310</v>
      </c>
      <c r="F208" s="9">
        <v>200</v>
      </c>
      <c r="G208" s="9"/>
      <c r="H208" s="9">
        <v>363</v>
      </c>
      <c r="I208" s="9">
        <v>80</v>
      </c>
      <c r="J208" s="9">
        <v>600</v>
      </c>
      <c r="K208" s="9">
        <v>1095</v>
      </c>
      <c r="L208" s="9">
        <v>413</v>
      </c>
      <c r="M208" s="9"/>
      <c r="N208" s="9">
        <v>91</v>
      </c>
      <c r="O208" s="9">
        <v>671</v>
      </c>
      <c r="P208" s="9">
        <v>307</v>
      </c>
      <c r="Q208" s="9">
        <v>75</v>
      </c>
      <c r="R208" s="9">
        <v>300</v>
      </c>
      <c r="S208" s="9">
        <v>186</v>
      </c>
      <c r="T208" s="9">
        <v>22</v>
      </c>
      <c r="U208" s="9"/>
      <c r="V208" s="9"/>
      <c r="W208" s="9">
        <v>790</v>
      </c>
      <c r="X208" s="9">
        <v>1429</v>
      </c>
      <c r="Y208" s="9">
        <v>1030</v>
      </c>
    </row>
    <row r="209" spans="1:35" s="11" customFormat="1" ht="30" hidden="1" customHeight="1" x14ac:dyDescent="0.2">
      <c r="A209" s="29" t="s">
        <v>146</v>
      </c>
      <c r="B209" s="22"/>
      <c r="C209" s="25">
        <f>SUM(E209:Y209)</f>
        <v>0</v>
      </c>
      <c r="D209" s="14" t="e">
        <f t="shared" si="101"/>
        <v>#DIV/0!</v>
      </c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</row>
    <row r="210" spans="1:35" s="44" customFormat="1" ht="45" hidden="1" customHeight="1" outlineLevel="1" x14ac:dyDescent="0.2">
      <c r="A210" s="10" t="s">
        <v>213</v>
      </c>
      <c r="B210" s="25">
        <v>90852</v>
      </c>
      <c r="C210" s="25">
        <f>SUM(E210:Y210)</f>
        <v>86322.975999999995</v>
      </c>
      <c r="D210" s="14">
        <f t="shared" si="101"/>
        <v>0.95014942984194073</v>
      </c>
      <c r="E210" s="152">
        <v>816.89</v>
      </c>
      <c r="F210" s="152">
        <v>1875.18</v>
      </c>
      <c r="G210" s="152">
        <v>8389.4</v>
      </c>
      <c r="H210" s="152">
        <v>7207</v>
      </c>
      <c r="I210" s="152">
        <v>4622.0559999999996</v>
      </c>
      <c r="J210" s="152">
        <v>4281</v>
      </c>
      <c r="K210" s="152">
        <v>3163</v>
      </c>
      <c r="L210" s="152">
        <v>3731</v>
      </c>
      <c r="M210" s="152">
        <v>2486.1999999999998</v>
      </c>
      <c r="N210" s="152">
        <v>2754.4</v>
      </c>
      <c r="O210" s="153">
        <v>2557.6</v>
      </c>
      <c r="P210" s="153">
        <v>3906.1</v>
      </c>
      <c r="Q210" s="153">
        <v>5141</v>
      </c>
      <c r="R210" s="153">
        <v>2652</v>
      </c>
      <c r="S210" s="153">
        <v>4320.8</v>
      </c>
      <c r="T210" s="153">
        <v>4362.8</v>
      </c>
      <c r="U210" s="153">
        <v>939.3</v>
      </c>
      <c r="V210" s="153">
        <v>1557</v>
      </c>
      <c r="W210" s="153">
        <v>8202.7999999999993</v>
      </c>
      <c r="X210" s="155">
        <v>8681.4500000000007</v>
      </c>
      <c r="Y210" s="152">
        <v>4676</v>
      </c>
    </row>
    <row r="211" spans="1:35" s="56" customFormat="1" ht="30" hidden="1" customHeight="1" outlineLevel="1" x14ac:dyDescent="0.2">
      <c r="A211" s="29" t="s">
        <v>212</v>
      </c>
      <c r="B211" s="25">
        <v>82711</v>
      </c>
      <c r="C211" s="25">
        <f>SUM(E211:Y211)</f>
        <v>86667.9</v>
      </c>
      <c r="D211" s="14">
        <f t="shared" ref="D211:D227" si="102">C211/B211</f>
        <v>1.047840069640072</v>
      </c>
      <c r="E211" s="33">
        <v>820</v>
      </c>
      <c r="F211" s="33">
        <v>2260</v>
      </c>
      <c r="G211" s="33">
        <v>8395</v>
      </c>
      <c r="H211" s="33">
        <v>5576</v>
      </c>
      <c r="I211" s="33">
        <v>4162</v>
      </c>
      <c r="J211" s="33">
        <v>4281</v>
      </c>
      <c r="K211" s="43">
        <v>3545</v>
      </c>
      <c r="L211" s="33">
        <v>4926</v>
      </c>
      <c r="M211" s="33">
        <v>2384.4</v>
      </c>
      <c r="N211" s="33">
        <v>2754</v>
      </c>
      <c r="O211" s="33">
        <v>2678</v>
      </c>
      <c r="P211" s="33">
        <v>3980</v>
      </c>
      <c r="Q211" s="33">
        <v>5030</v>
      </c>
      <c r="R211" s="33">
        <v>2191</v>
      </c>
      <c r="S211" s="33">
        <v>5443</v>
      </c>
      <c r="T211" s="33">
        <v>4362.8</v>
      </c>
      <c r="U211" s="33">
        <v>1150</v>
      </c>
      <c r="V211" s="33">
        <v>1556.7</v>
      </c>
      <c r="W211" s="33">
        <v>7992</v>
      </c>
      <c r="X211" s="33">
        <v>8681</v>
      </c>
      <c r="Y211" s="33">
        <v>4500</v>
      </c>
    </row>
    <row r="212" spans="1:35" s="44" customFormat="1" ht="30" hidden="1" customHeight="1" x14ac:dyDescent="0.2">
      <c r="A212" s="10" t="s">
        <v>125</v>
      </c>
      <c r="B212" s="46">
        <v>0.96699999999999997</v>
      </c>
      <c r="C212" s="46">
        <f>C211/C210</f>
        <v>1.0039957380524045</v>
      </c>
      <c r="D212" s="14">
        <f t="shared" si="102"/>
        <v>1.0382582606539861</v>
      </c>
      <c r="E212" s="66">
        <f t="shared" ref="E212:Y212" si="103">E211/E210</f>
        <v>1.0038071221339471</v>
      </c>
      <c r="F212" s="66">
        <f t="shared" si="103"/>
        <v>1.205217632440619</v>
      </c>
      <c r="G212" s="66">
        <f t="shared" si="103"/>
        <v>1.0006675089994517</v>
      </c>
      <c r="H212" s="66">
        <f t="shared" si="103"/>
        <v>0.77369224365200495</v>
      </c>
      <c r="I212" s="66">
        <f t="shared" si="103"/>
        <v>0.90046507441709933</v>
      </c>
      <c r="J212" s="66">
        <f t="shared" si="103"/>
        <v>1</v>
      </c>
      <c r="K212" s="66">
        <f t="shared" si="103"/>
        <v>1.1207714195384129</v>
      </c>
      <c r="L212" s="66">
        <f t="shared" si="103"/>
        <v>1.3202894666309299</v>
      </c>
      <c r="M212" s="66">
        <f t="shared" si="103"/>
        <v>0.95905397795833014</v>
      </c>
      <c r="N212" s="66">
        <f t="shared" si="103"/>
        <v>0.99985477781004939</v>
      </c>
      <c r="O212" s="66">
        <f t="shared" si="103"/>
        <v>1.0470753831717234</v>
      </c>
      <c r="P212" s="66">
        <f t="shared" si="103"/>
        <v>1.0189191264944575</v>
      </c>
      <c r="Q212" s="66">
        <f t="shared" si="103"/>
        <v>0.97840886986967512</v>
      </c>
      <c r="R212" s="66">
        <f t="shared" si="103"/>
        <v>0.82616892911010553</v>
      </c>
      <c r="S212" s="66">
        <f t="shared" si="103"/>
        <v>1.2597204221440474</v>
      </c>
      <c r="T212" s="66">
        <f t="shared" si="103"/>
        <v>1</v>
      </c>
      <c r="U212" s="66">
        <f t="shared" si="103"/>
        <v>1.2243159799850953</v>
      </c>
      <c r="V212" s="66">
        <f t="shared" si="103"/>
        <v>0.99980732177263976</v>
      </c>
      <c r="W212" s="66">
        <f t="shared" si="103"/>
        <v>0.97430145803871859</v>
      </c>
      <c r="X212" s="66">
        <f t="shared" si="103"/>
        <v>0.99994816534104314</v>
      </c>
      <c r="Y212" s="66">
        <f t="shared" si="103"/>
        <v>0.96236099230111205</v>
      </c>
    </row>
    <row r="213" spans="1:35" s="44" customFormat="1" ht="30" hidden="1" customHeight="1" outlineLevel="1" x14ac:dyDescent="0.2">
      <c r="A213" s="10" t="s">
        <v>126</v>
      </c>
      <c r="B213" s="25"/>
      <c r="C213" s="25">
        <f>SUM(E213:Y213)</f>
        <v>0</v>
      </c>
      <c r="D213" s="14" t="e">
        <f t="shared" si="102"/>
        <v>#DIV/0!</v>
      </c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15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35" s="56" customFormat="1" ht="30" hidden="1" customHeight="1" outlineLevel="1" x14ac:dyDescent="0.2">
      <c r="A214" s="29" t="s">
        <v>127</v>
      </c>
      <c r="B214" s="22"/>
      <c r="C214" s="25">
        <f>SUM(E214:Y214)</f>
        <v>1701</v>
      </c>
      <c r="D214" s="14"/>
      <c r="E214" s="43"/>
      <c r="F214" s="33"/>
      <c r="G214" s="33">
        <v>715</v>
      </c>
      <c r="H214" s="33"/>
      <c r="I214" s="33"/>
      <c r="J214" s="33"/>
      <c r="K214" s="33">
        <v>50</v>
      </c>
      <c r="L214" s="33"/>
      <c r="M214" s="33"/>
      <c r="N214" s="33"/>
      <c r="O214" s="43">
        <v>163</v>
      </c>
      <c r="P214" s="33"/>
      <c r="Q214" s="33"/>
      <c r="R214" s="33"/>
      <c r="S214" s="33">
        <v>591</v>
      </c>
      <c r="T214" s="33">
        <v>97</v>
      </c>
      <c r="U214" s="33">
        <v>85</v>
      </c>
      <c r="V214" s="33"/>
      <c r="W214" s="33"/>
      <c r="X214" s="33"/>
      <c r="Y214" s="33"/>
    </row>
    <row r="215" spans="1:35" s="44" customFormat="1" ht="30" hidden="1" customHeight="1" collapsed="1" x14ac:dyDescent="0.2">
      <c r="A215" s="10" t="s">
        <v>128</v>
      </c>
      <c r="B215" s="14"/>
      <c r="C215" s="14"/>
      <c r="D215" s="14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35" s="109" customFormat="1" ht="30" customHeight="1" x14ac:dyDescent="0.2">
      <c r="A216" s="12" t="s">
        <v>129</v>
      </c>
      <c r="B216" s="22"/>
      <c r="C216" s="25"/>
      <c r="D216" s="14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</row>
    <row r="217" spans="1:35" s="110" customFormat="1" ht="30" customHeight="1" outlineLevel="1" x14ac:dyDescent="0.2">
      <c r="A217" s="49" t="s">
        <v>130</v>
      </c>
      <c r="B217" s="22">
        <v>109447</v>
      </c>
      <c r="C217" s="25">
        <f>SUM(E217:Y217)</f>
        <v>102902.1</v>
      </c>
      <c r="D217" s="14">
        <f t="shared" si="102"/>
        <v>0.94020027958738028</v>
      </c>
      <c r="E217" s="24">
        <v>3312</v>
      </c>
      <c r="F217" s="24">
        <v>2880</v>
      </c>
      <c r="G217" s="24">
        <v>13010</v>
      </c>
      <c r="H217" s="24">
        <v>6932</v>
      </c>
      <c r="I217" s="24">
        <v>4060</v>
      </c>
      <c r="J217" s="24">
        <v>6260</v>
      </c>
      <c r="K217" s="24">
        <v>4120</v>
      </c>
      <c r="L217" s="24">
        <v>6399</v>
      </c>
      <c r="M217" s="24">
        <v>2601</v>
      </c>
      <c r="N217" s="24">
        <v>4360</v>
      </c>
      <c r="O217" s="24">
        <v>2265</v>
      </c>
      <c r="P217" s="24">
        <v>4843</v>
      </c>
      <c r="Q217" s="24">
        <v>8719</v>
      </c>
      <c r="R217" s="24">
        <v>2703</v>
      </c>
      <c r="S217" s="24">
        <v>3579</v>
      </c>
      <c r="T217" s="24">
        <v>2870.1</v>
      </c>
      <c r="U217" s="24">
        <v>2560</v>
      </c>
      <c r="V217" s="24">
        <v>887</v>
      </c>
      <c r="W217" s="24">
        <v>5874</v>
      </c>
      <c r="X217" s="24">
        <v>7048</v>
      </c>
      <c r="Y217" s="24">
        <v>7620</v>
      </c>
    </row>
    <row r="218" spans="1:35" s="44" customFormat="1" ht="30" hidden="1" customHeight="1" outlineLevel="1" x14ac:dyDescent="0.2">
      <c r="A218" s="12" t="s">
        <v>131</v>
      </c>
      <c r="B218" s="22">
        <v>115218</v>
      </c>
      <c r="C218" s="25">
        <f>SUM(E218:Y218)</f>
        <v>105623.14586666669</v>
      </c>
      <c r="D218" s="14">
        <f t="shared" si="102"/>
        <v>0.91672434746885634</v>
      </c>
      <c r="E218" s="28">
        <v>2540.5333333333333</v>
      </c>
      <c r="F218" s="28">
        <v>3060.2</v>
      </c>
      <c r="G218" s="28">
        <v>12898.252666666669</v>
      </c>
      <c r="H218" s="28">
        <v>9000</v>
      </c>
      <c r="I218" s="28">
        <v>6685.8808000000008</v>
      </c>
      <c r="J218" s="28">
        <v>4590.6466666666665</v>
      </c>
      <c r="K218" s="28">
        <v>5688.6791111111115</v>
      </c>
      <c r="L218" s="28">
        <v>7624.5866666666661</v>
      </c>
      <c r="M218" s="28">
        <v>5014.5723999999991</v>
      </c>
      <c r="N218" s="28">
        <v>4157.5039999999999</v>
      </c>
      <c r="O218" s="28">
        <v>3122.4960000000001</v>
      </c>
      <c r="P218" s="28">
        <v>5155.9039999999995</v>
      </c>
      <c r="Q218" s="28">
        <v>2800</v>
      </c>
      <c r="R218" s="28">
        <v>3200.8888888888891</v>
      </c>
      <c r="S218" s="28">
        <v>4841.373333333333</v>
      </c>
      <c r="T218" s="28">
        <v>3324.16</v>
      </c>
      <c r="U218" s="28">
        <v>2409.9911111111114</v>
      </c>
      <c r="V218" s="28">
        <v>1132.3666666666666</v>
      </c>
      <c r="W218" s="28">
        <v>5825.5999999999995</v>
      </c>
      <c r="X218" s="28">
        <v>5546</v>
      </c>
      <c r="Y218" s="28">
        <v>7003.5102222222213</v>
      </c>
      <c r="AI218" s="44" t="s">
        <v>0</v>
      </c>
    </row>
    <row r="219" spans="1:35" s="44" customFormat="1" ht="30" hidden="1" customHeight="1" outlineLevel="1" x14ac:dyDescent="0.2">
      <c r="A219" s="12" t="s">
        <v>132</v>
      </c>
      <c r="B219" s="25">
        <f>B217*0.45</f>
        <v>49251.15</v>
      </c>
      <c r="C219" s="25">
        <f>C217*0.45</f>
        <v>46305.945000000007</v>
      </c>
      <c r="D219" s="14">
        <f t="shared" si="102"/>
        <v>0.94020027958738028</v>
      </c>
      <c r="E219" s="24">
        <f>E217*0.45</f>
        <v>1490.4</v>
      </c>
      <c r="F219" s="24">
        <f t="shared" ref="F219:X219" si="104">F217*0.45</f>
        <v>1296</v>
      </c>
      <c r="G219" s="24">
        <f t="shared" si="104"/>
        <v>5854.5</v>
      </c>
      <c r="H219" s="24">
        <f t="shared" si="104"/>
        <v>3119.4</v>
      </c>
      <c r="I219" s="24">
        <f t="shared" si="104"/>
        <v>1827</v>
      </c>
      <c r="J219" s="24">
        <f t="shared" si="104"/>
        <v>2817</v>
      </c>
      <c r="K219" s="24">
        <f t="shared" si="104"/>
        <v>1854</v>
      </c>
      <c r="L219" s="24">
        <f t="shared" si="104"/>
        <v>2879.55</v>
      </c>
      <c r="M219" s="24">
        <f t="shared" si="104"/>
        <v>1170.45</v>
      </c>
      <c r="N219" s="24">
        <f t="shared" si="104"/>
        <v>1962</v>
      </c>
      <c r="O219" s="24">
        <f t="shared" si="104"/>
        <v>1019.25</v>
      </c>
      <c r="P219" s="24">
        <f t="shared" si="104"/>
        <v>2179.35</v>
      </c>
      <c r="Q219" s="24">
        <f t="shared" si="104"/>
        <v>3923.55</v>
      </c>
      <c r="R219" s="24">
        <f t="shared" si="104"/>
        <v>1216.3500000000001</v>
      </c>
      <c r="S219" s="24">
        <f t="shared" si="104"/>
        <v>1610.55</v>
      </c>
      <c r="T219" s="24">
        <f t="shared" si="104"/>
        <v>1291.5450000000001</v>
      </c>
      <c r="U219" s="24">
        <f t="shared" si="104"/>
        <v>1152</v>
      </c>
      <c r="V219" s="24">
        <f t="shared" si="104"/>
        <v>399.15000000000003</v>
      </c>
      <c r="W219" s="24">
        <f t="shared" si="104"/>
        <v>2643.3</v>
      </c>
      <c r="X219" s="24">
        <f t="shared" si="104"/>
        <v>3171.6</v>
      </c>
      <c r="Y219" s="24">
        <f>Y217*0.45</f>
        <v>3429</v>
      </c>
      <c r="Z219" s="57"/>
    </row>
    <row r="220" spans="1:35" s="44" customFormat="1" ht="30" customHeight="1" collapsed="1" x14ac:dyDescent="0.2">
      <c r="A220" s="12" t="s">
        <v>133</v>
      </c>
      <c r="B220" s="46">
        <v>0.95</v>
      </c>
      <c r="C220" s="46">
        <f>C217/C218</f>
        <v>0.97423816679251729</v>
      </c>
      <c r="D220" s="14">
        <f t="shared" si="102"/>
        <v>1.0255138597815971</v>
      </c>
      <c r="E220" s="66">
        <f t="shared" ref="E220:Y220" si="105">E217/E218</f>
        <v>1.3036632728036108</v>
      </c>
      <c r="F220" s="66">
        <f t="shared" si="105"/>
        <v>0.94111495980654869</v>
      </c>
      <c r="G220" s="66">
        <f t="shared" si="105"/>
        <v>1.0086637575043109</v>
      </c>
      <c r="H220" s="66">
        <f t="shared" si="105"/>
        <v>0.77022222222222225</v>
      </c>
      <c r="I220" s="66">
        <f t="shared" si="105"/>
        <v>0.60724983311099412</v>
      </c>
      <c r="J220" s="66">
        <f t="shared" si="105"/>
        <v>1.363642304570017</v>
      </c>
      <c r="K220" s="66">
        <f t="shared" si="105"/>
        <v>0.72424545655121031</v>
      </c>
      <c r="L220" s="66">
        <f t="shared" si="105"/>
        <v>0.83925860899126337</v>
      </c>
      <c r="M220" s="66">
        <f t="shared" si="105"/>
        <v>0.5186882933428183</v>
      </c>
      <c r="N220" s="66">
        <f t="shared" si="105"/>
        <v>1.0487061467649821</v>
      </c>
      <c r="O220" s="66">
        <f t="shared" si="105"/>
        <v>0.72538123347475858</v>
      </c>
      <c r="P220" s="66">
        <f t="shared" si="105"/>
        <v>0.9393115154975733</v>
      </c>
      <c r="Q220" s="66">
        <f t="shared" si="105"/>
        <v>3.1139285714285716</v>
      </c>
      <c r="R220" s="66">
        <f t="shared" si="105"/>
        <v>0.84445292974173836</v>
      </c>
      <c r="S220" s="66">
        <f t="shared" si="105"/>
        <v>0.73925304941022252</v>
      </c>
      <c r="T220" s="66">
        <f t="shared" si="105"/>
        <v>0.86340609356950326</v>
      </c>
      <c r="U220" s="66">
        <f t="shared" si="105"/>
        <v>1.0622445818149628</v>
      </c>
      <c r="V220" s="66">
        <f t="shared" si="105"/>
        <v>0.78331518059521366</v>
      </c>
      <c r="W220" s="66">
        <f t="shared" si="105"/>
        <v>1.0083081570996979</v>
      </c>
      <c r="X220" s="66">
        <f t="shared" si="105"/>
        <v>1.2708258204111071</v>
      </c>
      <c r="Y220" s="66">
        <f t="shared" si="105"/>
        <v>1.0880258267949192</v>
      </c>
    </row>
    <row r="221" spans="1:35" s="110" customFormat="1" ht="30" customHeight="1" outlineLevel="1" x14ac:dyDescent="0.2">
      <c r="A221" s="49" t="s">
        <v>134</v>
      </c>
      <c r="B221" s="22">
        <v>297107</v>
      </c>
      <c r="C221" s="25">
        <f>SUM(E221:Y221)</f>
        <v>339147.85</v>
      </c>
      <c r="D221" s="14">
        <f t="shared" si="102"/>
        <v>1.1415007051331674</v>
      </c>
      <c r="E221" s="24">
        <v>570</v>
      </c>
      <c r="F221" s="24">
        <v>9900</v>
      </c>
      <c r="G221" s="24">
        <v>27490</v>
      </c>
      <c r="H221" s="24">
        <v>24268</v>
      </c>
      <c r="I221" s="24">
        <v>10576</v>
      </c>
      <c r="J221" s="24">
        <v>12500</v>
      </c>
      <c r="K221" s="24">
        <v>4754</v>
      </c>
      <c r="L221" s="24">
        <v>17888</v>
      </c>
      <c r="M221" s="24">
        <v>15424</v>
      </c>
      <c r="N221" s="24">
        <v>13500</v>
      </c>
      <c r="O221" s="24">
        <v>9740</v>
      </c>
      <c r="P221" s="24">
        <v>24850</v>
      </c>
      <c r="Q221" s="24">
        <v>2980</v>
      </c>
      <c r="R221" s="24">
        <v>4350</v>
      </c>
      <c r="S221" s="24">
        <v>11300</v>
      </c>
      <c r="T221" s="24">
        <v>51393.85</v>
      </c>
      <c r="U221" s="24">
        <v>5500</v>
      </c>
      <c r="V221" s="24">
        <v>1100</v>
      </c>
      <c r="W221" s="24">
        <v>9891</v>
      </c>
      <c r="X221" s="24">
        <v>60873</v>
      </c>
      <c r="Y221" s="24">
        <v>20300</v>
      </c>
    </row>
    <row r="222" spans="1:35" s="44" customFormat="1" ht="28.15" hidden="1" customHeight="1" outlineLevel="1" x14ac:dyDescent="0.2">
      <c r="A222" s="12" t="s">
        <v>131</v>
      </c>
      <c r="B222" s="22">
        <v>283125</v>
      </c>
      <c r="C222" s="25">
        <f>SUM(E222:Y222)</f>
        <v>301526</v>
      </c>
      <c r="D222" s="14">
        <f t="shared" si="102"/>
        <v>1.0649924944812361</v>
      </c>
      <c r="E222" s="28">
        <v>726</v>
      </c>
      <c r="F222" s="28">
        <v>8263</v>
      </c>
      <c r="G222" s="28">
        <v>26686</v>
      </c>
      <c r="H222" s="28">
        <v>19228</v>
      </c>
      <c r="I222" s="28">
        <v>9096</v>
      </c>
      <c r="J222" s="28">
        <v>12001</v>
      </c>
      <c r="K222" s="28">
        <v>3500</v>
      </c>
      <c r="L222" s="28">
        <v>18915</v>
      </c>
      <c r="M222" s="28">
        <v>13831</v>
      </c>
      <c r="N222" s="28">
        <v>14291</v>
      </c>
      <c r="O222" s="28">
        <v>7566</v>
      </c>
      <c r="P222" s="28">
        <v>15145</v>
      </c>
      <c r="Q222" s="28">
        <v>3290</v>
      </c>
      <c r="R222" s="28">
        <v>3745</v>
      </c>
      <c r="S222" s="28">
        <v>10466</v>
      </c>
      <c r="T222" s="28">
        <v>59835</v>
      </c>
      <c r="U222" s="28">
        <v>4131</v>
      </c>
      <c r="V222" s="28">
        <v>566</v>
      </c>
      <c r="W222" s="28">
        <v>7428</v>
      </c>
      <c r="X222" s="28">
        <v>42615</v>
      </c>
      <c r="Y222" s="28">
        <v>20202</v>
      </c>
    </row>
    <row r="223" spans="1:35" s="44" customFormat="1" ht="27" hidden="1" customHeight="1" outlineLevel="1" x14ac:dyDescent="0.2">
      <c r="A223" s="12" t="s">
        <v>132</v>
      </c>
      <c r="B223" s="25">
        <f>B221*0.3</f>
        <v>89132.099999999991</v>
      </c>
      <c r="C223" s="25">
        <f>C221*0.3</f>
        <v>101744.355</v>
      </c>
      <c r="D223" s="14">
        <f t="shared" si="102"/>
        <v>1.1415007051331676</v>
      </c>
      <c r="E223" s="24">
        <f>E221*0.3</f>
        <v>171</v>
      </c>
      <c r="F223" s="24">
        <f t="shared" ref="F223:Y223" si="106">F221*0.3</f>
        <v>2970</v>
      </c>
      <c r="G223" s="24">
        <f t="shared" si="106"/>
        <v>8247</v>
      </c>
      <c r="H223" s="24">
        <f t="shared" si="106"/>
        <v>7280.4</v>
      </c>
      <c r="I223" s="24">
        <f t="shared" si="106"/>
        <v>3172.7999999999997</v>
      </c>
      <c r="J223" s="24">
        <f t="shared" si="106"/>
        <v>3750</v>
      </c>
      <c r="K223" s="24">
        <f t="shared" si="106"/>
        <v>1426.2</v>
      </c>
      <c r="L223" s="24">
        <f t="shared" si="106"/>
        <v>5366.4</v>
      </c>
      <c r="M223" s="24">
        <f t="shared" si="106"/>
        <v>4627.2</v>
      </c>
      <c r="N223" s="24">
        <f t="shared" si="106"/>
        <v>4050</v>
      </c>
      <c r="O223" s="24">
        <f t="shared" si="106"/>
        <v>2922</v>
      </c>
      <c r="P223" s="24">
        <f t="shared" si="106"/>
        <v>7455</v>
      </c>
      <c r="Q223" s="24">
        <f t="shared" si="106"/>
        <v>894</v>
      </c>
      <c r="R223" s="24">
        <f t="shared" si="106"/>
        <v>1305</v>
      </c>
      <c r="S223" s="24">
        <f t="shared" si="106"/>
        <v>3390</v>
      </c>
      <c r="T223" s="24">
        <f t="shared" si="106"/>
        <v>15418.154999999999</v>
      </c>
      <c r="U223" s="24">
        <f t="shared" si="106"/>
        <v>1650</v>
      </c>
      <c r="V223" s="24">
        <f t="shared" si="106"/>
        <v>330</v>
      </c>
      <c r="W223" s="24">
        <f t="shared" si="106"/>
        <v>2967.2999999999997</v>
      </c>
      <c r="X223" s="24">
        <f t="shared" si="106"/>
        <v>18261.899999999998</v>
      </c>
      <c r="Y223" s="24">
        <f t="shared" si="106"/>
        <v>6090</v>
      </c>
    </row>
    <row r="224" spans="1:35" s="56" customFormat="1" ht="30" customHeight="1" collapsed="1" x14ac:dyDescent="0.2">
      <c r="A224" s="12" t="s">
        <v>133</v>
      </c>
      <c r="B224" s="8">
        <v>1.0389999999999999</v>
      </c>
      <c r="C224" s="8">
        <f>C221/C222</f>
        <v>1.1247714956587491</v>
      </c>
      <c r="D224" s="14">
        <f t="shared" si="102"/>
        <v>1.0825519688727134</v>
      </c>
      <c r="E224" s="159">
        <f t="shared" ref="E224:Y224" si="107">E221/E222</f>
        <v>0.78512396694214881</v>
      </c>
      <c r="F224" s="159">
        <f t="shared" si="107"/>
        <v>1.198112065835653</v>
      </c>
      <c r="G224" s="159">
        <f t="shared" si="107"/>
        <v>1.0301281570861125</v>
      </c>
      <c r="H224" s="87">
        <f t="shared" si="107"/>
        <v>1.2621177449552736</v>
      </c>
      <c r="I224" s="87">
        <f t="shared" si="107"/>
        <v>1.1627088830255057</v>
      </c>
      <c r="J224" s="87">
        <f t="shared" si="107"/>
        <v>1.0415798683443047</v>
      </c>
      <c r="K224" s="87">
        <f t="shared" si="107"/>
        <v>1.3582857142857143</v>
      </c>
      <c r="L224" s="87">
        <f t="shared" si="107"/>
        <v>0.94570446735395186</v>
      </c>
      <c r="M224" s="87">
        <f t="shared" si="107"/>
        <v>1.115176053792206</v>
      </c>
      <c r="N224" s="87">
        <f t="shared" si="107"/>
        <v>0.94465047932265067</v>
      </c>
      <c r="O224" s="87">
        <f t="shared" si="107"/>
        <v>1.2873380914618029</v>
      </c>
      <c r="P224" s="87">
        <f t="shared" si="107"/>
        <v>1.6408055463849456</v>
      </c>
      <c r="Q224" s="87">
        <f t="shared" si="107"/>
        <v>0.9057750759878419</v>
      </c>
      <c r="R224" s="87">
        <f t="shared" si="107"/>
        <v>1.1615487316421895</v>
      </c>
      <c r="S224" s="87">
        <f t="shared" si="107"/>
        <v>1.0796866042423083</v>
      </c>
      <c r="T224" s="87">
        <f t="shared" si="107"/>
        <v>0.85892621375449152</v>
      </c>
      <c r="U224" s="87">
        <f t="shared" si="107"/>
        <v>1.3313967562333575</v>
      </c>
      <c r="V224" s="87">
        <f t="shared" si="107"/>
        <v>1.9434628975265018</v>
      </c>
      <c r="W224" s="87">
        <f t="shared" si="107"/>
        <v>1.3315831987075928</v>
      </c>
      <c r="X224" s="87">
        <f t="shared" si="107"/>
        <v>1.4284406898979232</v>
      </c>
      <c r="Y224" s="87">
        <f t="shared" si="107"/>
        <v>1.0048510048510049</v>
      </c>
    </row>
    <row r="225" spans="1:25" s="110" customFormat="1" ht="30" customHeight="1" outlineLevel="1" x14ac:dyDescent="0.2">
      <c r="A225" s="49" t="s">
        <v>135</v>
      </c>
      <c r="B225" s="22">
        <v>158076</v>
      </c>
      <c r="C225" s="25">
        <f>SUM(E225:Y225)</f>
        <v>224307</v>
      </c>
      <c r="D225" s="8">
        <f t="shared" si="102"/>
        <v>1.4189820086540652</v>
      </c>
      <c r="E225" s="158"/>
      <c r="F225" s="156">
        <v>7300</v>
      </c>
      <c r="G225" s="158">
        <v>27620</v>
      </c>
      <c r="H225" s="156">
        <v>15304</v>
      </c>
      <c r="I225" s="156">
        <v>8632</v>
      </c>
      <c r="J225" s="156">
        <v>2800</v>
      </c>
      <c r="K225" s="156">
        <v>3000</v>
      </c>
      <c r="L225" s="158">
        <v>16700</v>
      </c>
      <c r="M225" s="156">
        <v>10084</v>
      </c>
      <c r="N225" s="24">
        <v>8500</v>
      </c>
      <c r="O225" s="158">
        <v>9700</v>
      </c>
      <c r="P225" s="158">
        <v>14900</v>
      </c>
      <c r="Q225" s="157">
        <v>1109</v>
      </c>
      <c r="R225" s="157">
        <v>4000</v>
      </c>
      <c r="S225" s="157">
        <v>5700</v>
      </c>
      <c r="T225" s="156">
        <v>46898</v>
      </c>
      <c r="U225" s="156">
        <v>4400</v>
      </c>
      <c r="V225" s="157"/>
      <c r="W225" s="158">
        <v>8296</v>
      </c>
      <c r="X225" s="156">
        <v>19364</v>
      </c>
      <c r="Y225" s="158">
        <v>10000</v>
      </c>
    </row>
    <row r="226" spans="1:25" s="44" customFormat="1" ht="30" hidden="1" customHeight="1" outlineLevel="1" x14ac:dyDescent="0.2">
      <c r="A226" s="12" t="s">
        <v>131</v>
      </c>
      <c r="B226" s="22">
        <v>337167</v>
      </c>
      <c r="C226" s="25">
        <f>SUM(E226:Y226)</f>
        <v>267861</v>
      </c>
      <c r="D226" s="8">
        <f t="shared" si="102"/>
        <v>0.79444607568356329</v>
      </c>
      <c r="E226" s="152"/>
      <c r="F226" s="152">
        <v>9181</v>
      </c>
      <c r="G226" s="152">
        <v>34469</v>
      </c>
      <c r="H226" s="152">
        <v>25100</v>
      </c>
      <c r="I226" s="152">
        <v>6997</v>
      </c>
      <c r="J226" s="152">
        <v>1312</v>
      </c>
      <c r="K226" s="152">
        <v>3702</v>
      </c>
      <c r="L226" s="152">
        <v>22727</v>
      </c>
      <c r="M226" s="152">
        <v>4853</v>
      </c>
      <c r="N226" s="152">
        <v>9095</v>
      </c>
      <c r="O226" s="152">
        <v>9608</v>
      </c>
      <c r="P226" s="152">
        <v>15575</v>
      </c>
      <c r="Q226" s="152">
        <v>7195</v>
      </c>
      <c r="R226" s="152">
        <v>1760</v>
      </c>
      <c r="S226" s="152">
        <v>6052</v>
      </c>
      <c r="T226" s="152">
        <v>58173</v>
      </c>
      <c r="U226" s="152">
        <v>4304</v>
      </c>
      <c r="V226" s="152"/>
      <c r="W226" s="152">
        <v>9467</v>
      </c>
      <c r="X226" s="152">
        <v>22129</v>
      </c>
      <c r="Y226" s="152">
        <v>16162</v>
      </c>
    </row>
    <row r="227" spans="1:25" s="44" customFormat="1" ht="30" hidden="1" customHeight="1" outlineLevel="1" x14ac:dyDescent="0.2">
      <c r="A227" s="12" t="s">
        <v>136</v>
      </c>
      <c r="B227" s="22">
        <v>849</v>
      </c>
      <c r="C227" s="25">
        <f>C225*0.19</f>
        <v>42618.33</v>
      </c>
      <c r="D227" s="8">
        <f t="shared" si="102"/>
        <v>50.198268551236751</v>
      </c>
      <c r="E227" s="158"/>
      <c r="F227" s="158">
        <f t="shared" ref="F227:Y227" si="108">F225*0.19</f>
        <v>1387</v>
      </c>
      <c r="G227" s="158">
        <f t="shared" si="108"/>
        <v>5247.8</v>
      </c>
      <c r="H227" s="158">
        <f t="shared" si="108"/>
        <v>2907.76</v>
      </c>
      <c r="I227" s="158">
        <f t="shared" si="108"/>
        <v>1640.08</v>
      </c>
      <c r="J227" s="158">
        <f t="shared" si="108"/>
        <v>532</v>
      </c>
      <c r="K227" s="158">
        <f t="shared" si="108"/>
        <v>570</v>
      </c>
      <c r="L227" s="158">
        <f t="shared" si="108"/>
        <v>3173</v>
      </c>
      <c r="M227" s="158">
        <f t="shared" si="108"/>
        <v>1915.96</v>
      </c>
      <c r="N227" s="158">
        <f t="shared" si="108"/>
        <v>1615</v>
      </c>
      <c r="O227" s="158">
        <f t="shared" si="108"/>
        <v>1843</v>
      </c>
      <c r="P227" s="158">
        <f t="shared" si="108"/>
        <v>2831</v>
      </c>
      <c r="Q227" s="158">
        <f t="shared" si="108"/>
        <v>210.71</v>
      </c>
      <c r="R227" s="158">
        <f t="shared" si="108"/>
        <v>760</v>
      </c>
      <c r="S227" s="158">
        <f t="shared" si="108"/>
        <v>1083</v>
      </c>
      <c r="T227" s="158">
        <f t="shared" si="108"/>
        <v>8910.6200000000008</v>
      </c>
      <c r="U227" s="158">
        <f t="shared" si="108"/>
        <v>836</v>
      </c>
      <c r="V227" s="158"/>
      <c r="W227" s="158">
        <f t="shared" si="108"/>
        <v>1576.24</v>
      </c>
      <c r="X227" s="158">
        <f t="shared" si="108"/>
        <v>3679.16</v>
      </c>
      <c r="Y227" s="158">
        <f t="shared" si="108"/>
        <v>1900</v>
      </c>
    </row>
    <row r="228" spans="1:25" s="56" customFormat="1" ht="30" customHeight="1" collapsed="1" x14ac:dyDescent="0.2">
      <c r="A228" s="12" t="s">
        <v>137</v>
      </c>
      <c r="B228" s="8">
        <v>0.59699999999999998</v>
      </c>
      <c r="C228" s="8">
        <f>C225/C226</f>
        <v>0.83740074142932341</v>
      </c>
      <c r="D228" s="8">
        <f>C228/B228</f>
        <v>1.40268130892684</v>
      </c>
      <c r="E228" s="159"/>
      <c r="F228" s="159">
        <f t="shared" ref="F228" si="109">F225/F226</f>
        <v>0.79512035725955776</v>
      </c>
      <c r="G228" s="159">
        <f>G225/G226</f>
        <v>0.80129971858771654</v>
      </c>
      <c r="H228" s="159">
        <f>H225/H226</f>
        <v>0.60972111553784858</v>
      </c>
      <c r="I228" s="159">
        <f t="shared" ref="I228:Y228" si="110">I225/I226</f>
        <v>1.2336715735315136</v>
      </c>
      <c r="J228" s="159">
        <f t="shared" si="110"/>
        <v>2.1341463414634148</v>
      </c>
      <c r="K228" s="159">
        <f t="shared" si="110"/>
        <v>0.81037277147487841</v>
      </c>
      <c r="L228" s="159">
        <f>L225/L226</f>
        <v>0.73480881770581252</v>
      </c>
      <c r="M228" s="159">
        <f t="shared" si="110"/>
        <v>2.0778899649701215</v>
      </c>
      <c r="N228" s="159">
        <f t="shared" si="110"/>
        <v>0.93457943925233644</v>
      </c>
      <c r="O228" s="159">
        <f t="shared" si="110"/>
        <v>1.0095753538717736</v>
      </c>
      <c r="P228" s="159">
        <f t="shared" si="110"/>
        <v>0.956661316211878</v>
      </c>
      <c r="Q228" s="159">
        <f t="shared" si="110"/>
        <v>0.15413481584433633</v>
      </c>
      <c r="R228" s="159">
        <f t="shared" si="110"/>
        <v>2.2727272727272729</v>
      </c>
      <c r="S228" s="159">
        <f t="shared" si="110"/>
        <v>0.94183740912095171</v>
      </c>
      <c r="T228" s="159">
        <f t="shared" si="110"/>
        <v>0.80618156189297441</v>
      </c>
      <c r="U228" s="159">
        <f t="shared" si="110"/>
        <v>1.0223048327137547</v>
      </c>
      <c r="V228" s="159"/>
      <c r="W228" s="159">
        <f t="shared" si="110"/>
        <v>0.87630717228266608</v>
      </c>
      <c r="X228" s="159">
        <f t="shared" si="110"/>
        <v>0.87505083826652807</v>
      </c>
      <c r="Y228" s="159">
        <f t="shared" si="110"/>
        <v>0.61873530503650542</v>
      </c>
    </row>
    <row r="229" spans="1:25" s="44" customFormat="1" ht="30" customHeight="1" x14ac:dyDescent="0.2">
      <c r="A229" s="49" t="s">
        <v>138</v>
      </c>
      <c r="B229" s="25">
        <v>120</v>
      </c>
      <c r="C229" s="25">
        <f>SUM(E229:Y229)</f>
        <v>12</v>
      </c>
      <c r="D229" s="8">
        <f t="shared" ref="D229:D234" si="111">C229/B229</f>
        <v>0.1</v>
      </c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43">
        <v>12</v>
      </c>
      <c r="Q229" s="33"/>
      <c r="R229" s="33"/>
      <c r="S229" s="33"/>
      <c r="T229" s="33"/>
      <c r="U229" s="33"/>
      <c r="V229" s="33"/>
      <c r="W229" s="33"/>
      <c r="X229" s="33"/>
      <c r="Y229" s="33"/>
    </row>
    <row r="230" spans="1:25" s="44" customFormat="1" ht="30" hidden="1" customHeight="1" x14ac:dyDescent="0.2">
      <c r="A230" s="12" t="s">
        <v>136</v>
      </c>
      <c r="B230" s="25">
        <f>B229*0.7</f>
        <v>84</v>
      </c>
      <c r="C230" s="25">
        <f>C229*0.7</f>
        <v>8.3999999999999986</v>
      </c>
      <c r="D230" s="8"/>
      <c r="E230" s="130"/>
      <c r="F230" s="130"/>
      <c r="G230" s="130"/>
      <c r="H230" s="130"/>
      <c r="I230" s="130"/>
      <c r="J230" s="130"/>
      <c r="K230" s="130"/>
      <c r="L230" s="24"/>
      <c r="M230" s="130"/>
      <c r="N230" s="130"/>
      <c r="O230" s="130"/>
      <c r="P230" s="131">
        <f>P229*0.7</f>
        <v>8.3999999999999986</v>
      </c>
      <c r="Q230" s="130"/>
      <c r="R230" s="130"/>
      <c r="S230" s="130"/>
      <c r="T230" s="130"/>
      <c r="U230" s="130"/>
      <c r="V230" s="130"/>
      <c r="W230" s="130"/>
      <c r="X230" s="130"/>
      <c r="Y230" s="130"/>
    </row>
    <row r="231" spans="1:25" s="44" customFormat="1" ht="30" hidden="1" customHeight="1" x14ac:dyDescent="0.2">
      <c r="A231" s="29" t="s">
        <v>139</v>
      </c>
      <c r="B231" s="25"/>
      <c r="C231" s="25">
        <f>SUM(E231:Y231)</f>
        <v>0</v>
      </c>
      <c r="D231" s="8" t="e">
        <f t="shared" si="111"/>
        <v>#DIV/0!</v>
      </c>
      <c r="E231" s="131"/>
      <c r="F231" s="131"/>
      <c r="G231" s="131"/>
      <c r="H231" s="131"/>
      <c r="I231" s="131"/>
      <c r="J231" s="131"/>
      <c r="K231" s="131"/>
      <c r="L231" s="43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1:25" s="44" customFormat="1" ht="30" hidden="1" customHeight="1" x14ac:dyDescent="0.2">
      <c r="A232" s="12" t="s">
        <v>136</v>
      </c>
      <c r="B232" s="25">
        <f>B231*0.2</f>
        <v>0</v>
      </c>
      <c r="C232" s="25">
        <f>C231*0.2</f>
        <v>0</v>
      </c>
      <c r="D232" s="8" t="e">
        <f t="shared" si="111"/>
        <v>#DIV/0!</v>
      </c>
      <c r="E232" s="130"/>
      <c r="F232" s="130"/>
      <c r="G232" s="130"/>
      <c r="H232" s="130"/>
      <c r="I232" s="130"/>
      <c r="J232" s="130"/>
      <c r="K232" s="130"/>
      <c r="L232" s="24"/>
      <c r="M232" s="130"/>
      <c r="N232" s="130"/>
      <c r="O232" s="130"/>
      <c r="P232" s="131"/>
      <c r="Q232" s="130"/>
      <c r="R232" s="130"/>
      <c r="S232" s="130"/>
      <c r="T232" s="130"/>
      <c r="U232" s="130"/>
      <c r="V232" s="130"/>
      <c r="W232" s="130"/>
      <c r="X232" s="130"/>
      <c r="Y232" s="130"/>
    </row>
    <row r="233" spans="1:25" s="44" customFormat="1" ht="30" hidden="1" customHeight="1" x14ac:dyDescent="0.2">
      <c r="A233" s="29" t="s">
        <v>156</v>
      </c>
      <c r="B233" s="25"/>
      <c r="C233" s="25">
        <f>SUM(E233:Y233)</f>
        <v>0</v>
      </c>
      <c r="D233" s="8"/>
      <c r="E233" s="131"/>
      <c r="F233" s="131"/>
      <c r="G233" s="131"/>
      <c r="H233" s="131"/>
      <c r="I233" s="131"/>
      <c r="J233" s="131"/>
      <c r="K233" s="131"/>
      <c r="L233" s="43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1:25" s="44" customFormat="1" ht="30" hidden="1" customHeight="1" x14ac:dyDescent="0.2">
      <c r="A234" s="29" t="s">
        <v>140</v>
      </c>
      <c r="B234" s="25">
        <v>133073.13</v>
      </c>
      <c r="C234" s="25">
        <f>C232+C230+C227+C223+C219</f>
        <v>190677.03</v>
      </c>
      <c r="D234" s="8">
        <f t="shared" si="111"/>
        <v>1.432874014461071</v>
      </c>
      <c r="E234" s="158">
        <f>E232+E230+E227+E223+E219</f>
        <v>1661.4</v>
      </c>
      <c r="F234" s="158">
        <f>F232+F230+F227+F223+F219</f>
        <v>5653</v>
      </c>
      <c r="G234" s="158">
        <f t="shared" ref="G234:Y234" si="112">G232+G230+G227+G223+G219</f>
        <v>19349.3</v>
      </c>
      <c r="H234" s="158">
        <f>H232+H230+H227+H223+H219</f>
        <v>13307.56</v>
      </c>
      <c r="I234" s="158">
        <f t="shared" si="112"/>
        <v>6639.8799999999992</v>
      </c>
      <c r="J234" s="158">
        <f t="shared" si="112"/>
        <v>7099</v>
      </c>
      <c r="K234" s="158">
        <f t="shared" si="112"/>
        <v>3850.2</v>
      </c>
      <c r="L234" s="158">
        <f t="shared" si="112"/>
        <v>11418.95</v>
      </c>
      <c r="M234" s="158">
        <f t="shared" si="112"/>
        <v>7713.61</v>
      </c>
      <c r="N234" s="158">
        <f t="shared" si="112"/>
        <v>7627</v>
      </c>
      <c r="O234" s="158">
        <f>O232+O230+O227+O223+O219</f>
        <v>5784.25</v>
      </c>
      <c r="P234" s="155">
        <f t="shared" si="112"/>
        <v>12473.75</v>
      </c>
      <c r="Q234" s="158">
        <f t="shared" si="112"/>
        <v>5028.26</v>
      </c>
      <c r="R234" s="158">
        <f t="shared" si="112"/>
        <v>3281.3500000000004</v>
      </c>
      <c r="S234" s="158">
        <f t="shared" si="112"/>
        <v>6083.55</v>
      </c>
      <c r="T234" s="158">
        <f t="shared" si="112"/>
        <v>25620.32</v>
      </c>
      <c r="U234" s="158">
        <f t="shared" si="112"/>
        <v>3638</v>
      </c>
      <c r="V234" s="158">
        <f t="shared" si="112"/>
        <v>729.15000000000009</v>
      </c>
      <c r="W234" s="158">
        <f t="shared" si="112"/>
        <v>7186.84</v>
      </c>
      <c r="X234" s="158">
        <f t="shared" si="112"/>
        <v>25112.659999999996</v>
      </c>
      <c r="Y234" s="158">
        <f t="shared" si="112"/>
        <v>11419</v>
      </c>
    </row>
    <row r="235" spans="1:25" s="44" customFormat="1" ht="45" hidden="1" customHeight="1" x14ac:dyDescent="0.2">
      <c r="A235" s="12" t="s">
        <v>210</v>
      </c>
      <c r="B235" s="24"/>
      <c r="C235" s="24">
        <f>SUM(E235:Y235)</f>
        <v>73663.999999999985</v>
      </c>
      <c r="D235" s="8"/>
      <c r="E235" s="130">
        <v>680.5</v>
      </c>
      <c r="F235" s="130">
        <v>2118.6</v>
      </c>
      <c r="G235" s="130">
        <v>6456.3</v>
      </c>
      <c r="H235" s="130">
        <v>7357.6</v>
      </c>
      <c r="I235" s="130">
        <v>2660.4</v>
      </c>
      <c r="J235" s="130">
        <v>2810.6</v>
      </c>
      <c r="K235" s="130">
        <v>1252.4000000000001</v>
      </c>
      <c r="L235" s="24">
        <v>6284</v>
      </c>
      <c r="M235" s="130">
        <v>3071.4</v>
      </c>
      <c r="N235" s="130">
        <v>2998.2</v>
      </c>
      <c r="O235" s="130">
        <v>2001.6</v>
      </c>
      <c r="P235" s="131">
        <v>3718.2</v>
      </c>
      <c r="Q235" s="130">
        <v>2116.4</v>
      </c>
      <c r="R235" s="130">
        <v>1440.4</v>
      </c>
      <c r="S235" s="130">
        <v>2135.9</v>
      </c>
      <c r="T235" s="130">
        <v>9497.6</v>
      </c>
      <c r="U235" s="130">
        <v>1347.2</v>
      </c>
      <c r="V235" s="130">
        <v>295.39999999999998</v>
      </c>
      <c r="W235" s="130">
        <v>2184.6</v>
      </c>
      <c r="X235" s="130">
        <v>7966.5</v>
      </c>
      <c r="Y235" s="130">
        <v>5270.2</v>
      </c>
    </row>
    <row r="236" spans="1:25" s="44" customFormat="1" ht="22.5" x14ac:dyDescent="0.2">
      <c r="A236" s="49" t="s">
        <v>155</v>
      </c>
      <c r="B236" s="47">
        <v>23.8</v>
      </c>
      <c r="C236" s="47">
        <f>C234/C235*10</f>
        <v>25.884696731103393</v>
      </c>
      <c r="D236" s="8">
        <f>C236/B236</f>
        <v>1.0875922996261929</v>
      </c>
      <c r="E236" s="154">
        <f>E234/E235*10</f>
        <v>24.414401175606173</v>
      </c>
      <c r="F236" s="154">
        <f>F234/F235*10</f>
        <v>26.682715000472012</v>
      </c>
      <c r="G236" s="154">
        <f t="shared" ref="G236:X236" si="113">G234/G235*10</f>
        <v>29.969642055047004</v>
      </c>
      <c r="H236" s="154">
        <f>H234/H235*10</f>
        <v>18.086821789714037</v>
      </c>
      <c r="I236" s="154">
        <f t="shared" si="113"/>
        <v>24.958201774169293</v>
      </c>
      <c r="J236" s="154">
        <f t="shared" si="113"/>
        <v>25.257952038710595</v>
      </c>
      <c r="K236" s="154">
        <f>K234/K235*10</f>
        <v>30.742574257425737</v>
      </c>
      <c r="L236" s="154">
        <f>L234/L235*10</f>
        <v>18.171467218332275</v>
      </c>
      <c r="M236" s="154">
        <f>M234/M235*10</f>
        <v>25.114312691280848</v>
      </c>
      <c r="N236" s="154">
        <f t="shared" si="113"/>
        <v>25.438596491228076</v>
      </c>
      <c r="O236" s="154">
        <f>O234/O235*10</f>
        <v>28.898131494804158</v>
      </c>
      <c r="P236" s="154">
        <f t="shared" si="113"/>
        <v>33.547818837071702</v>
      </c>
      <c r="Q236" s="154">
        <f t="shared" si="113"/>
        <v>23.758552258552257</v>
      </c>
      <c r="R236" s="154">
        <f>R234/R235*10</f>
        <v>22.780824770896974</v>
      </c>
      <c r="S236" s="154">
        <f t="shared" si="113"/>
        <v>28.482372770260778</v>
      </c>
      <c r="T236" s="154">
        <f t="shared" si="113"/>
        <v>26.975572776280323</v>
      </c>
      <c r="U236" s="154">
        <f t="shared" si="113"/>
        <v>27.0041567695962</v>
      </c>
      <c r="V236" s="154">
        <f t="shared" si="113"/>
        <v>24.683480027081931</v>
      </c>
      <c r="W236" s="154">
        <f t="shared" si="113"/>
        <v>32.897738716469838</v>
      </c>
      <c r="X236" s="154">
        <f t="shared" si="113"/>
        <v>31.522826837381533</v>
      </c>
      <c r="Y236" s="154">
        <f>Y234/Y235*10</f>
        <v>21.667109407612614</v>
      </c>
    </row>
    <row r="237" spans="1:25" ht="22.5" hidden="1" x14ac:dyDescent="0.25">
      <c r="A237" s="78"/>
      <c r="B237" s="78"/>
      <c r="C237" s="78"/>
      <c r="D237" s="78"/>
      <c r="E237" s="92"/>
      <c r="F237" s="92"/>
      <c r="G237" s="92"/>
      <c r="H237" s="92"/>
      <c r="I237" s="92"/>
      <c r="J237" s="92"/>
      <c r="K237" s="92"/>
      <c r="L237" s="78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ht="27" hidden="1" customHeight="1" x14ac:dyDescent="0.25">
      <c r="A238" s="12" t="s">
        <v>173</v>
      </c>
      <c r="B238" s="73"/>
      <c r="C238" s="73">
        <f>SUM(E238:Y238)</f>
        <v>273</v>
      </c>
      <c r="D238" s="73"/>
      <c r="E238" s="93">
        <v>11</v>
      </c>
      <c r="F238" s="93">
        <v>12</v>
      </c>
      <c r="G238" s="93">
        <v>15</v>
      </c>
      <c r="H238" s="93">
        <v>20</v>
      </c>
      <c r="I238" s="93">
        <v>12</v>
      </c>
      <c r="J238" s="93">
        <v>36</v>
      </c>
      <c r="K238" s="93">
        <v>18</v>
      </c>
      <c r="L238" s="73">
        <v>20</v>
      </c>
      <c r="M238" s="93">
        <v>5</v>
      </c>
      <c r="N238" s="93">
        <v>4</v>
      </c>
      <c r="O238" s="93">
        <v>5</v>
      </c>
      <c r="P238" s="93">
        <v>16</v>
      </c>
      <c r="Q238" s="93">
        <v>16</v>
      </c>
      <c r="R238" s="93">
        <v>13</v>
      </c>
      <c r="S238" s="93">
        <v>18</v>
      </c>
      <c r="T238" s="93">
        <v>10</v>
      </c>
      <c r="U238" s="93">
        <v>3</v>
      </c>
      <c r="V238" s="93">
        <v>4</v>
      </c>
      <c r="W238" s="93">
        <v>3</v>
      </c>
      <c r="X238" s="93">
        <v>23</v>
      </c>
      <c r="Y238" s="93">
        <v>9</v>
      </c>
    </row>
    <row r="239" spans="1:25" ht="18" hidden="1" customHeight="1" x14ac:dyDescent="0.25">
      <c r="A239" s="12" t="s">
        <v>177</v>
      </c>
      <c r="B239" s="73">
        <v>108</v>
      </c>
      <c r="C239" s="73">
        <f>SUM(E239:Y239)</f>
        <v>450</v>
      </c>
      <c r="D239" s="73"/>
      <c r="E239" s="93">
        <v>20</v>
      </c>
      <c r="F239" s="93">
        <v>5</v>
      </c>
      <c r="G239" s="93">
        <v>59</v>
      </c>
      <c r="H239" s="93">
        <v>16</v>
      </c>
      <c r="I239" s="93">
        <v>21</v>
      </c>
      <c r="J239" s="93">
        <v>28</v>
      </c>
      <c r="K239" s="93">
        <v>9</v>
      </c>
      <c r="L239" s="73">
        <v>20</v>
      </c>
      <c r="M239" s="93">
        <v>22</v>
      </c>
      <c r="N239" s="93">
        <v>5</v>
      </c>
      <c r="O239" s="93">
        <v>5</v>
      </c>
      <c r="P239" s="93">
        <v>28</v>
      </c>
      <c r="Q239" s="93">
        <v>25</v>
      </c>
      <c r="R239" s="93">
        <v>57</v>
      </c>
      <c r="S239" s="93">
        <v>7</v>
      </c>
      <c r="T239" s="93">
        <v>17</v>
      </c>
      <c r="U239" s="93">
        <v>25</v>
      </c>
      <c r="V239" s="93">
        <v>11</v>
      </c>
      <c r="W239" s="93">
        <v>5</v>
      </c>
      <c r="X239" s="93">
        <v>50</v>
      </c>
      <c r="Y239" s="93">
        <v>15</v>
      </c>
    </row>
    <row r="240" spans="1:25" ht="24" hidden="1" customHeight="1" x14ac:dyDescent="0.35">
      <c r="A240" s="74" t="s">
        <v>141</v>
      </c>
      <c r="B240" s="59"/>
      <c r="C240" s="59">
        <f>SUM(E240:Y240)</f>
        <v>0</v>
      </c>
      <c r="D240" s="59"/>
      <c r="E240" s="94"/>
      <c r="F240" s="94"/>
      <c r="G240" s="94"/>
      <c r="H240" s="94"/>
      <c r="I240" s="94"/>
      <c r="J240" s="94"/>
      <c r="K240" s="94"/>
      <c r="L240" s="59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s="61" customFormat="1" ht="21" hidden="1" customHeight="1" x14ac:dyDescent="0.35">
      <c r="A241" s="60" t="s">
        <v>142</v>
      </c>
      <c r="B241" s="60"/>
      <c r="C241" s="60">
        <f>SUM(E241:Y241)</f>
        <v>0</v>
      </c>
      <c r="D241" s="60"/>
      <c r="E241" s="95"/>
      <c r="F241" s="95"/>
      <c r="G241" s="95"/>
      <c r="H241" s="95"/>
      <c r="I241" s="95"/>
      <c r="J241" s="95"/>
      <c r="K241" s="95"/>
      <c r="L241" s="60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</row>
    <row r="242" spans="1:25" s="61" customFormat="1" ht="21" hidden="1" customHeight="1" x14ac:dyDescent="0.35">
      <c r="A242" s="60" t="s">
        <v>143</v>
      </c>
      <c r="B242" s="60"/>
      <c r="C242" s="60">
        <f>SUM(E242:Y242)</f>
        <v>0</v>
      </c>
      <c r="D242" s="60"/>
      <c r="E242" s="95"/>
      <c r="F242" s="95"/>
      <c r="G242" s="95"/>
      <c r="H242" s="95"/>
      <c r="I242" s="95"/>
      <c r="J242" s="95"/>
      <c r="K242" s="95"/>
      <c r="L242" s="60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</row>
    <row r="243" spans="1:25" s="61" customFormat="1" ht="21" hidden="1" customHeight="1" x14ac:dyDescent="0.35">
      <c r="A243" s="62"/>
      <c r="B243" s="62"/>
      <c r="C243" s="62"/>
      <c r="D243" s="62"/>
      <c r="E243" s="96"/>
      <c r="F243" s="96"/>
      <c r="G243" s="96"/>
      <c r="H243" s="96"/>
      <c r="I243" s="96"/>
      <c r="J243" s="96"/>
      <c r="K243" s="96"/>
      <c r="L243" s="62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</row>
    <row r="244" spans="1:25" s="61" customFormat="1" ht="21" hidden="1" customHeight="1" x14ac:dyDescent="0.35">
      <c r="A244" s="62" t="s">
        <v>144</v>
      </c>
      <c r="B244" s="62"/>
      <c r="C244" s="62"/>
      <c r="D244" s="62"/>
      <c r="E244" s="96"/>
      <c r="F244" s="96"/>
      <c r="G244" s="96"/>
      <c r="H244" s="96"/>
      <c r="I244" s="96"/>
      <c r="J244" s="96"/>
      <c r="K244" s="96"/>
      <c r="L244" s="62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</row>
    <row r="245" spans="1:25" ht="16.5" hidden="1" customHeight="1" x14ac:dyDescent="0.25">
      <c r="A245" s="75"/>
      <c r="B245" s="76"/>
      <c r="C245" s="76"/>
      <c r="D245" s="76"/>
      <c r="E245" s="97"/>
      <c r="F245" s="97"/>
      <c r="G245" s="97"/>
      <c r="H245" s="97"/>
      <c r="I245" s="97"/>
      <c r="J245" s="97"/>
      <c r="K245" s="97"/>
      <c r="L245" s="3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</row>
    <row r="246" spans="1:25" ht="41.25" hidden="1" customHeight="1" x14ac:dyDescent="0.35">
      <c r="A246" s="176"/>
      <c r="B246" s="176"/>
      <c r="C246" s="176"/>
      <c r="D246" s="176"/>
      <c r="E246" s="176"/>
      <c r="F246" s="176"/>
      <c r="G246" s="176"/>
      <c r="H246" s="176"/>
      <c r="I246" s="176"/>
      <c r="J246" s="176"/>
      <c r="K246" s="176"/>
      <c r="L246" s="176"/>
      <c r="M246" s="176"/>
      <c r="N246" s="176"/>
      <c r="O246" s="176"/>
      <c r="P246" s="176"/>
      <c r="Q246" s="176"/>
      <c r="R246" s="176"/>
      <c r="S246" s="176"/>
      <c r="T246" s="176"/>
      <c r="U246" s="176"/>
      <c r="V246" s="176"/>
      <c r="W246" s="176"/>
      <c r="X246" s="176"/>
      <c r="Y246" s="176"/>
    </row>
    <row r="247" spans="1:25" ht="20.25" hidden="1" customHeight="1" x14ac:dyDescent="0.25">
      <c r="A247" s="174"/>
      <c r="B247" s="175"/>
      <c r="C247" s="175"/>
      <c r="D247" s="175"/>
      <c r="E247" s="175"/>
      <c r="F247" s="175"/>
      <c r="G247" s="175"/>
      <c r="H247" s="175"/>
      <c r="I247" s="175"/>
      <c r="J247" s="175"/>
      <c r="K247" s="97"/>
      <c r="L247" s="3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</row>
    <row r="248" spans="1:25" ht="16.5" hidden="1" customHeight="1" x14ac:dyDescent="0.25">
      <c r="A248" s="77"/>
      <c r="B248" s="5"/>
      <c r="C248" s="5"/>
      <c r="D248" s="5"/>
      <c r="E248" s="97"/>
      <c r="F248" s="97"/>
      <c r="G248" s="97"/>
      <c r="H248" s="97"/>
      <c r="I248" s="97"/>
      <c r="J248" s="97"/>
      <c r="K248" s="97"/>
      <c r="L248" s="3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</row>
    <row r="249" spans="1:25" ht="9" hidden="1" customHeight="1" x14ac:dyDescent="0.25">
      <c r="A249" s="63"/>
      <c r="B249" s="64"/>
      <c r="C249" s="64"/>
      <c r="D249" s="64"/>
      <c r="E249" s="98"/>
      <c r="F249" s="98"/>
      <c r="G249" s="98"/>
      <c r="H249" s="98"/>
      <c r="I249" s="98"/>
      <c r="J249" s="98"/>
      <c r="K249" s="98"/>
      <c r="L249" s="64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</row>
    <row r="250" spans="1:25" s="11" customFormat="1" ht="48.75" hidden="1" customHeight="1" x14ac:dyDescent="0.2">
      <c r="A250" s="29" t="s">
        <v>145</v>
      </c>
      <c r="B250" s="25"/>
      <c r="C250" s="25">
        <f>SUM(E250:Y250)</f>
        <v>259083</v>
      </c>
      <c r="D250" s="25"/>
      <c r="E250" s="91">
        <v>9345</v>
      </c>
      <c r="F250" s="91">
        <v>9100</v>
      </c>
      <c r="G250" s="91">
        <v>16579</v>
      </c>
      <c r="H250" s="91">
        <v>16195</v>
      </c>
      <c r="I250" s="91">
        <v>7250</v>
      </c>
      <c r="J250" s="91">
        <v>17539</v>
      </c>
      <c r="K250" s="91">
        <v>12001</v>
      </c>
      <c r="L250" s="35">
        <v>14609</v>
      </c>
      <c r="M250" s="91">
        <v>13004</v>
      </c>
      <c r="N250" s="91">
        <v>3780</v>
      </c>
      <c r="O250" s="91">
        <v>8536</v>
      </c>
      <c r="P250" s="91">
        <v>11438</v>
      </c>
      <c r="Q250" s="91">
        <v>16561</v>
      </c>
      <c r="R250" s="91">
        <v>15418</v>
      </c>
      <c r="S250" s="91">
        <v>18986</v>
      </c>
      <c r="T250" s="91">
        <v>13238</v>
      </c>
      <c r="U250" s="91">
        <v>7143</v>
      </c>
      <c r="V250" s="91">
        <v>4504</v>
      </c>
      <c r="W250" s="91">
        <v>11688</v>
      </c>
      <c r="X250" s="91">
        <v>21385</v>
      </c>
      <c r="Y250" s="91">
        <v>10784</v>
      </c>
    </row>
    <row r="251" spans="1:25" ht="21" hidden="1" customHeight="1" x14ac:dyDescent="0.25">
      <c r="A251" s="58" t="s">
        <v>147</v>
      </c>
      <c r="B251" s="65"/>
      <c r="C251" s="25">
        <f>SUM(E251:Y251)</f>
        <v>380</v>
      </c>
      <c r="D251" s="25"/>
      <c r="E251" s="99">
        <v>16</v>
      </c>
      <c r="F251" s="99">
        <v>21</v>
      </c>
      <c r="G251" s="99">
        <v>32</v>
      </c>
      <c r="H251" s="99">
        <v>25</v>
      </c>
      <c r="I251" s="99">
        <v>16</v>
      </c>
      <c r="J251" s="99">
        <v>31</v>
      </c>
      <c r="K251" s="99">
        <v>14</v>
      </c>
      <c r="L251" s="58">
        <v>29</v>
      </c>
      <c r="M251" s="99">
        <v>18</v>
      </c>
      <c r="N251" s="99">
        <v>8</v>
      </c>
      <c r="O251" s="99">
        <v>7</v>
      </c>
      <c r="P251" s="99">
        <v>15</v>
      </c>
      <c r="Q251" s="99">
        <v>25</v>
      </c>
      <c r="R251" s="99">
        <v>31</v>
      </c>
      <c r="S251" s="99">
        <v>10</v>
      </c>
      <c r="T251" s="99">
        <v>8</v>
      </c>
      <c r="U251" s="99">
        <v>8</v>
      </c>
      <c r="V251" s="99">
        <v>6</v>
      </c>
      <c r="W251" s="99">
        <v>12</v>
      </c>
      <c r="X251" s="99">
        <v>35</v>
      </c>
      <c r="Y251" s="99">
        <v>13</v>
      </c>
    </row>
    <row r="252" spans="1:25" ht="0.6" hidden="1" customHeight="1" x14ac:dyDescent="0.25">
      <c r="A252" s="58" t="s">
        <v>148</v>
      </c>
      <c r="B252" s="65"/>
      <c r="C252" s="25">
        <f>SUM(E252:Y252)</f>
        <v>208</v>
      </c>
      <c r="D252" s="25"/>
      <c r="E252" s="99">
        <v>10</v>
      </c>
      <c r="F252" s="99">
        <v>2</v>
      </c>
      <c r="G252" s="99">
        <v>42</v>
      </c>
      <c r="H252" s="99">
        <v>11</v>
      </c>
      <c r="I252" s="99">
        <v>9</v>
      </c>
      <c r="J252" s="99">
        <v>30</v>
      </c>
      <c r="K252" s="99">
        <v>9</v>
      </c>
      <c r="L252" s="58">
        <v>15</v>
      </c>
      <c r="M252" s="99">
        <v>1</v>
      </c>
      <c r="N252" s="99">
        <v>2</v>
      </c>
      <c r="O252" s="99">
        <v>5</v>
      </c>
      <c r="P252" s="99">
        <v>1</v>
      </c>
      <c r="Q252" s="99">
        <v>4</v>
      </c>
      <c r="R252" s="99">
        <v>8</v>
      </c>
      <c r="S252" s="99">
        <v>14</v>
      </c>
      <c r="T252" s="99">
        <v>2</v>
      </c>
      <c r="U252" s="99">
        <v>1</v>
      </c>
      <c r="V252" s="99">
        <v>2</v>
      </c>
      <c r="W252" s="99">
        <v>16</v>
      </c>
      <c r="X252" s="99">
        <v>16</v>
      </c>
      <c r="Y252" s="99">
        <v>8</v>
      </c>
    </row>
    <row r="253" spans="1:25" ht="2.4500000000000002" hidden="1" customHeight="1" x14ac:dyDescent="0.25">
      <c r="A253" s="58" t="s">
        <v>148</v>
      </c>
      <c r="B253" s="65"/>
      <c r="C253" s="25">
        <f>SUM(E253:Y253)</f>
        <v>194</v>
      </c>
      <c r="D253" s="25"/>
      <c r="E253" s="99">
        <v>10</v>
      </c>
      <c r="F253" s="99">
        <v>2</v>
      </c>
      <c r="G253" s="99">
        <v>42</v>
      </c>
      <c r="H253" s="99">
        <v>11</v>
      </c>
      <c r="I253" s="99">
        <v>2</v>
      </c>
      <c r="J253" s="99">
        <v>30</v>
      </c>
      <c r="K253" s="99">
        <v>9</v>
      </c>
      <c r="L253" s="58">
        <v>15</v>
      </c>
      <c r="M253" s="99">
        <v>1</v>
      </c>
      <c r="N253" s="99">
        <v>2</v>
      </c>
      <c r="O253" s="99">
        <v>5</v>
      </c>
      <c r="P253" s="99">
        <v>1</v>
      </c>
      <c r="Q253" s="99">
        <v>4</v>
      </c>
      <c r="R253" s="99">
        <v>1</v>
      </c>
      <c r="S253" s="99">
        <v>14</v>
      </c>
      <c r="T253" s="99">
        <v>2</v>
      </c>
      <c r="U253" s="99">
        <v>1</v>
      </c>
      <c r="V253" s="99">
        <v>2</v>
      </c>
      <c r="W253" s="99">
        <v>16</v>
      </c>
      <c r="X253" s="99">
        <v>16</v>
      </c>
      <c r="Y253" s="99">
        <v>8</v>
      </c>
    </row>
    <row r="254" spans="1:25" ht="24" hidden="1" customHeight="1" x14ac:dyDescent="0.25">
      <c r="A254" s="58" t="s">
        <v>78</v>
      </c>
      <c r="B254" s="25">
        <v>554</v>
      </c>
      <c r="C254" s="25">
        <f>SUM(E254:Y254)</f>
        <v>574</v>
      </c>
      <c r="D254" s="25"/>
      <c r="E254" s="100">
        <v>11</v>
      </c>
      <c r="F254" s="100">
        <v>15</v>
      </c>
      <c r="G254" s="100">
        <v>93</v>
      </c>
      <c r="H254" s="100">
        <v>30</v>
      </c>
      <c r="I254" s="100">
        <v>15</v>
      </c>
      <c r="J254" s="100">
        <v>55</v>
      </c>
      <c r="K254" s="100">
        <v>16</v>
      </c>
      <c r="L254" s="71">
        <v>18</v>
      </c>
      <c r="M254" s="100">
        <v>16</v>
      </c>
      <c r="N254" s="100">
        <v>10</v>
      </c>
      <c r="O254" s="100">
        <v>11</v>
      </c>
      <c r="P254" s="100">
        <v>40</v>
      </c>
      <c r="Q254" s="100">
        <v>22</v>
      </c>
      <c r="R254" s="100">
        <v>55</v>
      </c>
      <c r="S254" s="100">
        <v>14</v>
      </c>
      <c r="T254" s="100">
        <v>29</v>
      </c>
      <c r="U254" s="100">
        <v>22</v>
      </c>
      <c r="V254" s="100">
        <v>9</v>
      </c>
      <c r="W254" s="100">
        <v>7</v>
      </c>
      <c r="X254" s="100">
        <v>60</v>
      </c>
      <c r="Y254" s="100">
        <v>26</v>
      </c>
    </row>
    <row r="255" spans="1:25" ht="16.5" hidden="1" customHeight="1" x14ac:dyDescent="0.25"/>
    <row r="256" spans="1:25" s="58" customFormat="1" ht="16.5" hidden="1" customHeight="1" x14ac:dyDescent="0.25">
      <c r="A256" s="58" t="s">
        <v>151</v>
      </c>
      <c r="B256" s="65"/>
      <c r="C256" s="58">
        <f>SUM(E256:Y256)</f>
        <v>40</v>
      </c>
      <c r="E256" s="99">
        <v>3</v>
      </c>
      <c r="F256" s="99"/>
      <c r="G256" s="99">
        <v>1</v>
      </c>
      <c r="H256" s="99">
        <v>6</v>
      </c>
      <c r="I256" s="99"/>
      <c r="J256" s="99">
        <v>1</v>
      </c>
      <c r="K256" s="99"/>
      <c r="M256" s="99">
        <v>1</v>
      </c>
      <c r="N256" s="99"/>
      <c r="O256" s="99">
        <v>2</v>
      </c>
      <c r="P256" s="99">
        <v>1</v>
      </c>
      <c r="Q256" s="99">
        <v>3</v>
      </c>
      <c r="R256" s="99">
        <v>1</v>
      </c>
      <c r="S256" s="99">
        <v>3</v>
      </c>
      <c r="T256" s="99">
        <v>7</v>
      </c>
      <c r="U256" s="99">
        <v>1</v>
      </c>
      <c r="V256" s="99">
        <v>1</v>
      </c>
      <c r="W256" s="99">
        <v>1</v>
      </c>
      <c r="X256" s="99">
        <v>4</v>
      </c>
      <c r="Y256" s="99">
        <v>4</v>
      </c>
    </row>
    <row r="257" spans="1:25" ht="16.5" hidden="1" customHeight="1" x14ac:dyDescent="0.25"/>
    <row r="258" spans="1:25" ht="21" hidden="1" customHeight="1" x14ac:dyDescent="0.25">
      <c r="A258" s="58" t="s">
        <v>154</v>
      </c>
      <c r="B258" s="25">
        <v>45</v>
      </c>
      <c r="C258" s="25">
        <f>SUM(E258:Y258)</f>
        <v>58</v>
      </c>
      <c r="D258" s="25"/>
      <c r="E258" s="100">
        <v>5</v>
      </c>
      <c r="F258" s="100">
        <v>3</v>
      </c>
      <c r="G258" s="100"/>
      <c r="H258" s="100">
        <v>5</v>
      </c>
      <c r="I258" s="100">
        <v>2</v>
      </c>
      <c r="J258" s="100"/>
      <c r="K258" s="100">
        <v>2</v>
      </c>
      <c r="L258" s="71">
        <v>0</v>
      </c>
      <c r="M258" s="100">
        <v>3</v>
      </c>
      <c r="N258" s="100">
        <v>3</v>
      </c>
      <c r="O258" s="100">
        <v>3</v>
      </c>
      <c r="P258" s="100">
        <v>2</v>
      </c>
      <c r="Q258" s="100">
        <v>2</v>
      </c>
      <c r="R258" s="100">
        <v>10</v>
      </c>
      <c r="S258" s="100">
        <v>6</v>
      </c>
      <c r="T258" s="100">
        <v>6</v>
      </c>
      <c r="U258" s="100">
        <v>1</v>
      </c>
      <c r="V258" s="100">
        <v>1</v>
      </c>
      <c r="W258" s="100">
        <v>4</v>
      </c>
      <c r="X258" s="100"/>
      <c r="Y258" s="100"/>
    </row>
    <row r="259" spans="1:25" ht="16.5" hidden="1" customHeight="1" x14ac:dyDescent="0.25"/>
    <row r="260" spans="1:25" ht="16.5" hidden="1" customHeight="1" x14ac:dyDescent="0.25"/>
    <row r="261" spans="1:25" ht="13.5" hidden="1" customHeight="1" x14ac:dyDescent="0.25"/>
    <row r="262" spans="1:25" ht="16.5" hidden="1" customHeight="1" x14ac:dyDescent="0.25">
      <c r="J262" s="89" t="s">
        <v>162</v>
      </c>
      <c r="S262" s="89" t="s">
        <v>165</v>
      </c>
      <c r="U262" s="89" t="s">
        <v>163</v>
      </c>
      <c r="X262" s="89" t="s">
        <v>164</v>
      </c>
      <c r="Y262" s="89" t="s">
        <v>161</v>
      </c>
    </row>
    <row r="263" spans="1:25" ht="16.5" hidden="1" customHeight="1" x14ac:dyDescent="0.25"/>
    <row r="264" spans="1:25" ht="20.25" hidden="1" customHeight="1" x14ac:dyDescent="0.25">
      <c r="A264" s="12" t="s">
        <v>178</v>
      </c>
      <c r="B264" s="65"/>
      <c r="C264" s="73">
        <f>SUM(E264:Y264)</f>
        <v>49</v>
      </c>
      <c r="D264" s="65"/>
      <c r="E264" s="99">
        <v>1</v>
      </c>
      <c r="F264" s="99">
        <v>2</v>
      </c>
      <c r="G264" s="99"/>
      <c r="H264" s="99">
        <v>2</v>
      </c>
      <c r="I264" s="99"/>
      <c r="J264" s="99">
        <v>3</v>
      </c>
      <c r="K264" s="99">
        <v>1</v>
      </c>
      <c r="L264" s="58">
        <v>1</v>
      </c>
      <c r="M264" s="99">
        <v>8</v>
      </c>
      <c r="N264" s="99">
        <v>6</v>
      </c>
      <c r="O264" s="99">
        <v>1</v>
      </c>
      <c r="P264" s="99">
        <v>0</v>
      </c>
      <c r="Q264" s="99">
        <v>1</v>
      </c>
      <c r="R264" s="99">
        <v>4</v>
      </c>
      <c r="S264" s="99">
        <v>3</v>
      </c>
      <c r="T264" s="99">
        <v>2</v>
      </c>
      <c r="U264" s="99">
        <v>1</v>
      </c>
      <c r="V264" s="99">
        <v>1</v>
      </c>
      <c r="W264" s="99">
        <v>7</v>
      </c>
      <c r="X264" s="99"/>
      <c r="Y264" s="99">
        <v>5</v>
      </c>
    </row>
    <row r="265" spans="1:25" hidden="1" x14ac:dyDescent="0.25">
      <c r="B265" s="101"/>
    </row>
    <row r="279" spans="44:44" x14ac:dyDescent="0.25">
      <c r="AR279" s="1">
        <v>232</v>
      </c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7:J247"/>
    <mergeCell ref="A246:Y246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30" orientation="landscape" r:id="rId1"/>
  <headerFooter alignWithMargins="0"/>
  <rowBreaks count="1" manualBreakCount="1">
    <brk id="16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2023-09-28T11:24:33Z</cp:lastPrinted>
  <dcterms:created xsi:type="dcterms:W3CDTF">2017-06-08T05:54:08Z</dcterms:created>
  <dcterms:modified xsi:type="dcterms:W3CDTF">2023-09-28T11:40:26Z</dcterms:modified>
</cp:coreProperties>
</file>